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2.bin" ContentType="application/vnd.openxmlformats-officedocument.oleObject"/>
  <Override PartName="/xl/drawings/drawing1.xml" ContentType="application/vnd.openxmlformats-officedocument.drawing+xml"/>
  <Override PartName="/xl/embeddings/oleObject1.bin" ContentType="application/vnd.openxmlformats-officedocument.oleObject"/>
  <Override PartName="/xl/worksheets/sheet1.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ables/table3.xml" ContentType="application/vnd.openxmlformats-officedocument.spreadsheetml.table+xml"/>
  <Override PartName="/xl/externalLinks/externalLink3.xml" ContentType="application/vnd.openxmlformats-officedocument.spreadsheetml.externalLink+xml"/>
  <Override PartName="/docProps/custom.xml" ContentType="application/vnd.openxmlformats-officedocument.custom-properties+xml"/>
  <Override PartName="/xl/tables/table2.xml" ContentType="application/vnd.openxmlformats-officedocument.spreadsheetml.table+xml"/>
  <Override PartName="/xl/comments1.xml" ContentType="application/vnd.openxmlformats-officedocument.spreadsheetml.comments+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rodmeteorfs.gf.theglobalfund.org\UserDesktops\MMyrtilPamphile\Desktop\GF\Djibouti\2018-2020\preparation GAC\"/>
    </mc:Choice>
  </mc:AlternateContent>
  <bookViews>
    <workbookView xWindow="0" yWindow="0" windowWidth="20490" windowHeight="6555" tabRatio="803" activeTab="6"/>
  </bookViews>
  <sheets>
    <sheet name="Overview - Section A" sheetId="1" r:id="rId1"/>
    <sheet name="Reference Records" sheetId="16" state="veryHidden" r:id="rId2"/>
    <sheet name="Impact Indicators - Section B" sheetId="12" r:id="rId3"/>
    <sheet name="Hypotheses cas du Paludisme" sheetId="25" state="hidden" r:id="rId4"/>
    <sheet name="Hypoth_diagnosti_traitement" sheetId="26" state="hidden" r:id="rId5"/>
    <sheet name="Outcome Indicators - Section C" sheetId="10" r:id="rId6"/>
    <sheet name="Coverage Indicators - Section D" sheetId="5" r:id="rId7"/>
    <sheet name=" Disaggregation - Section E" sheetId="9" r:id="rId8"/>
    <sheet name="Disaggregation Data" sheetId="22" state="veryHidden" r:id="rId9"/>
    <sheet name="WPTM - Section F" sheetId="6" r:id="rId10"/>
    <sheet name="Print View" sheetId="21" r:id="rId11"/>
    <sheet name="Reference records(soft deleted)" sheetId="24" state="veryHidden" r:id="rId12"/>
    <sheet name="Disaggregation Records" sheetId="20" state="veryHidden" r:id="rId13"/>
    <sheet name="Picklist Mapping" sheetId="23" state="veryHidden" r:id="rId14"/>
    <sheet name="Account Role" sheetId="19" state="veryHidden" r:id="rId15"/>
    <sheet name="apttusmetadata" sheetId="13" state="veryHidden" r:id="rId16"/>
  </sheets>
  <externalReferences>
    <externalReference r:id="rId17"/>
    <externalReference r:id="rId18"/>
    <externalReference r:id="rId19"/>
    <externalReference r:id="rId20"/>
    <externalReference r:id="rId21"/>
    <externalReference r:id="rId22"/>
    <externalReference r:id="rId23"/>
  </externalReferences>
  <definedNames>
    <definedName name="_00007c01_2979_435a_943c_b31d5f171b5b">'Outcome Indicators - Section C'!$O$30</definedName>
    <definedName name="_01367400_ef9e_4181_ac47_b2ed1a455cc2">'Reference records(soft deleted)'!$D$110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A'!$A$57</definedName>
    <definedName name="_0278b5de_0da4_4498_a134_99a2744a9fab">'Overview - Section A'!$X$130</definedName>
    <definedName name="_033fcd6d_adce_4700_8852_ca583a6bef6b">'Disaggregation Records'!$G$59</definedName>
    <definedName name="_03460dc1_5ceb_4c82_9cde_8ce9e4a019b7">' Disaggregation - Section E'!$J$326</definedName>
    <definedName name="_06a30c86_360f_426e_8e45_34c8bc342561" comment="Display Map">'Overview - Section A'!$A$24:$I$26</definedName>
    <definedName name="_0883281e_e21d_43ef_9187_230346f845f9">'Overview - Section A'!$C$19</definedName>
    <definedName name="_0aee399a_9776_4eaa_972f_b8dcf296ae2a">'WPTM - Section F'!$Z$8</definedName>
    <definedName name="_0beac2ba_bbbb_431d_8bce_14dbf66bdf78">'Overview - Section A'!$E$57</definedName>
    <definedName name="_0c4ccd3c_f7d7_4e9d_9482_1c0c40aa9b88">'Coverage Indicators - Section D'!$AL$10</definedName>
    <definedName name="_0c768466_fe8f_4b21_9004_5e0f2a3cd930">'Disaggregation Data'!$P$159</definedName>
    <definedName name="_0c774a1c_7efb_4321_a634_6fa015b1adb5">'Disaggregation Data'!$Q$315</definedName>
    <definedName name="_0cdb72c3_6724_4a77_bc28_1011a00b051b">'Disaggregation Data'!$K$315</definedName>
    <definedName name="_0d05643b_4cb7_4837_bcd9_f884243e61fc">'WPTM - Section F'!$N$93</definedName>
    <definedName name="_0d49e5e0_de02_447f_864b_65e040c1adc9">'Reference records(soft deleted)'!$D$6</definedName>
    <definedName name="_0dc96169_1e4e_4b6f_8f38_6c1e88134dc4">'Overview - Section A'!$L$30</definedName>
    <definedName name="_0fdd94bf_72a7_4d6c_9b9e_1bd4732717bd">' Disaggregation - Section E'!$J$167</definedName>
    <definedName name="_10653d8b_f9c7_483c_8121_cb87b830a0e0">'Impact Indicators - Section B'!$D$9</definedName>
    <definedName name="_1246254b_5e90_409e_9cc8_822b2d6744f4">'Outcome Indicators - Section C'!$AG$10</definedName>
    <definedName name="_1250b2bc_334d_4908_a7ab_a61ca175ec52">'Coverage Indicators - Section D'!$AP$10</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Records'!$A$156:$A$157</definedName>
    <definedName name="_146cf40c_55d8_4bda_84bf_73b101e12ff2">'Impact Indicators - Section B'!$F$9</definedName>
    <definedName name="_15d23191_61cc_42d1_9dac_fbdc3cccac55">'Outcome Indicators - Section C'!$X$10</definedName>
    <definedName name="_15e11eef_3068_4f4a_909c_00c848c150e2">'Disaggregation Records'!$B$59</definedName>
    <definedName name="_164e6d09_185f_4eb7_8d48_b40f818dce2a" comment="Display Map">'Reference Records'!$A$35:$G$67</definedName>
    <definedName name="_16ab10e1_95cf_415a_b5bd_c9e6b7ec4bdd">'Outcome Indicators - Section C'!$C$10</definedName>
    <definedName name="_17957cfb_392b_4224_bff8_6733ea96104e">'Disaggregation Data'!$H$159</definedName>
    <definedName name="_17f5512d_ec99_4a26_87b1_844196d76728">'Coverage Indicators - Section D'!$G$10</definedName>
    <definedName name="_1955075b_5332_4022_9e1d_d8310266160b">'Reference Records'!$B$170</definedName>
    <definedName name="_1994383f_9572_4042_b119_2bbc032af4bf">'Disaggregation Data'!$O$159</definedName>
    <definedName name="_1aa1a76c_dd86_4169_9713_d4769c038cf4">'Overview - Section A'!$AN$5</definedName>
    <definedName name="_1afa72c9_dc27_4c9f_b1ac_7f8bc7410cff">'WPTM - Section F'!$T$8</definedName>
    <definedName name="_1b8aaee3_08fa_47b6_9b44_c592025d5948">'Reference Records'!$D$87</definedName>
    <definedName name="_1bcbb583_e5a9_4a6b_8584_0d82f680244f">'Outcome Indicators - Section C'!$F$30</definedName>
    <definedName name="_1c33fbf8_edba_40f4_9a5f_aed37076391f">'Outcome Indicators - Section C'!$AD$10</definedName>
    <definedName name="_1c760e84_7860_4647_97d8_05a0ab084c30">' Disaggregation - Section E'!$O$167</definedName>
    <definedName name="_1cfaffa5_a1e7_40ad_a8cc_cbc751be15bf">'WPTM - Section F'!$H$93</definedName>
    <definedName name="_1e4eb8fc_811c_44fb_af4b_e630611aebf1">'Impact Indicators - Section B'!#REF!</definedName>
    <definedName name="_1e572a0d_6949_4ace_a404_06dbcac29888">'Impact Indicators - Section B'!$AH$9</definedName>
    <definedName name="_20ae8d3e_2e6d_4166_845e_233754971b78">'Reference records(soft deleted)'!$D$25</definedName>
    <definedName name="_21546636_20c6_4878_ba5b_6cb3d96028d3">'Coverage Indicators - Section D'!$J$45</definedName>
    <definedName name="_21e79bef_aeed_4e3b_a2f8_653b27dca3bb">'WPTM - Section F'!$A$8</definedName>
    <definedName name="_22d5ff4c_6447_4efd_b03c_f868e38a0b86">'Reference Records'!$A$511</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A'!$A$129:$AG$195</definedName>
    <definedName name="_2422a46e_b076_4ed3_ac39_13cd913daf0b">'Impact Indicators - Section B'!$Z$9</definedName>
    <definedName name="_242d575a_eb16_4795_affc_a818f9b0adad" comment="Display Map">'Disaggregation Data'!$D$2:$Q$153</definedName>
    <definedName name="_247a5a92_188b_4fa6_9738_0b2cdd989342" comment="Display Map">'Reference records(soft deleted)'!$B$66:$H$103</definedName>
    <definedName name="_2483cccb_9f1d_4be3_b239_5309c0995641">' Disaggregation - Section E'!$Q$167</definedName>
    <definedName name="_24a1218b_8da6_427f_a25f_08e741170602">'Outcome Indicators - Section C'!$F$10</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2ef686_1dea_4059_ba6d_c1e300c6c435">'Coverage Indicators - Section D'!$AO$10</definedName>
    <definedName name="_26874af8_f15f_4555_b6ba_d39eb5bc132c">'Coverage Indicators - Section D'!$L$45</definedName>
    <definedName name="_27ac2a1e_d077_4df3_924a_c13fa7c47b76">'Coverage Indicators - Section D'!$AM$10</definedName>
    <definedName name="_295f3441_adc3_4dc5_8a9e_67266d697395">'Overview - Section A'!$N$30</definedName>
    <definedName name="_29998246_c49d_4a02_a3ff_a8ff4f07132b">'Outcome Indicators - Section C'!$N$30</definedName>
    <definedName name="_29de1210_4fea_46a8_ac63_eb3a3734b209">'Account Role'!$D$18</definedName>
    <definedName name="_2d8e48b5_25c6_4b04_8f1a_564a145ea078">'WPTM - Section F'!$R$8</definedName>
    <definedName name="_2e4bbd74_8ddb_4b98_a759_b7bb03582544">'Coverage Indicators - Section D'!$AT$10</definedName>
    <definedName name="_2e71836a_5af1_416c_932b_00631550138c">'Impact Indicators - Section B'!$AF$9</definedName>
    <definedName name="_2ef5dfde_8ec5_4b0f_b79e_1e3da16c9079">'Impact Indicators - Section B'!$X$9</definedName>
    <definedName name="_2ef9050b_c1ab_4df7_8595_656f220820e7">'Disaggregation Records'!$B$95</definedName>
    <definedName name="_2f779270_bafb_4509_b7c1_f9f5a5f6b50c">'Outcome Indicators - Section C'!$Y$10</definedName>
    <definedName name="_2f925802_ee4b_4280_9422_3a4a9db137c8">' Disaggregation - Section E'!$P$8</definedName>
    <definedName name="_304a4b38_aadb_465f_bec4_ede79462324a" comment="Display Map">'Account Role'!$A$17:$D$810</definedName>
    <definedName name="_30572134_8290_4750_a680_dd1dbf9fbe17" comment="Display Map">'Disaggregation Data'!$D$158:$Q$309</definedName>
    <definedName name="_309cb4e6_0866_4b59_9ad8_dce9deb459a4">'Coverage Indicators - Section D'!$AC$10</definedName>
    <definedName name="_30bf1a46_c9f4_4bc4_a488_fcb146f7c5d6">'Coverage Indicators - Section D'!$E$45</definedName>
    <definedName name="_3105ccf5_9cc6_4704_bb83_1b42895f7a2a">'WPTM - Section F'!$P$8</definedName>
    <definedName name="_31306633_9f79_4bea_ab54_3276e33671ea">'Impact Indicators - Section B'!$AD$9</definedName>
    <definedName name="_319841cb_9653_453c_bbe8_0dbeddb83526">'Coverage Indicators - Section D'!$AV$10</definedName>
    <definedName name="_319e4e82_c315_47b2_9413_95670d6e61c3">'Reference records(soft deleted)'!$G$46</definedName>
    <definedName name="_31abdfc0_7b3f_4421_9bb3_3010b64c33c6">'Reference Records'!$B$511</definedName>
    <definedName name="_32cc9015_aa43_492e_931d_d4dc3bcbbefd">'Impact Indicators - Section B'!$N$29</definedName>
    <definedName name="_33898a8c_e55b_4fb6_a523_fc8d172930cd" comment="Display Map">'Reference Records'!$B$3:$G$15</definedName>
    <definedName name="_339d96ff_1502_408b_8b62_a0d2a6d2aa31">'WPTM - Section F'!$J$93</definedName>
    <definedName name="_33f94c69_7ad0_42e4_ae97_cd43ab2f6fb1">'Disaggregation Data'!$D$315</definedName>
    <definedName name="_346ee33b_5c29_4f26_8fdd_263472711ff5">'Overview - Section A'!$AG$130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8e9f7b_b253_414f_b074_2b51db867bec">'Overview - Section A'!$K$30</definedName>
    <definedName name="_392813d9_1ed5_446f_a952_c1eb0907e701">'Overview - Section A'!$AN$10</definedName>
    <definedName name="_3a54c0cb_5d61_44ab_9f5f_59c0b83c7017" comment="Save Map">'Account Role'!$B$812:$D$812</definedName>
    <definedName name="_3a87c5f7_0769_4a3a_a3e3_82a4b0341068">'Reference Records'!$C$162</definedName>
    <definedName name="_3bcdfaf5_b271_49d0_bd36_4a3396322792">' Disaggregation - Section E'!$F$8</definedName>
    <definedName name="_3c2344d6_25d2_47b1_b174_e16f09cd5031">'Outcome Indicators - Section C'!$W$10</definedName>
    <definedName name="_3c45532e_4503_44c3_aed1_88e3c7145bca">'Reference Records'!$E$71</definedName>
    <definedName name="_3c670222_be49_48d4_a6da_55d70e83d153" comment="Display Map">'Reference Records'!$A$169:$C$507</definedName>
    <definedName name="_3d3c76b6_9fcf_4cb5_b2a3_ba632337362e">'Overview - Section A'!$Y$130</definedName>
    <definedName name="_3e588f48_5b47_4e13_ab21_55c135645d97">'Reference Records'!$C$170</definedName>
    <definedName name="_3f450a54_eabe_42be_b6a5_18c086a5d786">'Overview - Section A'!$AA$130</definedName>
    <definedName name="_3fd30741_73e2_456a_bde5_e2500a98fec9">' Disaggregation - Section E'!$AC$326</definedName>
    <definedName name="_41035b85_dee5_4987_975b_e8a43c433c05">'Impact Indicators - Section B'!$AA$9</definedName>
    <definedName name="_41767207_265c_4167_ac65_a8fe55edeb17" comment="Display Map">'Reference records(soft deleted)'!$B$5:$H$19</definedName>
    <definedName name="_41e51ddb_6a25_46dc_8af3_4ccc6f48952e">'Impact Indicators - Section B'!$AG$9</definedName>
    <definedName name="_4266c6da_54ca_4a1a_a567_1b51c0445aba">'Overview - Section A'!$C$9</definedName>
    <definedName name="_4328025e_31a9_4656_9da6_43a7b71a143c">'Outcome Indicators - Section C'!$H$30</definedName>
    <definedName name="_450f1a8a_7aa9_485e_a1d2_42f5fc741efc">'Reference records(soft deleted)'!$B$46</definedName>
    <definedName name="_45f488a1_3258_4e32_b1ae_7890c4b57499">'Overview - Section A'!$A$19</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C'!$A$9:$AH$25</definedName>
    <definedName name="_48c10acb_0239_43bd_b1e5_78cda5a58d6a">'Impact Indicators - Section B'!$W$9</definedName>
    <definedName name="_49c180e4_6756_4b15_9899_7d02a2376717">'WPTM - Section F'!$X$8</definedName>
    <definedName name="_4a722a42_3427_4c97_a2ae_75ed784657ce">'Outcome Indicators - Section C'!$AH$10</definedName>
    <definedName name="_4aad1a51_3f1c_416c_b69e_77f5f7e3d827">'Overview - Section A'!$F$57</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c1ee9f0_1d73_4ecb_9583_fc4a01748218">' Disaggregation - Section E'!$P$167</definedName>
    <definedName name="_4cc22988_4307_4a30_889f_ad684342da5b">'WPTM - Section F'!$E$93</definedName>
    <definedName name="_4db5cf38_f801_4806_bf2c_599132967e52">'Overview - Section A'!$N$45</definedName>
    <definedName name="_4e0083d7_1d55_466c_9f41_d6713c9418d1">'Outcome Indicators - Section C'!$M$30</definedName>
    <definedName name="_4e038600_c291_44b6_ac34_659ae4373869">'Overview - Section A'!$O$45</definedName>
    <definedName name="_4e28d14a_809b_451a_94f7_5adb1a78a192">'Reference Records'!$B$87</definedName>
    <definedName name="_4e3ce3cc_8312_431b_a087_d993964fb260">'Overview - Section A'!$H$99</definedName>
    <definedName name="_4e82750a_5fea_44c6_80cf_72f682152f92">'Disaggregation Data'!$O$315</definedName>
    <definedName name="_4e9531b5_28be_4af4_97f1_0b341b6f101f">'WPTM - Section F'!$D$93</definedName>
    <definedName name="_4ede0df7_bdae_485c_a6aa_cd381b32466f">'Overview - Section A'!$A$130</definedName>
    <definedName name="_4f36af19_06bf_4c59_990d_586822b3d259">'Overview - Section A'!$A$75</definedName>
    <definedName name="_4f5b3252_6be2_48d6_8668_ae97ed3beb7b">'Reference Records'!$D$71</definedName>
    <definedName name="_4fbef69a_89a1_4fe0_a0d5_f835ba38ab8d">'WPTM - Section F'!$Q$8</definedName>
    <definedName name="_50928f1e_48c5_4ef6_88ff_d8326e7f2489">'Disaggregation Records'!$F$3</definedName>
    <definedName name="_5150ea96_8ae4_47fe_90fa_c78607579ac6">'Outcome Indicators - Section C'!$AE$10</definedName>
    <definedName name="_51962b0f_1846_4edc_a46f_b6dc9eeb3141">'Reference records(soft deleted)'!$G$25</definedName>
    <definedName name="_525c92bf_e026_479f_9074_848639bbcf7d">'Reference Records'!$D$19</definedName>
    <definedName name="_52ac63ca_c44a_489a_9f24_e18fba91d188">'Coverage Indicators - Section D'!$D$10</definedName>
    <definedName name="_52d6fc62_59f3_4757_a084_a8aeafb48d9b">'Overview - Section A'!$G$75</definedName>
    <definedName name="_53066892_24de_428a_ae98_ea86638a4c62">'Reference Records'!$B$19</definedName>
    <definedName name="_53d2ad41_b4cf_4891_8bce_8b891c472938">' Disaggregation - Section E'!$J$8</definedName>
    <definedName name="_5486feae_3dbd_4704_9f21_63bc76d59ea7">'WPTM - Section F'!$AR$8</definedName>
    <definedName name="_56054dfa_b687_4a06_b8be_e876776b18ab" comment="Display Map">'Coverage Indicators - Section D'!$B$44:$N$195</definedName>
    <definedName name="_564b0f85_8e08_4b67_8536_37f9c9c896e7">' Disaggregation - Section E'!$AA$326</definedName>
    <definedName name="_56838d50_0249_46fb_8476_da52a39ec03d">'Disaggregation Data'!$I$3</definedName>
    <definedName name="_56a50b53_97b0_4bb6_8da9_3f8e86042954">'Reference records(soft deleted)'!$B$46:$B$62</definedName>
    <definedName name="_572e42ad_37ba_41a9_bff2_b341932489fa">'Disaggregation Data'!$K$159</definedName>
    <definedName name="_57d881a2_e071_4f93_877d_86ed39358290">'Reference records(soft deleted)'!$B$110</definedName>
    <definedName name="_5ad0234d_a1bc_4ff2_bb3e_48d3fd8081e6">' Disaggregation - Section E'!$G$167</definedName>
    <definedName name="_5bbf0674_0b9d_43ea_a331_02264f85850a">'Coverage Indicators - Section D'!$W$10</definedName>
    <definedName name="_5bdd240d_fc66_4b36_8d87_3013bbac9fbc" comment="Display Map">' Disaggregation - Section E'!$A$325:$AD$626</definedName>
    <definedName name="_5dae1918_b6e8_4171_bf05_89160975fe45">'Outcome Indicators - Section C'!$AF$10</definedName>
    <definedName name="_5f68ec29_18be_452f_b553_c2120d23bdfe">'WPTM - Section F'!$D$8</definedName>
    <definedName name="_6017e447_f4b2_4605_8be3_67be82447dcf">'Outcome Indicators - Section C'!$A$30</definedName>
    <definedName name="_60cca16c_2bbf_4012_b9ed_84b4cc4c6513">'Overview - Section A'!$E$25</definedName>
    <definedName name="_6215a746_6f69_4789_9880_868918c15a62" comment="Display Map">'Reference records(soft deleted)'!$B$109:$G$180</definedName>
    <definedName name="_62fc5abc_c22f_4886_8298_ae4140ce6a16">'Disaggregation Data'!$N$315</definedName>
    <definedName name="_63de57f1_547d_4bd8_8c72_4f7979df3206" comment="Display Map">'Disaggregation Records'!$A$94:$G$182</definedName>
    <definedName name="_64c63797_ff12_4f02_aafc_7dc9cc39b6e1">'Overview - Section A'!$P$45</definedName>
    <definedName name="_651c1cff_29dc_4f61_8994_ff4aa592187f">'Reference Records'!$B$4</definedName>
    <definedName name="_654bca83_10b5_4fb3_962f_80e82dfc63ce">'Reference Records'!$B$156:$B$157</definedName>
    <definedName name="_6610fb82_a604_47fc_8eb9_548299e9c8fb">'Outcome Indicators - Section C'!$AA$10</definedName>
    <definedName name="_66d474de_58df_4c88_bfd9_511496d516be">'Coverage Indicators - Section D'!$AK$10</definedName>
    <definedName name="_67b8b43a_3fb1_409e_b668_e7721abed448">'Disaggregation Data'!$H$3</definedName>
    <definedName name="_6834aec6_db58_4138_a983_eb16ae5d5835">'Outcome Indicators - Section C'!$AR$10</definedName>
    <definedName name="_6a3dda26_b269_4afa_8b05_c602a881a167">'Overview - Section A'!$A$45</definedName>
    <definedName name="_6a52f03f_1756_4c68_b33b_007925ce509d">'Coverage Indicators - Section D'!$AW$10</definedName>
    <definedName name="_6a75cc5f_3b0c_4580_bb35_63aef5086a2f">' Disaggregation - Section E'!$I$326</definedName>
    <definedName name="_6ac40e66_eebd_4709_828b_cf29aedf8621">'Reference Records'!$C$170:$C$508</definedName>
    <definedName name="_6b025dcb_afb5_4f12_840b_7ce35dbebad6">'Coverage Indicators - Section D'!$P$10</definedName>
    <definedName name="_6b0cf20f_dbdf_40c6_8176_730d0b7b5580">'Reference records(soft deleted)'!$H$25</definedName>
    <definedName name="_6b293db8_2064_47cb_abbc_3f4c6d0caeda">'Overview - Section A'!$E$45</definedName>
    <definedName name="_6b7b095a_5e69_4c56_b186_9b24f30d5a48">'Overview - Section A'!#REF!</definedName>
    <definedName name="_6e6943dc_a39b_4021_932f_cfd2e12ee608">'Disaggregation Records'!$A$95</definedName>
    <definedName name="_6f41a97e_60db_4ff9_9cb8_8489c1984cb4">'Outcome Indicators - Section C'!$D$10</definedName>
    <definedName name="_6f7582ed_98ae_43a9_9cef_0388c533b04c" comment="Display Map">'Reference records(soft deleted)'!$B$24:$H$41</definedName>
    <definedName name="_6f7ec15b_c268_485e_b0b1_4f72a84c4bc6" comment="Display Map">'Overview - Section A'!$A$44:$U$50</definedName>
    <definedName name="_703f5ae6_20b0_41d5_8526_4d9f1e8e876a">' Disaggregation - Section E'!$V$326</definedName>
    <definedName name="_71b6afba_85be_4c4b_9b19_636242058b4f">' Disaggregation - Section E'!$E$326</definedName>
    <definedName name="_7229c5f0_1cfd_41e2_b5fe_a739cdd4cb93" comment="Display Map">'Outcome Indicators - Section C'!$A$29:$O$105</definedName>
    <definedName name="_73b8f8b2_6e79_470e_91d5_fe608e8a3a44">'WPTM - Section F'!$G$93</definedName>
    <definedName name="_73ed6a72_5bb2_4e78_b64b_57d38f0409a1">'Disaggregation Data'!$L$3</definedName>
    <definedName name="_74e33414_8a7f_46a9_b32e_3324a299cfd2">'Reference Records'!$D$4</definedName>
    <definedName name="_75417d5f_8186_4610_b9ba_588590a586ac">'Disaggregation Data'!$N$3</definedName>
    <definedName name="_7638a94a_e06b_4d66_97b8_ac609d3da203" comment="Save Map">'Overview - Section A'!$E$73</definedName>
    <definedName name="_7643b6aa_7bef_476f_ad52_f8748c078a19">'Overview - Section A'!$E$75</definedName>
    <definedName name="_76ec722d_231e_43e2_a272_cb3feef456da" comment="Display Map">' Disaggregation - Section E'!$A$166:$Q$317</definedName>
    <definedName name="_779b0207_1267_4760_b2e2_850e0608884a">'Coverage Indicators - Section D'!$B$45</definedName>
    <definedName name="_77c14117_1741_49b6_9657_340ec6131151">'Reference Records'!$D$36</definedName>
    <definedName name="_7920b793_d507_4f7a_99e2_756c9f466e52">'Overview - Section A'!$F$99</definedName>
    <definedName name="_795b5b72_7a48_4bf6_8738_b2f153e5474a">'WPTM - Section F'!$W$8</definedName>
    <definedName name="_7966289a_2370_43a9_84dd_40ef53afb02e">'Impact Indicators - Section B'!$E$29</definedName>
    <definedName name="_79cb6c5b_35bb_459d_b637_3ab66cc0da0b">'Disaggregation Data'!$H$315</definedName>
    <definedName name="_7abccd6d_b26a_464a_a34f_823b62ef9461">'Reference Records'!$A$87</definedName>
    <definedName name="_7b4e9c66_19d0_4bba_aeb7_a550a1661370">'Reference Records'!$B$514</definedName>
    <definedName name="_7b9593e5_e6f7_4cc0_a365_ac1f2318e3f6">'Coverage Indicators - Section D'!$F$45</definedName>
    <definedName name="_7cdc6ffc_7316_43a3_8c10_94815252d4bc">'Overview - Section A'!$E$74</definedName>
    <definedName name="_7d389b70_30a1_4f62_9856_7d2b2982a285">'Reference Records'!$B$157</definedName>
    <definedName name="_7dd1a1e8_b3e5_4977_b435_92933762fedb">'Account Role'!$A$18</definedName>
    <definedName name="_7ea43aa2_3fad_4650_821c_ea2dc5b2b6d6">'Reference Records'!$A$36</definedName>
    <definedName name="_7fc44159_eb0c_4ec6_937c_83795558bd60">'Disaggregation Data'!$E$3</definedName>
    <definedName name="_8273a11c_a030_45ba_bf8f_2b577e1aa93b">'Overview - Section A'!$A$25</definedName>
    <definedName name="_8275e2f9_07b9_4fec_af79_daf5bf5849e5">'Reference Records'!$C$511</definedName>
    <definedName name="_82b810a8_4ed0_4323_bc38_7e1a937be1f8">'Overview - Section A'!$AB$130</definedName>
    <definedName name="_82c6fe25_167b_4681_a81d_dd3a270eb612">'Impact Indicators - Section B'!$U$9</definedName>
    <definedName name="_844af095_2d13_4e2f_ae22_27b26df79779">'Impact Indicators - Section B'!$C$29</definedName>
    <definedName name="_84592985_545c_4142_977f_19911c1d7be1">'Disaggregation Data'!$D$159</definedName>
    <definedName name="_854368c6_42dc_439d_afad_a72976a5ae58">'Disaggregation Data'!$I$159</definedName>
    <definedName name="_85dddee6_5e50_414d_af9f_ec761d50a3f0" comment="Display Map">'Impact Indicators - Section B'!$A$28:$O$104</definedName>
    <definedName name="_862ffe01_c829_453b_8951_9acfdd7e0f24">'Overview - Section A'!$G$99</definedName>
    <definedName name="_864425d0_252a_4246_909e_cc0826e707f2" comment="Display Map">'Account Role'!$A$2:$D$9</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A'!$U$45</definedName>
    <definedName name="_88742962_9892_4e0c_8720_18d9dc1263ac">'Disaggregation Data'!$S$315</definedName>
    <definedName name="_8945f316_fd9d_4e19_b3cd_c0c8202a52db">'Reference Records'!$D$71:$D$84</definedName>
    <definedName name="_898e31a7_87d5_4417_b5a3_9c08b08d0c03">'Impact Indicators - Section B'!$L$29</definedName>
    <definedName name="_8a9ff9a8_7b42_4a34_a7bb_8f85ce3a36e0">'Reference Records'!$C$157</definedName>
    <definedName name="_8b8bd34d_1680_4bfe_8d4d_5d4a3a13532b">'Coverage Indicators - Section D'!$K$45</definedName>
    <definedName name="_8bdffb40_ada5_405d_a855_4e648af0c780">'Reference records(soft deleted)'!$G$110</definedName>
    <definedName name="_8c3e2d71_f42b_4fed_ab9e_8cc83025c9c7">' Disaggregation - Section E'!$N$8</definedName>
    <definedName name="_8d086166_aaa3_4eec_872e_985dceb20c48">'Reference Records'!$B$162</definedName>
    <definedName name="_8d18a379_8755_4412_801e_3a24e67a6467" comment="Display Map">'Overview - Section A'!$A$29:$Q$38</definedName>
    <definedName name="_8d9f9399_d674_44d3_98fa_9bdc7c2dff17">'Impact Indicators - Section B'!$A$29</definedName>
    <definedName name="_8fa4d884_a5b1_4041_8cad_fbf4720a13d4">'Reference Records'!$G$36</definedName>
    <definedName name="_9163a4e6_3076_442b_bf37_db0a0a62793a">'Reference Records'!$G$19</definedName>
    <definedName name="_91bef1bb_da6b_42f9_863e_7291c9432256">'Disaggregation Data'!$O$3</definedName>
    <definedName name="_92015950_0d4a_4354_be6a_adcd93a70857">'Outcome Indicators - Section C'!#REF!</definedName>
    <definedName name="_930b7851_3ac3_4bcf_9e4b_22a06ac50203">' Disaggregation - Section E'!$E$167</definedName>
    <definedName name="_934f62de_b3cd_4c86_96c4_fc84071d804b">'Reference records(soft deleted)'!$B$25</definedName>
    <definedName name="_9582708a_3d25_4aaf_9f5e_81edd251a7a9">'Disaggregation Data'!$Q$159</definedName>
    <definedName name="_95a49378_9a3f_4412_a549_0577663ad28e">'Outcome Indicators - Section C'!$L$30</definedName>
    <definedName name="_9779d3f0_a8aa_4ddd_88cc_5c32bb1345d2">'Reference Records'!$A$170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0c1f3f_e1b6_4202_89b5_5479d03834a4">'Reference Records'!$C$19</definedName>
    <definedName name="_99ec6a84_7b96_458d_8d73_26091058fcb9">'Disaggregation Data'!$F$159</definedName>
    <definedName name="_9a975b68_4a25_421c_bf56_ce3e9602ca12">'Account Role'!$D$813</definedName>
    <definedName name="_9b39d1e0_c0b7_49ac_97d2_8e23b0dd7fa3">'Disaggregation Data'!$F$315</definedName>
    <definedName name="_9bf8596b_d167_4c12_9307_191d3230ce20">'Disaggregation Records'!$B$3</definedName>
    <definedName name="_9c8612d6_cb9f_4fcd_b707_4fdfc8d07b47">'Account Role'!$B$813</definedName>
    <definedName name="_9c8b8abf_b80e_4321_bcd7_b3d3aeb39688">'Overview - Section A'!$M$45</definedName>
    <definedName name="_9c99db0f_f85b_4867_9f4b_773a2049f2ad">'Impact Indicators - Section B'!$E$9</definedName>
    <definedName name="_9cc45f22_4486_45fa_ba65_bfb65df72ba8">'Coverage Indicators - Section D'!$AJ$10</definedName>
    <definedName name="_a03a6191_0fac_4b3d_8708_48fbb91918a6">' Disaggregation - Section E'!$F$326</definedName>
    <definedName name="_a06ae70f_aaf6_4179_9a0c_964df3537fbf" comment="Display Map">'Overview - Section A'!$A$74:$H$87</definedName>
    <definedName name="_a06d7903_f4dc_429c_b13c_c30db338eb1e">'Outcome Indicators - Section C'!$AT$10</definedName>
    <definedName name="_a1647c95_f0e9_4f4b_bb14_a541a257aa7e">'Reference records(soft deleted)'!$H$6</definedName>
    <definedName name="_a217263a_774f_4d9f_837f_30923f929a84">'Impact Indicators - Section B'!$AE$9</definedName>
    <definedName name="_a2cc523b_fc8c_4235_a911_df561470b96f">'Disaggregation Data'!$Q$3</definedName>
    <definedName name="_a3951dfa_8ab9_4b71_ba33_300ad83cf63d">'Disaggregation Records'!$E$95</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D'!$A$9:$AW$40</definedName>
    <definedName name="_a676465c_2e79_4840_afcd_6eb0129d896a">'Outcome Indicators - Section C'!$AR$30</definedName>
    <definedName name="_a6b1e14b_6c70_46bb_a2b1_bcee15bca4d8">' Disaggregation - Section E'!$G$8</definedName>
    <definedName name="_a6b20fb9_370d_458d_9f1c_8b11b3cb6b04">'Coverage Indicators - Section D'!$AF$10</definedName>
    <definedName name="_a7ecb8b9_6334_4d27_a6e4_bb07adb71898" localSheetId="7">'Overview - Section A'!#REF!</definedName>
    <definedName name="_a7ecb8b9_6334_4d27_a6e4_bb07adb71898" localSheetId="6">'Coverage Indicators - Section D'!#REF!</definedName>
    <definedName name="_a7ecb8b9_6334_4d27_a6e4_bb07adb71898" localSheetId="2">'Impact Indicators - Section B'!#REF!</definedName>
    <definedName name="_a7ecb8b9_6334_4d27_a6e4_bb07adb71898" localSheetId="5">'Outcome Indicators - Section C'!#REF!</definedName>
    <definedName name="_a7ecb8b9_6334_4d27_a6e4_bb07adb71898">'Overview - Section A'!#REF!</definedName>
    <definedName name="_a80237bb_7952_4c04_9a7a_1cdad38cbd16">'Overview - Section A'!$H$57</definedName>
    <definedName name="_a832b80c_0523_4735_817a_20d55c98a2a0" comment="Display Map">' Disaggregation - Section E'!$A$7:$Q$158</definedName>
    <definedName name="_a83e4f8e_6555_4631_9bf3_251d1129cedf">'Disaggregation Records'!$E$3</definedName>
    <definedName name="_a89648be_f01a_48dc_be25_9a6736d2a902">'Impact Indicators - Section B'!$D$29</definedName>
    <definedName name="_a8f46077_3c03_49ff_b812_2b8ac08cae66" comment="Display Map">'Reference Records'!$C$70:$H$83</definedName>
    <definedName name="_aab53756_edac_4749_b453_b2162385d317">' Disaggregation - Section E'!$I$8</definedName>
    <definedName name="_abbd2de4_555f_487e_a305_ee28249928f4">'Disaggregation Records'!$A$3</definedName>
    <definedName name="_abcb1332_3cc3_40cb_9eb6_e49185148047">'Account Role'!$B$18</definedName>
    <definedName name="_abf4f449_2762_4c27_8e64_d224ae6fa553">'WPTM - Section F'!$M$93</definedName>
    <definedName name="_aca578a2_431f_4e65_aec3_fe793d0f6c0f">'Coverage Indicators - Section D'!$F$10</definedName>
    <definedName name="_aca742d7_5b19_4aa5_8a32_739546d173c7">'Disaggregation Data'!$L$315</definedName>
    <definedName name="_ad718d62_e2fd_4c3a_a018_8c8f5eec5644">'Reference Records'!$C$4:$C$16</definedName>
    <definedName name="_aef23396_73a2_4449_b64b_574e315ee717">'Disaggregation Records'!$A$59</definedName>
    <definedName name="_af77494e_d16e_4bd0_ae5a_3ce96cdb701e">'Reference Records'!$C$36</definedName>
    <definedName name="_afcfcf56_da7f_494d_b6f8_20ddeb05746b">'Impact Indicators - Section B'!$C$9</definedName>
    <definedName name="_b01f6605_c50f_49e5_8841_306b902e21b5">'Reference Records'!$E$87</definedName>
    <definedName name="_b11cf680_a844_40de_8411_c7f96b2201c9">' Disaggregation - Section E'!$F$167</definedName>
    <definedName name="_b184a48f_c367_42e0_abea_de10491cdb89">'Overview - Section A'!$R$130</definedName>
    <definedName name="_b20faa88_f12c_42e0_a9d2_e7f40c97c811">' Disaggregation - Section E'!$H$167</definedName>
    <definedName name="_b29140ce_2067_4616_98b2_f6e9312dff45" comment="Display Map">'Reference Records'!$A$510:$C$510</definedName>
    <definedName name="_b29fac7f_0112_4608_9b2f_b935e3a5c47a">'Outcome Indicators - Section C'!#REF!</definedName>
    <definedName name="_b2dcf42e_b53d_4d97_b0ac_dd70231fb7f7">'WPTM - Section F'!$K$93</definedName>
    <definedName name="_b32d2c9d_011b_42a2_9968_5dc28fe2a35d">'WPTM - Section F'!$AA$8</definedName>
    <definedName name="_b3690b63_c962_4f4f_8079_62ad9538cdac">'WPTM - Section F'!$L$93</definedName>
    <definedName name="_b4434ba0_d6f3_42b1_9776_89790d7e69cb">' Disaggregation - Section E'!$AD$326</definedName>
    <definedName name="_b4a871df_6a0f_4103_a22f_8f40cae6fea8" comment="Display Map">'WPTM - Section F'!$A$92:$N$493</definedName>
    <definedName name="_b4d46ca2_f06b_4572_9f1c_bea02c988104">' Disaggregation - Section E'!$H$326</definedName>
    <definedName name="_b5821112_3c0f_46ea_8691_81e5396982ed">'Reference Records'!$B$156</definedName>
    <definedName name="_b5f4ae67_6686_4e2c_a794_c07fa81bab6f">'Overview - Section A'!$L$45</definedName>
    <definedName name="_b630336b_3644_4bf6_8d7c_9c418ad44fc5">'Disaggregation Data'!$D$3</definedName>
    <definedName name="_b63f3d51_4499_4687_8d69_16a24a2e9b52">' Disaggregation - Section E'!$H$8</definedName>
    <definedName name="_b679214d_fa3a_4c68_abe3_cb4505d36ab9">'Reference records(soft deleted)'!$B$6</definedName>
    <definedName name="_b68b7d29_cf0f_4ac6_ad8c_f148e1c62ae1">'Coverage Indicators - Section D'!$H$45</definedName>
    <definedName name="_b6919358_cf97_4469_b8d0_568a7fbf797c">'Outcome Indicators - Section C'!$J$30</definedName>
    <definedName name="_b8052551_c410_4999_9785_0b587a8b3604">'Overview - Section A'!$T$130</definedName>
    <definedName name="_b8a84c8e_2b95_4401_aeab_5de79cd1dd58">' Disaggregation - Section E'!$Q$8</definedName>
    <definedName name="_b90848be_1143_4ae1_8ff6_90dc5562ec8b">'Disaggregation Records'!$F$95</definedName>
    <definedName name="_b934b5c4_3a3d_4290_b4f5_665f1fa1d8f9">'Disaggregation Data'!$E$159</definedName>
    <definedName name="_b9c6b527_c2c5_4200_bb21_b9257f2bb2c1">' Disaggregation - Section E'!$A$8</definedName>
    <definedName name="_bd00bbab_41df_43cb_beed_c5e1b4ca6b64">'WPTM - Section F'!$N$8</definedName>
    <definedName name="_bd1b3fa4_d7e9_4bb0_ab88_109aadda5a25">'Impact Indicators - Section B'!$R$9</definedName>
    <definedName name="_bd8c6a42_6cde_4c17_9f1a_04e7b83fd063">'Reference Records'!$E$19</definedName>
    <definedName name="_bde8eea6_59dc_41d3_9c11_f259a774807f">'Outcome Indicators - Section C'!$G$30</definedName>
    <definedName name="_be50546c_31c0_486d_bfdf_73f44f0cb8fc">'Coverage Indicators - Section D'!$G$45</definedName>
    <definedName name="_be67395e_f578_42fc_bfe7_912f09db8571">'Disaggregation Records'!$G$3</definedName>
    <definedName name="_bf857707_f3ed_43ba_b26e_78e553c3b599">'Outcome Indicators - Section C'!$AT$30</definedName>
    <definedName name="_c021eee3_85ca_4b4c_871f_c2ca4000adb3" comment="Display Map">'Reference Records'!$B$18:$G$32</definedName>
    <definedName name="_c0991920_5aa5_4478_b1d1_bf35d975f176">'Reference records(soft deleted)'!$G$67</definedName>
    <definedName name="_c1254cf6_2c39_47f1_8974_856e15e5601c">'Disaggregation Data'!$P$3</definedName>
    <definedName name="_c2cb0bb7_8726_465b_941d_b2ba7942b23a">'Outcome Indicators - Section C'!$E$30</definedName>
    <definedName name="_c3a97f69_e349_409e_82ac_8b14cb78a247">'Reference records(soft deleted)'!$H$67</definedName>
    <definedName name="_c438aaa1_5662_46ac_b40e_79add5b8ca04">'Overview - Section A'!$C$17:$C$19</definedName>
    <definedName name="_c68c9230_a81a_494e_9d15_a3b3f7da6cca">'Outcome Indicators - Section C'!$U$10</definedName>
    <definedName name="_c7239f8e_e972_4d0a_ac9c_049341720ca8">'Reference Records'!$H$71</definedName>
    <definedName name="_c811d6c6_78b7_497a_b948_2c1cd9a8b3fc">'Overview - Section A'!$Z$130</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35f27c_36a4_492e_8057_f9b602d6efe6">'Disaggregation Data'!$R$315</definedName>
    <definedName name="_cb82ab4d_0b08_4dc3_9e91_f564b89a2d2f">'Coverage Indicators - Section D'!$AR$10</definedName>
    <definedName name="_cc652be8_c987_44b0_a7b8_b38f24a774fd">'Account Role'!$A$3</definedName>
    <definedName name="_cfcb4c96_c88e_4a35_803a_a889e9dd7d09" comment="Display Map">'Disaggregation Data'!$D$314:$S$615</definedName>
    <definedName name="_d0af162b_ba98_4147_a6fc_7c6ff1aaf471">'Disaggregation Data'!$N$159</definedName>
    <definedName name="_d0e6db09_4210_45d4_bc55_3258a5a7becd">'Reference Records'!$M$3:$M$16</definedName>
    <definedName name="_d1020d70_3fc5_4f3c_998e_c1e32cc621f2">' Disaggregation - Section E'!$N$167</definedName>
    <definedName name="_d107bcaf_7d33_4579_918a_339d84d3f725">'Reference records(soft deleted)'!$G$6</definedName>
    <definedName name="_d24f669d_00e1_4357_b04c_2c97c933dfec">'Overview - Section A'!$I$25</definedName>
    <definedName name="_d3eb7cad_d1db_4bc0_b960_bce22b805e0e" comment="Display Map">'Impact Indicators - Section B'!$A$8:$AH$24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67f879b_13f5_4acc_a1c9_e73b75fb6179">'Overview - Section A'!$Q$45</definedName>
    <definedName name="_d72177c9_4374_45f7_b5a5_f0b6222e9566">'Reference Records'!$E$4</definedName>
    <definedName name="_d87efec4_c031_4381_b43e_3ae3f8a86788">'WPTM - Section F'!$U$8</definedName>
    <definedName name="_d8b44ed0_a865_499e_aa2c_09925ed64c24">'WPTM - Section F'!$A$93</definedName>
    <definedName name="_d9225ee9_4711_40fa_bb89_6747c9d62bad">'Overview - Section A'!$G$57</definedName>
    <definedName name="_d93c4c11_f795_4c65_88eb_c43040eba27e" comment="Display Map">'Overview - Section A'!$A$98:$J$118</definedName>
    <definedName name="_da1fbc0d_b853_4aec_a0fa_4471ef7dbf35">'Outcome Indicators - Section C'!$AB$10</definedName>
    <definedName name="_da6dbfc4_35ca_4dec_871d_3b2c3411e949">'Reference Records'!$C$4</definedName>
    <definedName name="_db4e2d75_1080_4f7d_bbb6_279cfc0396d6">'Reference Records'!$B$158</definedName>
    <definedName name="_dbe1d51c_e6c5_4bb2_a9ef_e1ea7c79ffe4">'Disaggregation Data'!$L$159</definedName>
    <definedName name="_dc25d21c_45d9_4b57_9fa2_820fd10faadb">' Disaggregation - Section E'!$E$8</definedName>
    <definedName name="_dcc99372_6828_4453_b9f7_743905cd8eab">' Disaggregation - Section E'!$U$326</definedName>
    <definedName name="_dd5cbb23_508a_4a49_9ee3_de02706f296e">'Reference Records'!$B$36</definedName>
    <definedName name="_de8310b5_e4d3_4b94_b262_26a424148ac2">'WPTM - Section F'!$C$8</definedName>
    <definedName name="_df5badba_c3d3_4154_bda2_cf38a2c7ba1c">'Overview - Section A'!$AN$11</definedName>
    <definedName name="_dfa0902f_181f_47c2_97b3_5aeacdb82d78">'Disaggregation Data'!$F$3</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af20c6_4f38_4c15_abd2_bee7f531616a">'Reference Records'!$C$87</definedName>
    <definedName name="_e3fd5f4b_01b0_4087_9e0e_fd0199800be6">'Overview - Section A'!$I$99</definedName>
    <definedName name="_e4d5c4b2_89a1_4a54_bfec_f739e13aeb64">'Disaggregation Records'!$F$59</definedName>
    <definedName name="_e63a013d_079e_4585_b3d8_6950c06dcff4" comment="Display Map">'Reference records(soft deleted)'!$B$45:$G$61</definedName>
    <definedName name="_e63b29b6_c3c3_46bb_ac60_8c5d05f83ea9">' Disaggregation - Section E'!$I$167</definedName>
    <definedName name="_e6620337_bf44_48f3_a7fd_0125cc2c6be7">' Disaggregation - Section E'!$A$326</definedName>
    <definedName name="_e87ea5ec_8175_4472_bb44_1f8c96df1ee4" comment="Display Map">'WPTM - Section F'!$A$7:$AA$88</definedName>
    <definedName name="_e98d08cf_0653_443c_a6c7_187d38cd7784">'Reference records(soft deleted)'!$D$67</definedName>
    <definedName name="_ea0a6aff_050a_4e7c_bb67_efe887a6ff8c">'Reference Records'!$B$71:$B$83</definedName>
    <definedName name="_ea72c56b_d1e9_4c5d_ba1d_cc707a1c7a52">'Reference Records'!$C$158</definedName>
    <definedName name="_eab21347_0473_4b4a_b4eb_6c1a24a63d27">'WPTM - Section F'!$S$8</definedName>
    <definedName name="_eabb6097_6646_49fe_9d42_cce1d696601b">'Overview - Section A'!$A$99</definedName>
    <definedName name="_eac8e410_a131_431a_b1c9_590f4d486ca3">'Impact Indicators - Section B'!$G$29</definedName>
    <definedName name="_eb73ba93_44b7_40bb_bb65_6e4994d91799">'Reference Records'!$B$517</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Records'!$B$161</definedName>
    <definedName name="_edacc156_af86_4bf8_90dd_b9a22fc62817">'Account Role'!$D$3</definedName>
    <definedName name="_eecf7cf0_e9be_48ee_b1b4_c9465f1f4e45">'Outcome Indicators - Section C'!$A$10</definedName>
    <definedName name="_ef80fe40_edb6_4d5c_91cf_b13b0c4cfd1f">'Disaggregation Records'!$E$59</definedName>
    <definedName name="_f01d1473_f9e7_453c_95a5_ada7b865eabb">'Overview - Section A'!$H$75</definedName>
    <definedName name="_f1c519aa_961b_42b6_a4f4_d9f451ddf622" comment="Display Map">'Overview - Section A'!$A$56:$H$69</definedName>
    <definedName name="_f1de9552_9dee_457d_a62e_99567a2c1e69">'Outcome Indicators - Section C'!$Z$10</definedName>
    <definedName name="_f2045cc5_f4d7_4b1d_8aeb_d44e7918995b">'Disaggregation Data'!$K$3</definedName>
    <definedName name="_f25f0134_a952_4eb1_bd5d_4a854d76f318">'Outcome Indicators - Section C'!$AP$10</definedName>
    <definedName name="_f2677d9c_a2eb_4978_b5b4_5af38fa5f900">'Outcome Indicators - Section C'!$R$10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4439f5c_022d_4fe9_87c3_d70b4308f9e0">'Overview - Section A'!$E$8</definedName>
    <definedName name="_f4cd22ef_4b75_44f4_bb26_95b817823146">'Overview - Section A'!$J$99</definedName>
    <definedName name="_f58d18c7_1d35_433b_a6a3_d9e3f83484c8">'Impact Indicators - Section B'!$T$9</definedName>
    <definedName name="_f597b0f5_0c73_475b_ae28_45f5ed40876e">'Coverage Indicators - Section D'!$E$10</definedName>
    <definedName name="_f88f1c82_734f_4b81_abf5_18447fcc8f13">'Reference Records'!$C$71</definedName>
    <definedName name="_f8c9c9ae_11c5_4a6e_a62d_6275ddb276bd">'Coverage Indicators - Section D'!$AS$10</definedName>
    <definedName name="_f8d7ef06_1dee_470c_8158_06415f88b21a">'Coverage Indicators - Section D'!$N$45</definedName>
    <definedName name="_f8da171f_1ef1_4701_824e_35a927e47c50">'Overview - Section A'!$Q$130</definedName>
    <definedName name="_fa992af0_4163_4a50_a6d8_9464ddaa1ade">'Overview - Section A'!$F$75</definedName>
    <definedName name="_fb867405_b7fc_41a2_86b4_9ad76b58f183">'Reference records(soft deleted)'!$B$67</definedName>
    <definedName name="_fba43122_7879_4bc6_ab59_ece879d4dafd">'Coverage Indicators - Section D'!$A$10</definedName>
    <definedName name="_fccfb4fa_0a30_41be_9334_74bc5779fbd3">'Reference Records'!$C$156:$C$157</definedName>
    <definedName name="_fd286dae_26cb_4aad_a5f8_c4e877a2e920" comment="Display Map">'Reference Records'!$A$86:$E$147</definedName>
    <definedName name="_fdaed59b_d483_4f18_8960_9dec90ac9bf3">'Coverage Indicators - Section D'!$AI$10</definedName>
    <definedName name="_fe1fc4f2_e57c_4328_acb9_6e901a0a2e1c">'Reference Records'!$G$71</definedName>
    <definedName name="_fec64b4c_ecac_46d2_ac5b_ed3500a95d82">'Disaggregation Data'!$I$315</definedName>
    <definedName name="_ff650296_cc76_41f7_9d5d_969890e85ac1">'Reference records(soft deleted)'!$D$46</definedName>
    <definedName name="_ff85bbe8_e093_4bde_9ecb_ca8f310bef73">'Reference Records'!$B$71:$B$84</definedName>
    <definedName name="_ff85dfd2_7a0e_4ec1_ada1_39980e5d1634">'Impact Indicators - Section B'!$AB$9</definedName>
    <definedName name="_xlnm._FilterDatabase" localSheetId="7" hidden="1">' Disaggregation - Section E'!$A$325:$Q$325</definedName>
    <definedName name="_xlnm._FilterDatabase" localSheetId="14" hidden="1">'Account Role'!$B:$B</definedName>
    <definedName name="_xlnm._FilterDatabase" localSheetId="10" hidden="1">'Print View'!$A$77:$AJ$108</definedName>
    <definedName name="accomodation">'[1]NAF 2010-2012 COSTING'!#REF!</definedName>
    <definedName name="AccountRole">OFFSET('Account Role'!$C$3,1,0,MATCH("*",'Account Role'!$C$3:$C$10,-1)-1,1)</definedName>
    <definedName name="Advert">'[1]NAF 2010-2012 COSTING'!#REF!</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Impact_Outcome_References__c.AIM_Data_Type_Target__c">apttusmetadata!$AS$2:$AS$4</definedName>
    <definedName name="AIM_Key_Activity_Milestone__c.AIM_De_activate_Key_Activity__c">apttusmetadata!$AA$2</definedName>
    <definedName name="AIM_Module_Coverage_Interventio_Comp_Ref__c.AIM_Data_Type__c">apttusmetadata!$AT$2:$AT$5</definedName>
    <definedName name="AIM_Module_Coverage_Interventio_Comp_Ref__c.Coverage.AIM_Data_Type__c">apttusmetadata!$AU$2:$AU$5</definedName>
    <definedName name="AIM_Module_Coverage_Interventio_Comp_Ref__c.Intervention.AIM_Data_Type__c">apttusmetadata!$AV$2:$AV$5</definedName>
    <definedName name="AIM_Module_Coverage_Interventio_Comp_Ref__c.Master.AIM_Data_Type__c">apttusmetadata!$AX$2:$AX$5</definedName>
    <definedName name="AIM_Module_Coverage_Interventio_Comp_Ref__c.Module.AIM_Data_Type__c">apttusmetadata!$AW$2:$AW$5</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BudgetLineNumbers">'[2]Budget Lines'!$D$2:INDEX('[2]Budget Lines'!$D$2:$D$503,COUNT('[2]Budget Lines'!$D$2:$D$503,"?*"))</definedName>
    <definedName name="computer">'[1]NAF 2010-2012 COSTING'!#REF!</definedName>
    <definedName name="Cost_Category">[3]Definitions!$F$3:$F$15</definedName>
    <definedName name="Country">IF('Overview - Section A'!$AN$5="Funding Request",IF('Reference Records'!$B$157&lt;&gt;"",'Reference Records'!$B$157,OFFSET('Reference Records'!$A$170,1,0,MATCH(" ",'Reference Records'!$A$170:$A$508,-1)-1,1)),OFFSET('Reference Records'!$A$511,1,0,MATCH(" ",'Reference Records'!$A$511:$A$512,-1)-1,1))</definedName>
    <definedName name="Coverage_Module" localSheetId="4">OFFSET('[4]Overview - Section A'!$E$95,1,0,MATCH(" ",'[4]Overview - Section A'!$E$95:$E$118,-1)-1,1)</definedName>
    <definedName name="Coverage_Module" localSheetId="3">OFFSET('[4]Overview - Section A'!$E$95,1,0,MATCH(" ",'[4]Overview - Section A'!$E$95:$E$118,-1)-1,1)</definedName>
    <definedName name="Coverage_Module">OFFSET('Overview - Section A'!$E$99,1,0,MATCH(" ",'Overview - Section A'!$E$99:$E$126,-1)-1,1)</definedName>
    <definedName name="CoverageColumn" localSheetId="4">'[5]Reference Records'!$A$60:$A$128</definedName>
    <definedName name="CoverageColumn" localSheetId="3">'[5]Reference Records'!$A$60:$A$128</definedName>
    <definedName name="CoverageColumn">'Reference Records'!$A$36:$A$68</definedName>
    <definedName name="CoverageIndicator">OFFSET('Reference Records'!$E$36,1,0,MATCH("*",'Reference Records'!$E$36:$E$68,-1)-1,1)</definedName>
    <definedName name="CoverageStart">Coverage[Module]</definedName>
    <definedName name="Disease_components">[3]Definitions!$A$2:$D$2</definedName>
    <definedName name="_xlnm.Extract" localSheetId="14">'Account Role'!$C:$C</definedName>
    <definedName name="FundingRequestPR">IF('Overview - Section A'!$AN$5="Funding Request",IF('Reference Records'!$C$157&lt;&gt;"",OFFSET('Account Role'!$C$3,1,0,MATCH(" ",'Account Role'!$C$3:$C$10,-1)-1,1),OFFSET('Account Role'!$C$18,1,0,MATCH(" ",'Account Role'!$C$18:$C$813,-1)-1,1)),'Overview - Section A'!$AN$6)</definedName>
    <definedName name="ImpactIndicator" localSheetId="4">OFFSET('[5]Reference Records'!$F$4,1,0,MATCH(" ",'[5]Reference Records'!$F$4:$F$29,-1)-1,1)</definedName>
    <definedName name="ImpactIndicator" localSheetId="3">OFFSET('[5]Reference Records'!$F$4,1,0,MATCH(" ",'[5]Reference Records'!$F$4:$F$29,-1)-1,1)</definedName>
    <definedName name="ImpactIndicator">OFFSET('Reference Records'!$F$4,1,0,MATCH(" ",'Reference Records'!$F$4:$F$16,-1)-1,1)</definedName>
    <definedName name="Implementing_Entity_Type">[3]Definitions!$H$3:$H$9</definedName>
    <definedName name="Intervention_WPTM">OFFSET('Overview - Section A'!$W$130,1,0,MATCH("*",'Overview - Section A'!$W$130:$W$197,-1)-1,1)</definedName>
    <definedName name="intl">'[1]NAF 2010-2012 COSTING'!#REF!</definedName>
    <definedName name="KeyActivityColumn">'Overview - Section A'!$AD$130:$AD$197</definedName>
    <definedName name="KeyActivityStart">'Overview - Section A'!$AD$130:$AD$130</definedName>
    <definedName name="List" localSheetId="6">'Coverage Indicators - Section D'!$C$10:$D$42</definedName>
    <definedName name="List">'Account Role'!$B$2:$B$15</definedName>
    <definedName name="local">'[1]NAF 2010-2012 COSTING'!#REF!</definedName>
    <definedName name="ModuleColumn">Intervention[Module]</definedName>
    <definedName name="Modules">OFFSET('Overview - Section A'!$E$99,1,0,MATCH(" ",'Overview - Section A'!$E$99:$E$119,-1)-1,1)</definedName>
    <definedName name="ModuleStart">'Reference Records'!$A$87</definedName>
    <definedName name="NbrOfOutcomeIndInCmp">COUNT([6]OutcomeInCmp!$A:$A)</definedName>
    <definedName name="OutcomeIndicator">OFFSET('Reference Records'!$F$19,1,0,MATCH(" ",'Reference Records'!$F$19:$F$33,-1)-1,1)</definedName>
    <definedName name="OutcomeIndInCmp" localSheetId="4">OFFSET([6]OutcomeInCmp!$C$2,0,0,NbrOfOutcomeIndInCmp,1)</definedName>
    <definedName name="OutcomeIndInCmp">OFFSET([6]OutcomeInCmp!$C$2,0,0,NbrOfOutcomeIndInCmp,1)</definedName>
    <definedName name="petrol">'[1]NAF 2010-2012 COSTING'!#REF!</definedName>
    <definedName name="PICKLISTKEYVALUEPAIR">apttusmetadata!$Y$2:$Z$5</definedName>
    <definedName name="_xlnm.Print_Area" localSheetId="7">' Disaggregation - Section E'!$A$1:$V$631</definedName>
    <definedName name="_xlnm.Print_Area" localSheetId="6">'Coverage Indicators - Section D'!$A$1:$V$198</definedName>
    <definedName name="_xlnm.Print_Area" localSheetId="2">'Impact Indicators - Section B'!$A$1:$Q$111</definedName>
    <definedName name="_xlnm.Print_Area" localSheetId="5">'Outcome Indicators - Section C'!$A$1:$Q$30</definedName>
    <definedName name="_xlnm.Print_Area" localSheetId="0">'Overview - Section A'!$A$1:$AB$204</definedName>
    <definedName name="printing">'[1]NAF 2010-2012 COSTING'!#REF!</definedName>
    <definedName name="Q_2020">'[1]NAF 2010-2012 COSTING'!#REF!</definedName>
    <definedName name="ream">'[1]NAF 2010-2012 COSTING'!#REF!</definedName>
    <definedName name="ResponsiblePR">IF('Overview - Section A'!$AN$5="Funding Request",OFFSET('Overview - Section A'!$M$30,1,0,MATCH(" ",'Overview - Section A'!$M$30:$M$39,-1)-1,1),OFFSET('Overview - Section A'!$E$25,1,0,MATCH(" ",'Overview - Section A'!$E$25:$E$27,-1)-1,1))</definedName>
    <definedName name="stationery">'[1]NAF 2010-2012 COSTING'!#REF!</definedName>
    <definedName name="Subset">OFFSET('Coverage Indicators - Section D'!$AA$10,1,0,MATCH(" ",'Coverage Indicators - Section D'!$AA$10:$AA$42,-1)-1,1)</definedName>
    <definedName name="subsistence">'[1]NAF 2010-2012 COSTING'!#REF!</definedName>
    <definedName name="toner">'[1]NAF 2010-2012 COSTING'!#REF!</definedName>
    <definedName name="workshop">'[1]NAF 2010-2012 COSTING'!#REF!</definedName>
    <definedName name="XAuthorInvalidPicklistData" localSheetId="4">[5]apttusmetadata!$B$1</definedName>
    <definedName name="XAuthorInvalidPicklistData" localSheetId="3">[5]apttusmetadata!$B$1</definedName>
    <definedName name="XAuthorInvalidPicklistData">apttusmetadata!$B$1</definedName>
  </definedNames>
  <calcPr calcId="152511" concurrentCalc="0"/>
</workbook>
</file>

<file path=xl/calcChain.xml><?xml version="1.0" encoding="utf-8"?>
<calcChain xmlns="http://schemas.openxmlformats.org/spreadsheetml/2006/main">
  <c r="F58" i="5" l="1"/>
  <c r="F57" i="5"/>
  <c r="E68" i="5"/>
  <c r="E348" i="9"/>
  <c r="E347" i="9"/>
  <c r="F348" i="9"/>
  <c r="F347" i="9"/>
  <c r="E328" i="9"/>
  <c r="E327" i="9"/>
  <c r="E61" i="5"/>
  <c r="G67" i="5"/>
  <c r="E57" i="5"/>
  <c r="E63" i="5"/>
  <c r="E62" i="5"/>
  <c r="F327" i="9"/>
  <c r="F328" i="9"/>
  <c r="E58" i="5"/>
  <c r="G47" i="5"/>
  <c r="G48" i="5"/>
  <c r="F34" i="10"/>
  <c r="G14" i="5"/>
  <c r="G13" i="5"/>
  <c r="G11" i="5"/>
  <c r="D20" i="26"/>
  <c r="C20" i="26"/>
  <c r="D19" i="26"/>
  <c r="H13" i="26"/>
  <c r="C15" i="26"/>
  <c r="C19" i="26"/>
  <c r="K14" i="26"/>
  <c r="J14" i="26"/>
  <c r="I14" i="26"/>
  <c r="H14" i="26"/>
  <c r="F14" i="26"/>
  <c r="J13" i="26"/>
  <c r="I13" i="26"/>
  <c r="F13" i="26"/>
  <c r="C13" i="26"/>
  <c r="C10" i="26"/>
  <c r="C9" i="26"/>
  <c r="F12" i="25"/>
  <c r="M13" i="25"/>
  <c r="E9" i="25"/>
  <c r="D9" i="25"/>
  <c r="C9" i="25"/>
  <c r="O7" i="25"/>
  <c r="O8" i="25"/>
  <c r="G13" i="26"/>
  <c r="K13" i="26"/>
  <c r="J13" i="25"/>
  <c r="C11" i="26"/>
  <c r="O9" i="25"/>
  <c r="P9" i="25"/>
  <c r="C10" i="25"/>
  <c r="L13" i="25"/>
  <c r="K13" i="25"/>
  <c r="R8" i="25"/>
  <c r="G11" i="25"/>
  <c r="H11" i="25"/>
  <c r="H13" i="25"/>
  <c r="I11" i="25"/>
  <c r="I13" i="25"/>
  <c r="E38" i="1"/>
  <c r="N38" i="1"/>
  <c r="E37" i="1"/>
  <c r="N37" i="1"/>
  <c r="E36" i="1"/>
  <c r="N36" i="1"/>
  <c r="E35" i="1"/>
  <c r="N35" i="1"/>
  <c r="E34" i="1"/>
  <c r="N34" i="1"/>
  <c r="E33" i="1"/>
  <c r="N33" i="1"/>
  <c r="E32" i="1"/>
  <c r="N32" i="1"/>
  <c r="N31" i="1"/>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83" i="16"/>
  <c r="F82" i="16"/>
  <c r="F81" i="16"/>
  <c r="F80" i="16"/>
  <c r="F79" i="16"/>
  <c r="F78" i="16"/>
  <c r="F77" i="16"/>
  <c r="F76" i="16"/>
  <c r="F75" i="16"/>
  <c r="F74" i="16"/>
  <c r="F73" i="16"/>
  <c r="F72" i="16"/>
  <c r="C179" i="20"/>
  <c r="C180" i="20"/>
  <c r="C177" i="20"/>
  <c r="C178" i="20"/>
  <c r="D178" i="20"/>
  <c r="C175" i="20"/>
  <c r="C176" i="20"/>
  <c r="D176" i="20"/>
  <c r="C171" i="20"/>
  <c r="C172" i="20"/>
  <c r="C166" i="20"/>
  <c r="C159" i="20"/>
  <c r="C160" i="20"/>
  <c r="C161" i="20"/>
  <c r="C162" i="20"/>
  <c r="C163" i="20"/>
  <c r="C164" i="20"/>
  <c r="C165" i="20"/>
  <c r="D165" i="20"/>
  <c r="C151" i="20"/>
  <c r="C152" i="20"/>
  <c r="C149" i="20"/>
  <c r="C150" i="20"/>
  <c r="D150" i="20"/>
  <c r="C135" i="20"/>
  <c r="C136" i="20"/>
  <c r="C133" i="20"/>
  <c r="C134" i="20"/>
  <c r="D134" i="20"/>
  <c r="C131" i="20"/>
  <c r="C132" i="20"/>
  <c r="D132" i="20"/>
  <c r="C129" i="20"/>
  <c r="C130" i="20"/>
  <c r="D130" i="20"/>
  <c r="C127" i="20"/>
  <c r="C128" i="20"/>
  <c r="D128" i="20"/>
  <c r="C125" i="20"/>
  <c r="D125" i="20"/>
  <c r="C123" i="20"/>
  <c r="C124" i="20"/>
  <c r="D124" i="20"/>
  <c r="C119" i="20"/>
  <c r="C120" i="20"/>
  <c r="C121" i="20"/>
  <c r="C122" i="20"/>
  <c r="D122" i="20"/>
  <c r="C115" i="20"/>
  <c r="C116" i="20"/>
  <c r="C111" i="20"/>
  <c r="C112" i="20"/>
  <c r="C113" i="20"/>
  <c r="C114" i="20"/>
  <c r="D114" i="20"/>
  <c r="C106" i="20"/>
  <c r="D106" i="20"/>
  <c r="C100" i="20"/>
  <c r="D100" i="20"/>
  <c r="C96" i="20"/>
  <c r="D96" i="20"/>
  <c r="C60" i="20"/>
  <c r="C61" i="20"/>
  <c r="C62" i="20"/>
  <c r="C63" i="20"/>
  <c r="C64" i="20"/>
  <c r="C65" i="20"/>
  <c r="D65" i="20"/>
  <c r="C90" i="20"/>
  <c r="D90" i="20"/>
  <c r="C88" i="20"/>
  <c r="C84" i="20"/>
  <c r="C85" i="20"/>
  <c r="C86" i="20"/>
  <c r="C87" i="20"/>
  <c r="D87" i="20"/>
  <c r="C82" i="20"/>
  <c r="D82" i="20"/>
  <c r="C80" i="20"/>
  <c r="C78" i="20"/>
  <c r="C77" i="20"/>
  <c r="D77" i="20"/>
  <c r="C73" i="20"/>
  <c r="C74" i="20"/>
  <c r="C69" i="20"/>
  <c r="C70" i="20"/>
  <c r="D70" i="20"/>
  <c r="C67" i="20"/>
  <c r="C68" i="20"/>
  <c r="D68" i="20"/>
  <c r="C66" i="20"/>
  <c r="D66" i="20"/>
  <c r="C48" i="20"/>
  <c r="C44" i="20"/>
  <c r="C45" i="20"/>
  <c r="C46" i="20"/>
  <c r="C47" i="20"/>
  <c r="D47" i="20"/>
  <c r="C36" i="20"/>
  <c r="C37" i="20"/>
  <c r="C38" i="20"/>
  <c r="C39" i="20"/>
  <c r="C40" i="20"/>
  <c r="C41" i="20"/>
  <c r="C42" i="20"/>
  <c r="C43" i="20"/>
  <c r="D43" i="20"/>
  <c r="C34" i="20"/>
  <c r="D34" i="20"/>
  <c r="C32" i="20"/>
  <c r="D32" i="20"/>
  <c r="C25" i="20"/>
  <c r="C26" i="20"/>
  <c r="C27" i="20"/>
  <c r="C28" i="20"/>
  <c r="C29" i="20"/>
  <c r="C30" i="20"/>
  <c r="C31" i="20"/>
  <c r="D31" i="20"/>
  <c r="C17" i="20"/>
  <c r="C18" i="20"/>
  <c r="C19" i="20"/>
  <c r="C20" i="20"/>
  <c r="C21" i="20"/>
  <c r="C22" i="20"/>
  <c r="C23" i="20"/>
  <c r="C24" i="20"/>
  <c r="D24" i="20"/>
  <c r="C15" i="20"/>
  <c r="C16" i="20"/>
  <c r="D16" i="20"/>
  <c r="C12" i="20"/>
  <c r="C13" i="20"/>
  <c r="C10" i="20"/>
  <c r="C11" i="20"/>
  <c r="D11" i="20"/>
  <c r="C8" i="20"/>
  <c r="C9" i="20"/>
  <c r="D9" i="20"/>
  <c r="C6" i="20"/>
  <c r="C7" i="20"/>
  <c r="D7" i="20"/>
  <c r="C4" i="20"/>
  <c r="C5" i="20"/>
  <c r="D5" i="20"/>
  <c r="K50" i="1"/>
  <c r="T50" i="1"/>
  <c r="K49" i="1"/>
  <c r="T49" i="1"/>
  <c r="K48" i="1"/>
  <c r="T48" i="1"/>
  <c r="K47" i="1"/>
  <c r="L47" i="1"/>
  <c r="K46" i="1"/>
  <c r="T46" i="1"/>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M88" i="6"/>
  <c r="V88" i="6"/>
  <c r="M87" i="6"/>
  <c r="V87" i="6"/>
  <c r="M86" i="6"/>
  <c r="V86" i="6"/>
  <c r="M85" i="6"/>
  <c r="V85" i="6"/>
  <c r="M84" i="6"/>
  <c r="V84" i="6"/>
  <c r="M83" i="6"/>
  <c r="V83" i="6"/>
  <c r="M82" i="6"/>
  <c r="V82" i="6"/>
  <c r="M81" i="6"/>
  <c r="V81" i="6"/>
  <c r="M80" i="6"/>
  <c r="V80" i="6"/>
  <c r="M79" i="6"/>
  <c r="V79" i="6"/>
  <c r="M78" i="6"/>
  <c r="V78" i="6"/>
  <c r="M77" i="6"/>
  <c r="V77" i="6"/>
  <c r="M76" i="6"/>
  <c r="V76" i="6"/>
  <c r="M75" i="6"/>
  <c r="V75" i="6"/>
  <c r="M74" i="6"/>
  <c r="V74" i="6"/>
  <c r="M73" i="6"/>
  <c r="V73" i="6"/>
  <c r="M72" i="6"/>
  <c r="V72" i="6"/>
  <c r="M71" i="6"/>
  <c r="V71" i="6"/>
  <c r="M70" i="6"/>
  <c r="V70" i="6"/>
  <c r="M69" i="6"/>
  <c r="V69" i="6"/>
  <c r="M68" i="6"/>
  <c r="V68" i="6"/>
  <c r="M67" i="6"/>
  <c r="V67" i="6"/>
  <c r="M66" i="6"/>
  <c r="V66" i="6"/>
  <c r="M65" i="6"/>
  <c r="V65" i="6"/>
  <c r="M64" i="6"/>
  <c r="V64" i="6"/>
  <c r="M63" i="6"/>
  <c r="V63" i="6"/>
  <c r="M62" i="6"/>
  <c r="V62" i="6"/>
  <c r="M61" i="6"/>
  <c r="V61" i="6"/>
  <c r="M60" i="6"/>
  <c r="V60" i="6"/>
  <c r="M59" i="6"/>
  <c r="V59" i="6"/>
  <c r="M58" i="6"/>
  <c r="V58" i="6"/>
  <c r="M57" i="6"/>
  <c r="V57" i="6"/>
  <c r="M56" i="6"/>
  <c r="V56" i="6"/>
  <c r="M55" i="6"/>
  <c r="V55" i="6"/>
  <c r="M54" i="6"/>
  <c r="V54" i="6"/>
  <c r="M53" i="6"/>
  <c r="V53" i="6"/>
  <c r="M52" i="6"/>
  <c r="V52" i="6"/>
  <c r="M51" i="6"/>
  <c r="V51" i="6"/>
  <c r="M50" i="6"/>
  <c r="V50" i="6"/>
  <c r="M49" i="6"/>
  <c r="V49" i="6"/>
  <c r="M48" i="6"/>
  <c r="V48" i="6"/>
  <c r="M47" i="6"/>
  <c r="V47" i="6"/>
  <c r="M46" i="6"/>
  <c r="V46" i="6"/>
  <c r="M45" i="6"/>
  <c r="V45" i="6"/>
  <c r="M44" i="6"/>
  <c r="V44" i="6"/>
  <c r="M43" i="6"/>
  <c r="V43" i="6"/>
  <c r="M42" i="6"/>
  <c r="V42" i="6"/>
  <c r="M41" i="6"/>
  <c r="V41" i="6"/>
  <c r="M40" i="6"/>
  <c r="V40" i="6"/>
  <c r="M39" i="6"/>
  <c r="V39" i="6"/>
  <c r="M38" i="6"/>
  <c r="V38" i="6"/>
  <c r="M37" i="6"/>
  <c r="V37" i="6"/>
  <c r="M36" i="6"/>
  <c r="V36" i="6"/>
  <c r="M35" i="6"/>
  <c r="V35" i="6"/>
  <c r="M34" i="6"/>
  <c r="V34" i="6"/>
  <c r="M33" i="6"/>
  <c r="V33" i="6"/>
  <c r="M32" i="6"/>
  <c r="V32" i="6"/>
  <c r="M31" i="6"/>
  <c r="V31" i="6"/>
  <c r="M30" i="6"/>
  <c r="V30" i="6"/>
  <c r="M29" i="6"/>
  <c r="V29" i="6"/>
  <c r="M28" i="6"/>
  <c r="V28" i="6"/>
  <c r="M27" i="6"/>
  <c r="V27" i="6"/>
  <c r="M26" i="6"/>
  <c r="V26" i="6"/>
  <c r="M25" i="6"/>
  <c r="V25" i="6"/>
  <c r="M24" i="6"/>
  <c r="V24" i="6"/>
  <c r="M23" i="6"/>
  <c r="V23" i="6"/>
  <c r="M22" i="6"/>
  <c r="V22" i="6"/>
  <c r="M21" i="6"/>
  <c r="V21" i="6"/>
  <c r="M20" i="6"/>
  <c r="V20" i="6"/>
  <c r="M19" i="6"/>
  <c r="V19" i="6"/>
  <c r="M18" i="6"/>
  <c r="V18" i="6"/>
  <c r="M17" i="6"/>
  <c r="V17" i="6"/>
  <c r="M16" i="6"/>
  <c r="V16" i="6"/>
  <c r="M15" i="6"/>
  <c r="V15" i="6"/>
  <c r="M14" i="6"/>
  <c r="V14" i="6"/>
  <c r="M13" i="6"/>
  <c r="V13" i="6"/>
  <c r="M12" i="6"/>
  <c r="V12" i="6"/>
  <c r="M11" i="6"/>
  <c r="V11" i="6"/>
  <c r="M10" i="6"/>
  <c r="V10" i="6"/>
  <c r="M9" i="6"/>
  <c r="V9" i="6"/>
  <c r="F88" i="6"/>
  <c r="F87" i="6"/>
  <c r="F86" i="6"/>
  <c r="F85" i="6"/>
  <c r="F84" i="6"/>
  <c r="F83" i="6"/>
  <c r="F82" i="6"/>
  <c r="F81" i="6"/>
  <c r="F80" i="6"/>
  <c r="F79" i="6"/>
  <c r="F78" i="6"/>
  <c r="F77" i="6"/>
  <c r="F76" i="6"/>
  <c r="F75" i="6"/>
  <c r="F74" i="6"/>
  <c r="F73" i="6"/>
  <c r="F72" i="6"/>
  <c r="F71" i="6"/>
  <c r="F70" i="6"/>
  <c r="F69" i="6"/>
  <c r="F68" i="6"/>
  <c r="F67" i="6"/>
  <c r="F66" i="6"/>
  <c r="F65" i="6"/>
  <c r="E65" i="6"/>
  <c r="F64" i="6"/>
  <c r="E64" i="6"/>
  <c r="F63" i="6"/>
  <c r="E63" i="6"/>
  <c r="F62" i="6"/>
  <c r="E62" i="6"/>
  <c r="F61" i="6"/>
  <c r="E61" i="6"/>
  <c r="F60" i="6"/>
  <c r="F59" i="6"/>
  <c r="E59" i="6"/>
  <c r="F58" i="6"/>
  <c r="E58" i="6"/>
  <c r="F57" i="6"/>
  <c r="E57" i="6"/>
  <c r="F56" i="6"/>
  <c r="E56" i="6"/>
  <c r="F55" i="6"/>
  <c r="E55" i="6"/>
  <c r="F54" i="6"/>
  <c r="E54" i="6"/>
  <c r="F53" i="6"/>
  <c r="E53" i="6"/>
  <c r="F52" i="6"/>
  <c r="E52" i="6"/>
  <c r="F51" i="6"/>
  <c r="E51" i="6"/>
  <c r="F50" i="6"/>
  <c r="E50" i="6"/>
  <c r="F49" i="6"/>
  <c r="E49" i="6"/>
  <c r="F48" i="6"/>
  <c r="F47" i="6"/>
  <c r="E47" i="6"/>
  <c r="F46" i="6"/>
  <c r="E46" i="6"/>
  <c r="F45" i="6"/>
  <c r="E45" i="6"/>
  <c r="F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F27" i="6"/>
  <c r="E27" i="6"/>
  <c r="F26" i="6"/>
  <c r="E26" i="6"/>
  <c r="F25" i="6"/>
  <c r="E25" i="6"/>
  <c r="F24" i="6"/>
  <c r="E24" i="6"/>
  <c r="F23" i="6"/>
  <c r="E23" i="6"/>
  <c r="F22" i="6"/>
  <c r="E22" i="6"/>
  <c r="F21" i="6"/>
  <c r="E21" i="6"/>
  <c r="F20" i="6"/>
  <c r="E20" i="6"/>
  <c r="F19" i="6"/>
  <c r="E19" i="6"/>
  <c r="F18" i="6"/>
  <c r="E18" i="6"/>
  <c r="F17" i="6"/>
  <c r="E17" i="6"/>
  <c r="F16" i="6"/>
  <c r="F15" i="6"/>
  <c r="E15" i="6"/>
  <c r="F14" i="6"/>
  <c r="E14" i="6"/>
  <c r="F13" i="6"/>
  <c r="E13" i="6"/>
  <c r="F12" i="6"/>
  <c r="F11" i="6"/>
  <c r="E11" i="6"/>
  <c r="F10" i="6"/>
  <c r="E10" i="6"/>
  <c r="F9" i="6"/>
  <c r="E9" i="6"/>
  <c r="E88" i="6"/>
  <c r="E87" i="6"/>
  <c r="E86" i="6"/>
  <c r="E85" i="6"/>
  <c r="E84" i="6"/>
  <c r="E83" i="6"/>
  <c r="E82" i="6"/>
  <c r="E81" i="6"/>
  <c r="E80" i="6"/>
  <c r="E79" i="6"/>
  <c r="E78" i="6"/>
  <c r="E77" i="6"/>
  <c r="E76" i="6"/>
  <c r="E75" i="6"/>
  <c r="E74" i="6"/>
  <c r="E73" i="6"/>
  <c r="E72" i="6"/>
  <c r="E71" i="6"/>
  <c r="E70" i="6"/>
  <c r="E69" i="6"/>
  <c r="E68" i="6"/>
  <c r="E67" i="6"/>
  <c r="E66" i="6"/>
  <c r="E60" i="6"/>
  <c r="E48" i="6"/>
  <c r="E44" i="6"/>
  <c r="E28" i="6"/>
  <c r="E16" i="6"/>
  <c r="E12"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5" i="5"/>
  <c r="G74" i="5"/>
  <c r="G70" i="5"/>
  <c r="G69" i="5"/>
  <c r="G65" i="5"/>
  <c r="G64" i="5"/>
  <c r="G55" i="5"/>
  <c r="G54" i="5"/>
  <c r="G53" i="5"/>
  <c r="G52" i="5"/>
  <c r="G51" i="5"/>
  <c r="G50" i="5"/>
  <c r="G49" i="5"/>
  <c r="C195" i="5"/>
  <c r="C194" i="5"/>
  <c r="C193" i="5"/>
  <c r="C192" i="5"/>
  <c r="C190" i="5"/>
  <c r="C189" i="5"/>
  <c r="C188" i="5"/>
  <c r="C187" i="5"/>
  <c r="C185" i="5"/>
  <c r="C184" i="5"/>
  <c r="C183" i="5"/>
  <c r="C182" i="5"/>
  <c r="C180" i="5"/>
  <c r="C179" i="5"/>
  <c r="C178" i="5"/>
  <c r="C177" i="5"/>
  <c r="C175" i="5"/>
  <c r="C174" i="5"/>
  <c r="C173" i="5"/>
  <c r="C172" i="5"/>
  <c r="C170" i="5"/>
  <c r="C169" i="5"/>
  <c r="C168" i="5"/>
  <c r="C167" i="5"/>
  <c r="C165" i="5"/>
  <c r="C164" i="5"/>
  <c r="C163" i="5"/>
  <c r="C162" i="5"/>
  <c r="C160" i="5"/>
  <c r="C159" i="5"/>
  <c r="C158" i="5"/>
  <c r="C157" i="5"/>
  <c r="C155" i="5"/>
  <c r="C154" i="5"/>
  <c r="C153" i="5"/>
  <c r="C152" i="5"/>
  <c r="C150" i="5"/>
  <c r="C149" i="5"/>
  <c r="C148" i="5"/>
  <c r="C147" i="5"/>
  <c r="C145" i="5"/>
  <c r="C144" i="5"/>
  <c r="C143" i="5"/>
  <c r="C142" i="5"/>
  <c r="C140" i="5"/>
  <c r="C139" i="5"/>
  <c r="C138" i="5"/>
  <c r="C137" i="5"/>
  <c r="C135" i="5"/>
  <c r="C134" i="5"/>
  <c r="C133" i="5"/>
  <c r="C132" i="5"/>
  <c r="C130" i="5"/>
  <c r="C129" i="5"/>
  <c r="C128" i="5"/>
  <c r="C127" i="5"/>
  <c r="C125" i="5"/>
  <c r="C124" i="5"/>
  <c r="C123" i="5"/>
  <c r="C122" i="5"/>
  <c r="C120" i="5"/>
  <c r="C119" i="5"/>
  <c r="C118" i="5"/>
  <c r="C117" i="5"/>
  <c r="C115" i="5"/>
  <c r="C114" i="5"/>
  <c r="C113" i="5"/>
  <c r="C112" i="5"/>
  <c r="C110" i="5"/>
  <c r="C109" i="5"/>
  <c r="C108" i="5"/>
  <c r="C107" i="5"/>
  <c r="C105" i="5"/>
  <c r="C104" i="5"/>
  <c r="C103" i="5"/>
  <c r="C102" i="5"/>
  <c r="C100" i="5"/>
  <c r="C99" i="5"/>
  <c r="C98" i="5"/>
  <c r="C97" i="5"/>
  <c r="C95" i="5"/>
  <c r="C94" i="5"/>
  <c r="C93" i="5"/>
  <c r="C92" i="5"/>
  <c r="C90" i="5"/>
  <c r="C89" i="5"/>
  <c r="C88" i="5"/>
  <c r="C87" i="5"/>
  <c r="C85" i="5"/>
  <c r="C84" i="5"/>
  <c r="C83" i="5"/>
  <c r="C82" i="5"/>
  <c r="C80" i="5"/>
  <c r="C79" i="5"/>
  <c r="C78" i="5"/>
  <c r="C77" i="5"/>
  <c r="C75" i="5"/>
  <c r="C74" i="5"/>
  <c r="C73" i="5"/>
  <c r="C72" i="5"/>
  <c r="C70" i="5"/>
  <c r="C69" i="5"/>
  <c r="C68" i="5"/>
  <c r="C67" i="5"/>
  <c r="C65" i="5"/>
  <c r="C64" i="5"/>
  <c r="C63" i="5"/>
  <c r="C62" i="5"/>
  <c r="C60" i="5"/>
  <c r="C59" i="5"/>
  <c r="C58" i="5"/>
  <c r="C57" i="5"/>
  <c r="C55" i="5"/>
  <c r="C54" i="5"/>
  <c r="C53" i="5"/>
  <c r="C52" i="5"/>
  <c r="C50" i="5"/>
  <c r="C49" i="5"/>
  <c r="C48" i="5"/>
  <c r="C47" i="5"/>
  <c r="U40" i="5"/>
  <c r="AU40" i="5"/>
  <c r="U39" i="5"/>
  <c r="AO39" i="5"/>
  <c r="U38" i="5"/>
  <c r="U37" i="5"/>
  <c r="AU37" i="5"/>
  <c r="U36" i="5"/>
  <c r="AU36" i="5"/>
  <c r="U35" i="5"/>
  <c r="AO35" i="5"/>
  <c r="U34" i="5"/>
  <c r="AO34" i="5"/>
  <c r="U33" i="5"/>
  <c r="AU33" i="5"/>
  <c r="U32" i="5"/>
  <c r="AU32" i="5"/>
  <c r="U31" i="5"/>
  <c r="AO31" i="5"/>
  <c r="U30" i="5"/>
  <c r="U29" i="5"/>
  <c r="AU29" i="5"/>
  <c r="U28" i="5"/>
  <c r="AU28" i="5"/>
  <c r="U27" i="5"/>
  <c r="AO27" i="5"/>
  <c r="U26" i="5"/>
  <c r="AO26" i="5"/>
  <c r="U25" i="5"/>
  <c r="AU25" i="5"/>
  <c r="U24" i="5"/>
  <c r="AU24" i="5"/>
  <c r="U23" i="5"/>
  <c r="AO23" i="5"/>
  <c r="U22" i="5"/>
  <c r="U21" i="5"/>
  <c r="AU21" i="5"/>
  <c r="U20" i="5"/>
  <c r="AU20" i="5"/>
  <c r="U19" i="5"/>
  <c r="AO19" i="5"/>
  <c r="U18" i="5"/>
  <c r="AO18" i="5"/>
  <c r="U17" i="5"/>
  <c r="AU17" i="5"/>
  <c r="U16" i="5"/>
  <c r="AU16" i="5"/>
  <c r="U15" i="5"/>
  <c r="AO15" i="5"/>
  <c r="U14" i="5"/>
  <c r="U13" i="5"/>
  <c r="AU13" i="5"/>
  <c r="AU12" i="5"/>
  <c r="U11" i="5"/>
  <c r="AO11" i="5"/>
  <c r="T40" i="5"/>
  <c r="AH40" i="5"/>
  <c r="T39" i="5"/>
  <c r="AH39" i="5"/>
  <c r="T38" i="5"/>
  <c r="AH38" i="5"/>
  <c r="T37" i="5"/>
  <c r="AH37" i="5"/>
  <c r="T36" i="5"/>
  <c r="AH36" i="5"/>
  <c r="T35" i="5"/>
  <c r="AH35" i="5"/>
  <c r="T34" i="5"/>
  <c r="AH34" i="5"/>
  <c r="T33" i="5"/>
  <c r="AH33" i="5"/>
  <c r="T32" i="5"/>
  <c r="AH32" i="5"/>
  <c r="T31" i="5"/>
  <c r="AH31" i="5"/>
  <c r="T30" i="5"/>
  <c r="AH30" i="5"/>
  <c r="T29" i="5"/>
  <c r="AH29" i="5"/>
  <c r="T28" i="5"/>
  <c r="AH28" i="5"/>
  <c r="T27" i="5"/>
  <c r="AH27" i="5"/>
  <c r="T26" i="5"/>
  <c r="AH26" i="5"/>
  <c r="T25" i="5"/>
  <c r="AH25" i="5"/>
  <c r="T24" i="5"/>
  <c r="AH24" i="5"/>
  <c r="T23" i="5"/>
  <c r="AH23" i="5"/>
  <c r="T22" i="5"/>
  <c r="AH22" i="5"/>
  <c r="T21" i="5"/>
  <c r="AH21" i="5"/>
  <c r="T20" i="5"/>
  <c r="AH20" i="5"/>
  <c r="T19" i="5"/>
  <c r="AH19" i="5"/>
  <c r="T18" i="5"/>
  <c r="AH18" i="5"/>
  <c r="T17" i="5"/>
  <c r="AH17" i="5"/>
  <c r="T16" i="5"/>
  <c r="AH16" i="5"/>
  <c r="T15" i="5"/>
  <c r="AH15" i="5"/>
  <c r="T14" i="5"/>
  <c r="AH14" i="5"/>
  <c r="T13" i="5"/>
  <c r="AH13" i="5"/>
  <c r="T12" i="5"/>
  <c r="AH12" i="5"/>
  <c r="T11" i="5"/>
  <c r="AH11" i="5"/>
  <c r="N40" i="5"/>
  <c r="S40" i="5"/>
  <c r="N39" i="5"/>
  <c r="S39" i="5"/>
  <c r="N38" i="5"/>
  <c r="S38" i="5"/>
  <c r="N37" i="5"/>
  <c r="S37" i="5"/>
  <c r="N36" i="5"/>
  <c r="S36" i="5"/>
  <c r="N35" i="5"/>
  <c r="S35" i="5"/>
  <c r="N34" i="5"/>
  <c r="S34" i="5"/>
  <c r="N33" i="5"/>
  <c r="S33" i="5"/>
  <c r="N32" i="5"/>
  <c r="S32" i="5"/>
  <c r="N31" i="5"/>
  <c r="S31" i="5"/>
  <c r="N30" i="5"/>
  <c r="S30" i="5"/>
  <c r="N29" i="5"/>
  <c r="S29" i="5"/>
  <c r="N28" i="5"/>
  <c r="S28" i="5"/>
  <c r="N27" i="5"/>
  <c r="S27" i="5"/>
  <c r="N26" i="5"/>
  <c r="S26" i="5"/>
  <c r="N25" i="5"/>
  <c r="S25" i="5"/>
  <c r="N24" i="5"/>
  <c r="S24" i="5"/>
  <c r="N23" i="5"/>
  <c r="S23" i="5"/>
  <c r="N22" i="5"/>
  <c r="S22" i="5"/>
  <c r="N21" i="5"/>
  <c r="S21" i="5"/>
  <c r="N20" i="5"/>
  <c r="S20" i="5"/>
  <c r="N19" i="5"/>
  <c r="S19" i="5"/>
  <c r="N18" i="5"/>
  <c r="S18" i="5"/>
  <c r="N17" i="5"/>
  <c r="S17" i="5"/>
  <c r="N16" i="5"/>
  <c r="S16" i="5"/>
  <c r="N15" i="5"/>
  <c r="N14" i="5"/>
  <c r="N13" i="5"/>
  <c r="N12" i="5"/>
  <c r="N11" i="5"/>
  <c r="G40" i="5"/>
  <c r="G39" i="5"/>
  <c r="G38" i="5"/>
  <c r="G37" i="5"/>
  <c r="G36" i="5"/>
  <c r="G35" i="5"/>
  <c r="G34" i="5"/>
  <c r="G33" i="5"/>
  <c r="G32" i="5"/>
  <c r="G31" i="5"/>
  <c r="G30" i="5"/>
  <c r="G29" i="5"/>
  <c r="G28" i="5"/>
  <c r="G27" i="5"/>
  <c r="G26" i="5"/>
  <c r="G25" i="5"/>
  <c r="G24" i="5"/>
  <c r="G23" i="5"/>
  <c r="G22" i="5"/>
  <c r="G21" i="5"/>
  <c r="G20" i="5"/>
  <c r="G19" i="5"/>
  <c r="G18" i="5"/>
  <c r="G17" i="5"/>
  <c r="G12" i="5"/>
  <c r="C40" i="5"/>
  <c r="C39" i="5"/>
  <c r="C38" i="5"/>
  <c r="C37" i="5"/>
  <c r="B37" i="5"/>
  <c r="C36" i="5"/>
  <c r="AC36" i="5"/>
  <c r="C35" i="5"/>
  <c r="C34" i="5"/>
  <c r="C33" i="5"/>
  <c r="C32" i="5"/>
  <c r="C31" i="5"/>
  <c r="C30" i="5"/>
  <c r="C29" i="5"/>
  <c r="C28" i="5"/>
  <c r="C27" i="5"/>
  <c r="C26" i="5"/>
  <c r="C25" i="5"/>
  <c r="C24" i="5"/>
  <c r="B24" i="5"/>
  <c r="C23" i="5"/>
  <c r="C22" i="5"/>
  <c r="C21" i="5"/>
  <c r="C20" i="5"/>
  <c r="B20" i="5"/>
  <c r="C19" i="5"/>
  <c r="C18" i="5"/>
  <c r="AA12" i="5"/>
  <c r="M53" i="5"/>
  <c r="Y13" i="10"/>
  <c r="Y11" i="10"/>
  <c r="Q25" i="10"/>
  <c r="Y25" i="10"/>
  <c r="Q24" i="10"/>
  <c r="Y24" i="10"/>
  <c r="Q23" i="10"/>
  <c r="Y23" i="10"/>
  <c r="Q22" i="10"/>
  <c r="Y22" i="10"/>
  <c r="Q21" i="10"/>
  <c r="Y21" i="10"/>
  <c r="Q20" i="10"/>
  <c r="Y20" i="10"/>
  <c r="Q19" i="10"/>
  <c r="Y19" i="10"/>
  <c r="Q18" i="10"/>
  <c r="Y18" i="10"/>
  <c r="Q17" i="10"/>
  <c r="Y17" i="10"/>
  <c r="Q16" i="10"/>
  <c r="Y16" i="10"/>
  <c r="Q15" i="10"/>
  <c r="Y15" i="10"/>
  <c r="Y14" i="10"/>
  <c r="Y12" i="10"/>
  <c r="I25" i="10"/>
  <c r="H25" i="10"/>
  <c r="I24" i="10"/>
  <c r="H24" i="10"/>
  <c r="I23" i="10"/>
  <c r="H23" i="10"/>
  <c r="I22" i="10"/>
  <c r="H22" i="10"/>
  <c r="I21" i="10"/>
  <c r="H21" i="10"/>
  <c r="I20" i="10"/>
  <c r="H20" i="10"/>
  <c r="I19" i="10"/>
  <c r="H19" i="10"/>
  <c r="I18" i="10"/>
  <c r="H18" i="10"/>
  <c r="I17" i="10"/>
  <c r="H17" i="10"/>
  <c r="I16" i="10"/>
  <c r="H16" i="10"/>
  <c r="I15" i="10"/>
  <c r="H15" i="10"/>
  <c r="I14" i="10"/>
  <c r="H14" i="10"/>
  <c r="I13" i="10"/>
  <c r="H13" i="10"/>
  <c r="I12" i="10"/>
  <c r="H12" i="10"/>
  <c r="I11" i="10"/>
  <c r="H11" i="10"/>
  <c r="B25" i="10"/>
  <c r="V25" i="10"/>
  <c r="L105" i="10"/>
  <c r="B24" i="10"/>
  <c r="G24" i="10" a="1"/>
  <c r="G24" i="10"/>
  <c r="S24" i="10"/>
  <c r="B23" i="10"/>
  <c r="V23" i="10"/>
  <c r="B22" i="10"/>
  <c r="X22" i="10" a="1"/>
  <c r="X22" i="10"/>
  <c r="B21" i="10"/>
  <c r="V21" i="10"/>
  <c r="L85" i="10"/>
  <c r="B20" i="10"/>
  <c r="B19" i="10"/>
  <c r="V19" i="10"/>
  <c r="L71" i="10"/>
  <c r="B18" i="10"/>
  <c r="X18" i="10" a="1"/>
  <c r="X18" i="10"/>
  <c r="B17" i="10"/>
  <c r="V17" i="10"/>
  <c r="L65" i="10"/>
  <c r="B16" i="10"/>
  <c r="G16" i="10" a="1"/>
  <c r="G16" i="10"/>
  <c r="S16" i="10"/>
  <c r="B15" i="10"/>
  <c r="V15" i="10"/>
  <c r="X14" i="10" a="1"/>
  <c r="X14" i="10"/>
  <c r="V13" i="10"/>
  <c r="L43" i="10"/>
  <c r="V11" i="10"/>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0" i="12"/>
  <c r="L39" i="12"/>
  <c r="L38" i="12"/>
  <c r="L37" i="12"/>
  <c r="L36" i="12"/>
  <c r="L35" i="12"/>
  <c r="L34" i="12"/>
  <c r="L30"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C103" i="12"/>
  <c r="C104" i="12"/>
  <c r="C102" i="12"/>
  <c r="C101" i="12"/>
  <c r="C100" i="12"/>
  <c r="C98" i="12"/>
  <c r="C99" i="12"/>
  <c r="C97" i="12"/>
  <c r="C96" i="12"/>
  <c r="C95" i="12"/>
  <c r="C93" i="12"/>
  <c r="C94" i="12"/>
  <c r="C92" i="12"/>
  <c r="C91" i="12"/>
  <c r="C90" i="12"/>
  <c r="C88" i="12"/>
  <c r="C89" i="12"/>
  <c r="C87" i="12"/>
  <c r="C86" i="12"/>
  <c r="C85" i="12"/>
  <c r="C83" i="12"/>
  <c r="C84" i="12"/>
  <c r="C82" i="12"/>
  <c r="C81" i="12"/>
  <c r="C80" i="12"/>
  <c r="C78" i="12"/>
  <c r="C79" i="12"/>
  <c r="C77" i="12"/>
  <c r="C76" i="12"/>
  <c r="C75" i="12"/>
  <c r="C73" i="12"/>
  <c r="C74" i="12"/>
  <c r="C72" i="12"/>
  <c r="C71" i="12"/>
  <c r="C70" i="12"/>
  <c r="C68" i="12"/>
  <c r="C69" i="12"/>
  <c r="C67" i="12"/>
  <c r="C66" i="12"/>
  <c r="C65" i="12"/>
  <c r="C63" i="12"/>
  <c r="C64" i="12"/>
  <c r="C62" i="12"/>
  <c r="C61" i="12"/>
  <c r="C60" i="12"/>
  <c r="C58" i="12"/>
  <c r="C59" i="12"/>
  <c r="C57" i="12"/>
  <c r="C56" i="12"/>
  <c r="C55" i="12"/>
  <c r="C53" i="12"/>
  <c r="C54" i="12"/>
  <c r="C52" i="12"/>
  <c r="C51" i="12"/>
  <c r="C50" i="12"/>
  <c r="C48" i="12"/>
  <c r="C49" i="12"/>
  <c r="C47" i="12"/>
  <c r="C46" i="12"/>
  <c r="C45" i="12"/>
  <c r="C43" i="12"/>
  <c r="C44" i="12"/>
  <c r="C42" i="12"/>
  <c r="C41" i="12"/>
  <c r="C40" i="12"/>
  <c r="C38" i="12"/>
  <c r="C39" i="12"/>
  <c r="C37" i="12"/>
  <c r="C36" i="12"/>
  <c r="C35" i="12"/>
  <c r="C33" i="12"/>
  <c r="C34" i="12"/>
  <c r="C32" i="12"/>
  <c r="C31" i="12"/>
  <c r="C30" i="12"/>
  <c r="B104" i="12"/>
  <c r="B103" i="12"/>
  <c r="B102" i="12"/>
  <c r="B101" i="12"/>
  <c r="B99" i="12"/>
  <c r="B98" i="12"/>
  <c r="B97" i="12"/>
  <c r="B96" i="12"/>
  <c r="B94" i="12"/>
  <c r="B93" i="12"/>
  <c r="B92" i="12"/>
  <c r="B91" i="12"/>
  <c r="B89" i="12"/>
  <c r="B88" i="12"/>
  <c r="B87" i="12"/>
  <c r="B86" i="12"/>
  <c r="B84" i="12"/>
  <c r="B83" i="12"/>
  <c r="B82" i="12"/>
  <c r="B81" i="12"/>
  <c r="B79" i="12"/>
  <c r="B78" i="12"/>
  <c r="B77" i="12"/>
  <c r="B76" i="12"/>
  <c r="B74" i="12"/>
  <c r="B73" i="12"/>
  <c r="B72" i="12"/>
  <c r="B71" i="12"/>
  <c r="B69" i="12"/>
  <c r="B68" i="12"/>
  <c r="B67" i="12"/>
  <c r="B66" i="12"/>
  <c r="B64" i="12"/>
  <c r="B63" i="12"/>
  <c r="B62" i="12"/>
  <c r="B61" i="12"/>
  <c r="B59" i="12"/>
  <c r="B58" i="12"/>
  <c r="B57" i="12"/>
  <c r="B56" i="12"/>
  <c r="B54" i="12"/>
  <c r="B53" i="12"/>
  <c r="B52" i="12"/>
  <c r="B51" i="12"/>
  <c r="B49" i="12"/>
  <c r="B48" i="12"/>
  <c r="B47" i="12"/>
  <c r="B46" i="12"/>
  <c r="B44" i="12"/>
  <c r="B43" i="12"/>
  <c r="B42" i="12"/>
  <c r="B41" i="12"/>
  <c r="B39" i="12"/>
  <c r="B38" i="12"/>
  <c r="B37" i="12"/>
  <c r="B36" i="12"/>
  <c r="B34" i="12"/>
  <c r="B33" i="12"/>
  <c r="B32" i="12"/>
  <c r="B31" i="12"/>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K195" i="1"/>
  <c r="Y195" i="1"/>
  <c r="K194" i="1"/>
  <c r="Y194" i="1"/>
  <c r="K193" i="1"/>
  <c r="E193" i="1"/>
  <c r="K192" i="1"/>
  <c r="E192" i="1"/>
  <c r="U192" i="1"/>
  <c r="K191" i="1"/>
  <c r="AA191" i="1"/>
  <c r="K190" i="1"/>
  <c r="Y190" i="1"/>
  <c r="K189" i="1"/>
  <c r="Y189" i="1"/>
  <c r="K188" i="1"/>
  <c r="E188" i="1"/>
  <c r="U188" i="1"/>
  <c r="K187" i="1"/>
  <c r="E187" i="1"/>
  <c r="K186" i="1"/>
  <c r="Y186" i="1"/>
  <c r="K185" i="1"/>
  <c r="E185" i="1"/>
  <c r="K184" i="1"/>
  <c r="E184" i="1"/>
  <c r="U184" i="1"/>
  <c r="K183" i="1"/>
  <c r="AA183" i="1"/>
  <c r="K182" i="1"/>
  <c r="Y182" i="1"/>
  <c r="K181" i="1"/>
  <c r="Y181" i="1"/>
  <c r="K180" i="1"/>
  <c r="E180" i="1"/>
  <c r="U180" i="1"/>
  <c r="K179" i="1"/>
  <c r="Y179" i="1"/>
  <c r="K178" i="1"/>
  <c r="Y178" i="1"/>
  <c r="K177" i="1"/>
  <c r="E177" i="1"/>
  <c r="K176" i="1"/>
  <c r="E176" i="1"/>
  <c r="U176" i="1"/>
  <c r="K175" i="1"/>
  <c r="Y175" i="1"/>
  <c r="K174" i="1"/>
  <c r="Y174" i="1"/>
  <c r="K173" i="1"/>
  <c r="Y173" i="1"/>
  <c r="K172" i="1"/>
  <c r="E172" i="1"/>
  <c r="U172" i="1"/>
  <c r="K171" i="1"/>
  <c r="E171" i="1"/>
  <c r="K170" i="1"/>
  <c r="Y170" i="1"/>
  <c r="K169" i="1"/>
  <c r="E169" i="1"/>
  <c r="K168" i="1"/>
  <c r="E168" i="1"/>
  <c r="U168" i="1"/>
  <c r="K167" i="1"/>
  <c r="Y167" i="1"/>
  <c r="K166" i="1"/>
  <c r="Y166" i="1"/>
  <c r="K165" i="1"/>
  <c r="Y165" i="1"/>
  <c r="K164" i="1"/>
  <c r="E164" i="1"/>
  <c r="U164" i="1"/>
  <c r="K163" i="1"/>
  <c r="E163" i="1"/>
  <c r="K162" i="1"/>
  <c r="Y162" i="1"/>
  <c r="K161" i="1"/>
  <c r="E161" i="1"/>
  <c r="K160" i="1"/>
  <c r="E160" i="1"/>
  <c r="U160" i="1"/>
  <c r="K159" i="1"/>
  <c r="Y159" i="1"/>
  <c r="K158" i="1"/>
  <c r="Y158" i="1"/>
  <c r="K157" i="1"/>
  <c r="Y157" i="1"/>
  <c r="K156" i="1"/>
  <c r="E156" i="1"/>
  <c r="U156" i="1"/>
  <c r="K155" i="1"/>
  <c r="E155" i="1"/>
  <c r="K154" i="1"/>
  <c r="Y154" i="1"/>
  <c r="K153" i="1"/>
  <c r="E153" i="1"/>
  <c r="K152" i="1"/>
  <c r="E152" i="1"/>
  <c r="U152" i="1"/>
  <c r="K151" i="1"/>
  <c r="AA151" i="1"/>
  <c r="K150" i="1"/>
  <c r="Y150" i="1"/>
  <c r="K149" i="1"/>
  <c r="Y149" i="1"/>
  <c r="K148" i="1"/>
  <c r="E148" i="1"/>
  <c r="U148" i="1"/>
  <c r="K147" i="1"/>
  <c r="Y147" i="1"/>
  <c r="K146" i="1"/>
  <c r="Y146" i="1"/>
  <c r="E145" i="1"/>
  <c r="E144" i="1"/>
  <c r="U144" i="1"/>
  <c r="AA143" i="1"/>
  <c r="Y142" i="1"/>
  <c r="Y141" i="1"/>
  <c r="E140" i="1"/>
  <c r="U140" i="1"/>
  <c r="E139" i="1"/>
  <c r="Y138" i="1"/>
  <c r="E137" i="1"/>
  <c r="E136" i="1"/>
  <c r="U136" i="1"/>
  <c r="E135" i="1"/>
  <c r="U135" i="1"/>
  <c r="Y134" i="1"/>
  <c r="E133" i="1"/>
  <c r="E132" i="1"/>
  <c r="U132" i="1"/>
  <c r="E131" i="1"/>
  <c r="U131" i="1"/>
  <c r="E194" i="1"/>
  <c r="U194" i="1"/>
  <c r="E189" i="1"/>
  <c r="E118" i="1"/>
  <c r="G118" i="1"/>
  <c r="E117" i="1"/>
  <c r="I117" i="1"/>
  <c r="E116" i="1"/>
  <c r="E115" i="1"/>
  <c r="G115" i="1"/>
  <c r="E114" i="1"/>
  <c r="I114" i="1"/>
  <c r="E113" i="1"/>
  <c r="I113" i="1"/>
  <c r="E112" i="1"/>
  <c r="E111" i="1"/>
  <c r="I111" i="1"/>
  <c r="E110" i="1"/>
  <c r="G110" i="1"/>
  <c r="E109" i="1"/>
  <c r="I109" i="1"/>
  <c r="E108" i="1"/>
  <c r="G108" i="1"/>
  <c r="E107" i="1"/>
  <c r="I107" i="1"/>
  <c r="E106" i="1"/>
  <c r="G106" i="1"/>
  <c r="E105" i="1"/>
  <c r="I105" i="1"/>
  <c r="E104" i="1"/>
  <c r="G104" i="1"/>
  <c r="I103" i="1"/>
  <c r="G102" i="1"/>
  <c r="E101" i="1"/>
  <c r="I101" i="1"/>
  <c r="E100" i="1"/>
  <c r="G100" i="1"/>
  <c r="G87" i="1"/>
  <c r="G86" i="1"/>
  <c r="G85" i="1"/>
  <c r="G84" i="1"/>
  <c r="G83" i="1"/>
  <c r="G82" i="1"/>
  <c r="G81" i="1"/>
  <c r="G80" i="1"/>
  <c r="G79" i="1"/>
  <c r="G78" i="1"/>
  <c r="G77" i="1"/>
  <c r="G76" i="1"/>
  <c r="G69" i="1"/>
  <c r="G68" i="1"/>
  <c r="G67" i="1"/>
  <c r="G66" i="1"/>
  <c r="G65" i="1"/>
  <c r="G64" i="1"/>
  <c r="G63" i="1"/>
  <c r="G62" i="1"/>
  <c r="G61" i="1"/>
  <c r="G60" i="1"/>
  <c r="G59" i="1"/>
  <c r="G58" i="1"/>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1" i="10"/>
  <c r="M40" i="10"/>
  <c r="M39" i="10"/>
  <c r="M36" i="10"/>
  <c r="M35" i="10"/>
  <c r="M31" i="10"/>
  <c r="L103"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7" i="10"/>
  <c r="F46" i="10"/>
  <c r="F45" i="10"/>
  <c r="F44" i="10"/>
  <c r="F41" i="10"/>
  <c r="F40" i="10"/>
  <c r="F39" i="10"/>
  <c r="F36" i="10"/>
  <c r="F35" i="10"/>
  <c r="C104" i="10"/>
  <c r="C105" i="10"/>
  <c r="C103" i="10"/>
  <c r="C102" i="10"/>
  <c r="C101" i="10"/>
  <c r="C99" i="10"/>
  <c r="C100" i="10"/>
  <c r="C98" i="10"/>
  <c r="C97" i="10"/>
  <c r="C96" i="10"/>
  <c r="C94" i="10"/>
  <c r="C95" i="10"/>
  <c r="C93" i="10"/>
  <c r="C92" i="10"/>
  <c r="C91" i="10"/>
  <c r="C89" i="10"/>
  <c r="C90" i="10"/>
  <c r="C88" i="10"/>
  <c r="C87" i="10"/>
  <c r="C86" i="10"/>
  <c r="C84" i="10"/>
  <c r="C85" i="10"/>
  <c r="C83" i="10"/>
  <c r="C82" i="10"/>
  <c r="C81" i="10"/>
  <c r="C79" i="10"/>
  <c r="C80" i="10"/>
  <c r="C78" i="10"/>
  <c r="C77" i="10"/>
  <c r="C76" i="10"/>
  <c r="C74" i="10"/>
  <c r="C75" i="10"/>
  <c r="C73" i="10"/>
  <c r="C72" i="10"/>
  <c r="C71" i="10"/>
  <c r="C69" i="10"/>
  <c r="C70" i="10"/>
  <c r="C68" i="10"/>
  <c r="C67" i="10"/>
  <c r="C66" i="10"/>
  <c r="C64" i="10"/>
  <c r="C65" i="10"/>
  <c r="C63" i="10"/>
  <c r="C62" i="10"/>
  <c r="C61" i="10"/>
  <c r="C59" i="10"/>
  <c r="C60" i="10"/>
  <c r="C58" i="10"/>
  <c r="C57" i="10"/>
  <c r="C56" i="10"/>
  <c r="C54" i="10"/>
  <c r="C55" i="10"/>
  <c r="C53" i="10"/>
  <c r="C52" i="10"/>
  <c r="C51" i="10"/>
  <c r="C49" i="10"/>
  <c r="C50" i="10"/>
  <c r="C48" i="10"/>
  <c r="C47" i="10"/>
  <c r="C46" i="10"/>
  <c r="C44" i="10"/>
  <c r="C45" i="10"/>
  <c r="C43" i="10"/>
  <c r="C42" i="10"/>
  <c r="C41" i="10"/>
  <c r="C39" i="10"/>
  <c r="C40" i="10"/>
  <c r="C38" i="10"/>
  <c r="C37" i="10"/>
  <c r="C36" i="10"/>
  <c r="C34" i="10"/>
  <c r="C35" i="10"/>
  <c r="C33" i="10"/>
  <c r="C32" i="10"/>
  <c r="C31" i="10"/>
  <c r="B105" i="10"/>
  <c r="B104" i="10"/>
  <c r="B103" i="10"/>
  <c r="B102" i="10"/>
  <c r="B100" i="10"/>
  <c r="B99" i="10"/>
  <c r="B98" i="10"/>
  <c r="B97" i="10"/>
  <c r="B95" i="10"/>
  <c r="B94" i="10"/>
  <c r="B93" i="10"/>
  <c r="B92" i="10"/>
  <c r="B90" i="10"/>
  <c r="B89" i="10"/>
  <c r="B88" i="10"/>
  <c r="B87" i="10"/>
  <c r="B85" i="10"/>
  <c r="B84" i="10"/>
  <c r="B83" i="10"/>
  <c r="B82" i="10"/>
  <c r="B80" i="10"/>
  <c r="B79" i="10"/>
  <c r="B78" i="10"/>
  <c r="B77" i="10"/>
  <c r="B75" i="10"/>
  <c r="B74" i="10"/>
  <c r="B73" i="10"/>
  <c r="B72" i="10"/>
  <c r="B70" i="10"/>
  <c r="B69" i="10"/>
  <c r="B68" i="10"/>
  <c r="B67" i="10"/>
  <c r="B65" i="10"/>
  <c r="B64" i="10"/>
  <c r="B63" i="10"/>
  <c r="B62" i="10"/>
  <c r="B60" i="10"/>
  <c r="B59" i="10"/>
  <c r="B58" i="10"/>
  <c r="B57" i="10"/>
  <c r="B55" i="10"/>
  <c r="B54" i="10"/>
  <c r="B53" i="10"/>
  <c r="B52" i="10"/>
  <c r="B50" i="10"/>
  <c r="B49" i="10"/>
  <c r="B48" i="10"/>
  <c r="B47" i="10"/>
  <c r="B45" i="10"/>
  <c r="B44" i="10"/>
  <c r="B43" i="10"/>
  <c r="B42" i="10"/>
  <c r="B40" i="10"/>
  <c r="B39" i="10"/>
  <c r="B38" i="10"/>
  <c r="B37" i="10"/>
  <c r="B35" i="10"/>
  <c r="B34" i="10"/>
  <c r="B33" i="10"/>
  <c r="B32" i="10"/>
  <c r="Q24" i="12"/>
  <c r="Y24" i="12"/>
  <c r="Q23" i="12"/>
  <c r="Y23" i="12"/>
  <c r="Q22" i="12"/>
  <c r="Y22" i="12"/>
  <c r="Q21" i="12"/>
  <c r="Y21" i="12"/>
  <c r="Q20" i="12"/>
  <c r="Y20" i="12"/>
  <c r="Q19" i="12"/>
  <c r="Y19" i="12"/>
  <c r="Q18" i="12"/>
  <c r="Y18" i="12"/>
  <c r="Q17" i="12"/>
  <c r="Y17" i="12"/>
  <c r="Q16" i="12"/>
  <c r="Y16" i="12"/>
  <c r="Q15" i="12"/>
  <c r="Y15" i="12"/>
  <c r="Q14" i="12"/>
  <c r="Y14" i="12"/>
  <c r="Q13" i="12"/>
  <c r="Y13" i="12"/>
  <c r="Y12" i="12"/>
  <c r="Q11" i="12"/>
  <c r="Y11" i="12"/>
  <c r="Q10" i="12"/>
  <c r="Y10" i="12"/>
  <c r="I24" i="12"/>
  <c r="H24" i="12"/>
  <c r="I23" i="12"/>
  <c r="H23" i="12"/>
  <c r="I22" i="12"/>
  <c r="H22" i="12"/>
  <c r="I21" i="12"/>
  <c r="H21" i="12"/>
  <c r="I20" i="12"/>
  <c r="H20" i="12"/>
  <c r="I19" i="12"/>
  <c r="H19" i="12"/>
  <c r="I18" i="12"/>
  <c r="H18" i="12"/>
  <c r="I17" i="12"/>
  <c r="H17" i="12"/>
  <c r="I16" i="12"/>
  <c r="H16" i="12"/>
  <c r="I15" i="12"/>
  <c r="H15" i="12"/>
  <c r="I14" i="12"/>
  <c r="H14" i="12"/>
  <c r="I13" i="12"/>
  <c r="H13" i="12"/>
  <c r="I12" i="12"/>
  <c r="H12" i="12"/>
  <c r="I11" i="12"/>
  <c r="H11" i="12"/>
  <c r="I10" i="12"/>
  <c r="H10" i="12"/>
  <c r="B24" i="12"/>
  <c r="X24" i="12" a="1"/>
  <c r="X24" i="12"/>
  <c r="B23" i="12"/>
  <c r="G23" i="12" a="1"/>
  <c r="G23" i="12"/>
  <c r="S23" i="12"/>
  <c r="B148" i="9"/>
  <c r="B22" i="12"/>
  <c r="B21" i="12"/>
  <c r="T21" i="12"/>
  <c r="B20" i="12"/>
  <c r="G20" i="12" a="1"/>
  <c r="G20" i="12"/>
  <c r="S20" i="12"/>
  <c r="B117" i="9"/>
  <c r="M117" i="9"/>
  <c r="I117" i="9" a="1"/>
  <c r="I117" i="9"/>
  <c r="B19" i="12"/>
  <c r="X19" i="12" a="1"/>
  <c r="X19" i="12"/>
  <c r="B18" i="12"/>
  <c r="B17" i="12"/>
  <c r="T17" i="12"/>
  <c r="B16" i="12"/>
  <c r="X16" i="12" a="1"/>
  <c r="X16" i="12"/>
  <c r="B15" i="12"/>
  <c r="G15" i="12" a="1"/>
  <c r="G15" i="12"/>
  <c r="S15" i="12"/>
  <c r="B63" i="9"/>
  <c r="L63" i="9"/>
  <c r="B14" i="12"/>
  <c r="B13" i="12"/>
  <c r="T13" i="12"/>
  <c r="G12" i="12" a="1"/>
  <c r="G12" i="12"/>
  <c r="S12" i="12"/>
  <c r="X11" i="12" a="1"/>
  <c r="X11" i="12"/>
  <c r="C101" i="20"/>
  <c r="C102" i="20"/>
  <c r="D102" i="20"/>
  <c r="C35" i="20"/>
  <c r="D35" i="20"/>
  <c r="D22" i="20"/>
  <c r="D44" i="20"/>
  <c r="D18" i="20"/>
  <c r="C126" i="20"/>
  <c r="D126" i="20"/>
  <c r="E141" i="1"/>
  <c r="AO17" i="5"/>
  <c r="AO33" i="5"/>
  <c r="T47" i="1"/>
  <c r="D36" i="20"/>
  <c r="D63" i="20"/>
  <c r="D111" i="20"/>
  <c r="D121" i="20"/>
  <c r="D133" i="20"/>
  <c r="D163" i="20"/>
  <c r="E173" i="1"/>
  <c r="AO21" i="5"/>
  <c r="AO37" i="5"/>
  <c r="D113" i="20"/>
  <c r="D123" i="20"/>
  <c r="D149" i="20"/>
  <c r="AO25" i="5"/>
  <c r="C33" i="20"/>
  <c r="D33" i="20"/>
  <c r="C83" i="20"/>
  <c r="D83" i="20"/>
  <c r="C91" i="20"/>
  <c r="D91" i="20"/>
  <c r="C97" i="20"/>
  <c r="C98" i="20"/>
  <c r="D115" i="20"/>
  <c r="D159" i="20"/>
  <c r="D171" i="20"/>
  <c r="AO13" i="5"/>
  <c r="AO29" i="5"/>
  <c r="D20" i="20"/>
  <c r="D61" i="20"/>
  <c r="D85" i="20"/>
  <c r="C107" i="20"/>
  <c r="D119" i="20"/>
  <c r="D127" i="20"/>
  <c r="D161" i="20"/>
  <c r="D175" i="20"/>
  <c r="AO12" i="5"/>
  <c r="AO16" i="5"/>
  <c r="AO20" i="5"/>
  <c r="AO24" i="5"/>
  <c r="AO28" i="5"/>
  <c r="AO32" i="5"/>
  <c r="AO36" i="5"/>
  <c r="AO40" i="5"/>
  <c r="AU18" i="5"/>
  <c r="C14" i="20"/>
  <c r="D14" i="20"/>
  <c r="D13" i="20"/>
  <c r="D4" i="20"/>
  <c r="D6" i="20"/>
  <c r="D8" i="20"/>
  <c r="D10" i="20"/>
  <c r="D12" i="20"/>
  <c r="D26" i="20"/>
  <c r="D28" i="20"/>
  <c r="D30" i="20"/>
  <c r="D38" i="20"/>
  <c r="D40" i="20"/>
  <c r="D42" i="20"/>
  <c r="D46" i="20"/>
  <c r="C75" i="20"/>
  <c r="D74" i="20"/>
  <c r="D78" i="20"/>
  <c r="C79" i="20"/>
  <c r="D79" i="20"/>
  <c r="D69" i="20"/>
  <c r="D73" i="20"/>
  <c r="C137" i="20"/>
  <c r="D136" i="20"/>
  <c r="C153" i="20"/>
  <c r="D152" i="20"/>
  <c r="D166" i="20"/>
  <c r="C167" i="20"/>
  <c r="C181" i="20"/>
  <c r="D180" i="20"/>
  <c r="D131" i="20"/>
  <c r="D135" i="20"/>
  <c r="D151" i="20"/>
  <c r="D179" i="20"/>
  <c r="L48" i="1"/>
  <c r="C49" i="20"/>
  <c r="D48" i="20"/>
  <c r="D15" i="20"/>
  <c r="D17" i="20"/>
  <c r="D19" i="20"/>
  <c r="D21" i="20"/>
  <c r="D23" i="20"/>
  <c r="D25" i="20"/>
  <c r="D27" i="20"/>
  <c r="D29" i="20"/>
  <c r="D37" i="20"/>
  <c r="D39" i="20"/>
  <c r="D41" i="20"/>
  <c r="D45" i="20"/>
  <c r="C71" i="20"/>
  <c r="C81" i="20"/>
  <c r="D81" i="20"/>
  <c r="D80" i="20"/>
  <c r="C89" i="20"/>
  <c r="D89" i="20"/>
  <c r="D88" i="20"/>
  <c r="D67" i="20"/>
  <c r="C103" i="20"/>
  <c r="C117" i="20"/>
  <c r="D116" i="20"/>
  <c r="C173" i="20"/>
  <c r="D172" i="20"/>
  <c r="D101" i="20"/>
  <c r="D129" i="20"/>
  <c r="D177" i="20"/>
  <c r="D60" i="20"/>
  <c r="D62" i="20"/>
  <c r="D64" i="20"/>
  <c r="D84" i="20"/>
  <c r="D86" i="20"/>
  <c r="D112" i="20"/>
  <c r="D120" i="20"/>
  <c r="D160" i="20"/>
  <c r="D162" i="20"/>
  <c r="D164" i="20"/>
  <c r="L31" i="1"/>
  <c r="L33" i="1"/>
  <c r="L35" i="1"/>
  <c r="L37" i="1"/>
  <c r="M31" i="1"/>
  <c r="M33" i="1"/>
  <c r="M35" i="1"/>
  <c r="M37" i="1"/>
  <c r="L32" i="1"/>
  <c r="L34" i="1"/>
  <c r="L36" i="1"/>
  <c r="L38" i="1"/>
  <c r="M32" i="1"/>
  <c r="M34" i="1"/>
  <c r="M36" i="1"/>
  <c r="M38" i="1"/>
  <c r="W153" i="1"/>
  <c r="L82" i="10"/>
  <c r="B41" i="10"/>
  <c r="L45" i="10"/>
  <c r="B61" i="10"/>
  <c r="L83" i="10"/>
  <c r="B81" i="10"/>
  <c r="L63" i="10"/>
  <c r="E149" i="1"/>
  <c r="L62" i="10"/>
  <c r="L104" i="10"/>
  <c r="L41" i="10"/>
  <c r="L84" i="10"/>
  <c r="AG12" i="5" a="1"/>
  <c r="AG12" i="5"/>
  <c r="L44" i="10"/>
  <c r="L64" i="10"/>
  <c r="L102" i="10"/>
  <c r="E165" i="1"/>
  <c r="U165" i="1"/>
  <c r="L42" i="10"/>
  <c r="U25" i="10"/>
  <c r="G17" i="10" a="1"/>
  <c r="G17" i="10"/>
  <c r="S17" i="10"/>
  <c r="B231" i="9"/>
  <c r="M231" i="9"/>
  <c r="V22" i="10"/>
  <c r="L90" i="10"/>
  <c r="G13" i="10" a="1"/>
  <c r="G13" i="10"/>
  <c r="S13" i="10"/>
  <c r="B193" i="9"/>
  <c r="G25" i="10" a="1"/>
  <c r="G25" i="10"/>
  <c r="S25" i="10"/>
  <c r="B308" i="9"/>
  <c r="N308" i="9"/>
  <c r="J14" i="10"/>
  <c r="K14" i="10"/>
  <c r="U17" i="10"/>
  <c r="L54" i="10"/>
  <c r="L55" i="10"/>
  <c r="L51" i="10"/>
  <c r="L94" i="10"/>
  <c r="L91" i="10"/>
  <c r="B91" i="10"/>
  <c r="L95" i="10"/>
  <c r="E150" i="1"/>
  <c r="U150" i="1"/>
  <c r="E178" i="1"/>
  <c r="U178" i="1"/>
  <c r="AA153" i="1"/>
  <c r="J18" i="10"/>
  <c r="K18" i="10"/>
  <c r="U18" i="10"/>
  <c r="V14" i="10"/>
  <c r="L48" i="10"/>
  <c r="E157" i="1"/>
  <c r="U157" i="1"/>
  <c r="E181" i="1"/>
  <c r="U181" i="1"/>
  <c r="W133" i="1"/>
  <c r="W173" i="1"/>
  <c r="AA185" i="1"/>
  <c r="G21" i="10" a="1"/>
  <c r="G21" i="10"/>
  <c r="S21" i="10"/>
  <c r="B268" i="9"/>
  <c r="J22" i="10"/>
  <c r="K22" i="10"/>
  <c r="U13" i="10"/>
  <c r="U21" i="10"/>
  <c r="W141" i="1"/>
  <c r="W185" i="1"/>
  <c r="AA193" i="1"/>
  <c r="U14" i="10"/>
  <c r="U22" i="10"/>
  <c r="V18" i="10"/>
  <c r="B66" i="10"/>
  <c r="W165" i="1"/>
  <c r="G17" i="12" a="1"/>
  <c r="G17" i="12"/>
  <c r="S17" i="12"/>
  <c r="B86" i="9"/>
  <c r="G21" i="12" a="1"/>
  <c r="G21" i="12"/>
  <c r="S21" i="12"/>
  <c r="B127" i="9"/>
  <c r="V23" i="12"/>
  <c r="K97" i="12"/>
  <c r="V14" i="12"/>
  <c r="J14" i="12"/>
  <c r="K14" i="12"/>
  <c r="T14" i="12"/>
  <c r="X14" i="12" a="1"/>
  <c r="X14" i="12"/>
  <c r="V22" i="12"/>
  <c r="X22" i="12" a="1"/>
  <c r="X22" i="12"/>
  <c r="J22" i="12"/>
  <c r="K22" i="12"/>
  <c r="U12" i="10"/>
  <c r="V12" i="10"/>
  <c r="J12" i="10"/>
  <c r="K12" i="10"/>
  <c r="X12" i="10" a="1"/>
  <c r="X12" i="10"/>
  <c r="G12" i="10" a="1"/>
  <c r="G12" i="10"/>
  <c r="S12" i="10"/>
  <c r="B183" i="9"/>
  <c r="U16" i="10"/>
  <c r="V16" i="10"/>
  <c r="J16" i="10"/>
  <c r="K16" i="10"/>
  <c r="X16" i="10" a="1"/>
  <c r="X16" i="10"/>
  <c r="U20" i="10"/>
  <c r="V20" i="10"/>
  <c r="J20" i="10"/>
  <c r="K20" i="10"/>
  <c r="X20" i="10" a="1"/>
  <c r="X20" i="10"/>
  <c r="G20" i="10" a="1"/>
  <c r="G20" i="10"/>
  <c r="S20" i="10"/>
  <c r="B267" i="9"/>
  <c r="L267" i="9"/>
  <c r="C267" i="9" a="1"/>
  <c r="C267" i="9"/>
  <c r="U24" i="10"/>
  <c r="V24" i="10"/>
  <c r="J24" i="10"/>
  <c r="K24" i="10"/>
  <c r="X24" i="10" a="1"/>
  <c r="X24" i="10"/>
  <c r="V10" i="12"/>
  <c r="T10" i="12"/>
  <c r="J10" i="12"/>
  <c r="K10" i="12"/>
  <c r="V18" i="12"/>
  <c r="T18" i="12"/>
  <c r="L32" i="10"/>
  <c r="B31" i="10"/>
  <c r="L35" i="10"/>
  <c r="L31" i="10"/>
  <c r="L34" i="10"/>
  <c r="L74" i="10"/>
  <c r="B71" i="10"/>
  <c r="L73" i="10"/>
  <c r="L72" i="10"/>
  <c r="J18" i="12"/>
  <c r="K18" i="12"/>
  <c r="T22" i="12"/>
  <c r="L33" i="10"/>
  <c r="L75" i="10"/>
  <c r="C51" i="5"/>
  <c r="L52" i="10"/>
  <c r="L92" i="10"/>
  <c r="J11" i="10"/>
  <c r="K11" i="10"/>
  <c r="J19" i="10"/>
  <c r="K19" i="10"/>
  <c r="X11" i="10" a="1"/>
  <c r="X11" i="10"/>
  <c r="X19" i="10" a="1"/>
  <c r="X19" i="10"/>
  <c r="AC12" i="5"/>
  <c r="X12" i="5"/>
  <c r="AG16" i="5" a="1"/>
  <c r="AG16" i="5"/>
  <c r="X16" i="5"/>
  <c r="AC20" i="5"/>
  <c r="AG20" i="5" a="1"/>
  <c r="AG20" i="5"/>
  <c r="AA20" i="5"/>
  <c r="Q20" i="5" a="1"/>
  <c r="Q20" i="5"/>
  <c r="Y20" i="5"/>
  <c r="B424" i="9"/>
  <c r="AG24" i="5" a="1"/>
  <c r="AG24" i="5"/>
  <c r="AC24" i="5"/>
  <c r="AC28" i="5"/>
  <c r="AG28" i="5" a="1"/>
  <c r="AG28" i="5"/>
  <c r="AA28" i="5"/>
  <c r="Q28" i="5" a="1"/>
  <c r="Q28" i="5"/>
  <c r="Y28" i="5"/>
  <c r="B503" i="9"/>
  <c r="B28" i="5"/>
  <c r="X28" i="5"/>
  <c r="AG32" i="5" a="1"/>
  <c r="AG32" i="5"/>
  <c r="AC32" i="5"/>
  <c r="B32" i="5"/>
  <c r="AG40" i="5" a="1"/>
  <c r="AG40" i="5"/>
  <c r="B40" i="5"/>
  <c r="X40" i="5"/>
  <c r="AA36" i="5"/>
  <c r="AG36" i="5" a="1"/>
  <c r="AG36" i="5"/>
  <c r="I100" i="1"/>
  <c r="V15" i="12"/>
  <c r="X17" i="12" a="1"/>
  <c r="X17" i="12"/>
  <c r="B51" i="10"/>
  <c r="B101" i="10"/>
  <c r="L47" i="10"/>
  <c r="L53" i="10"/>
  <c r="L61" i="10"/>
  <c r="L81" i="10"/>
  <c r="L93" i="10"/>
  <c r="L101" i="10"/>
  <c r="W145" i="1"/>
  <c r="W177" i="1"/>
  <c r="AA161" i="1"/>
  <c r="B36" i="5"/>
  <c r="X36" i="5"/>
  <c r="Q12" i="5" a="1"/>
  <c r="Q12" i="5"/>
  <c r="Y12" i="5"/>
  <c r="B344" i="9"/>
  <c r="AA344" i="9"/>
  <c r="AC16" i="5"/>
  <c r="M52" i="5"/>
  <c r="M55" i="5"/>
  <c r="M51" i="5"/>
  <c r="V11" i="12"/>
  <c r="G13" i="12" a="1"/>
  <c r="G13" i="12"/>
  <c r="S13" i="12"/>
  <c r="B39" i="9"/>
  <c r="V19" i="12"/>
  <c r="G112" i="1"/>
  <c r="I112" i="1"/>
  <c r="G116" i="1"/>
  <c r="I116" i="1"/>
  <c r="G11" i="10" a="1"/>
  <c r="G11" i="10"/>
  <c r="S11" i="10"/>
  <c r="B168" i="9"/>
  <c r="N168" i="9"/>
  <c r="U11" i="10"/>
  <c r="G15" i="10" a="1"/>
  <c r="G15" i="10"/>
  <c r="S15" i="10"/>
  <c r="B211" i="9"/>
  <c r="N211" i="9"/>
  <c r="U15" i="10"/>
  <c r="G19" i="10" a="1"/>
  <c r="G19" i="10"/>
  <c r="S19" i="10"/>
  <c r="B257" i="9"/>
  <c r="U19" i="10"/>
  <c r="G23" i="10" a="1"/>
  <c r="G23" i="10"/>
  <c r="S23" i="10"/>
  <c r="B294" i="9"/>
  <c r="L294" i="9"/>
  <c r="U23" i="10"/>
  <c r="J15" i="10"/>
  <c r="K15" i="10"/>
  <c r="J23" i="10"/>
  <c r="K23" i="10"/>
  <c r="X15" i="10" a="1"/>
  <c r="X15" i="10"/>
  <c r="X23" i="10" a="1"/>
  <c r="X23" i="10"/>
  <c r="Q36" i="5" a="1"/>
  <c r="Q36" i="5"/>
  <c r="Y36" i="5"/>
  <c r="B582" i="9"/>
  <c r="AC40" i="5"/>
  <c r="M54" i="5"/>
  <c r="G14" i="10" a="1"/>
  <c r="G14" i="10"/>
  <c r="S14" i="10"/>
  <c r="B199" i="9"/>
  <c r="M199" i="9"/>
  <c r="G18" i="10" a="1"/>
  <c r="G18" i="10"/>
  <c r="S18" i="10"/>
  <c r="B243" i="9"/>
  <c r="G22" i="10" a="1"/>
  <c r="G22" i="10"/>
  <c r="S22" i="10"/>
  <c r="B279" i="9"/>
  <c r="N279" i="9"/>
  <c r="X13" i="10" a="1"/>
  <c r="X13" i="10"/>
  <c r="X17" i="10" a="1"/>
  <c r="X17" i="10"/>
  <c r="X21" i="10" a="1"/>
  <c r="X21" i="10"/>
  <c r="X25" i="10" a="1"/>
  <c r="X25" i="10"/>
  <c r="J13" i="10"/>
  <c r="K13" i="10"/>
  <c r="J17" i="10"/>
  <c r="K17" i="10"/>
  <c r="J21" i="10"/>
  <c r="K21" i="10"/>
  <c r="J25" i="10"/>
  <c r="K25" i="10"/>
  <c r="W194" i="1"/>
  <c r="E166" i="1"/>
  <c r="U166" i="1"/>
  <c r="W154" i="1"/>
  <c r="L49" i="1"/>
  <c r="E142" i="1"/>
  <c r="U142" i="1"/>
  <c r="E158" i="1"/>
  <c r="U158" i="1"/>
  <c r="E170" i="1"/>
  <c r="U170" i="1"/>
  <c r="E186" i="1"/>
  <c r="U186" i="1"/>
  <c r="W137" i="1"/>
  <c r="W146" i="1"/>
  <c r="W157" i="1"/>
  <c r="W169" i="1"/>
  <c r="W178" i="1"/>
  <c r="W189" i="1"/>
  <c r="AA137" i="1"/>
  <c r="AA169" i="1"/>
  <c r="L46" i="1"/>
  <c r="L50" i="1"/>
  <c r="I108" i="1"/>
  <c r="I110" i="1"/>
  <c r="W162" i="1"/>
  <c r="I118" i="1"/>
  <c r="W186" i="1"/>
  <c r="I115" i="1"/>
  <c r="I102" i="1"/>
  <c r="E159" i="1"/>
  <c r="U159" i="1"/>
  <c r="W138" i="1"/>
  <c r="W149" i="1"/>
  <c r="W161" i="1"/>
  <c r="W170" i="1"/>
  <c r="W181" i="1"/>
  <c r="W193" i="1"/>
  <c r="AA145" i="1"/>
  <c r="AA177" i="1"/>
  <c r="I104" i="1"/>
  <c r="I106" i="1"/>
  <c r="B112" i="9"/>
  <c r="B273" i="9"/>
  <c r="M273" i="9"/>
  <c r="B67" i="9"/>
  <c r="B120" i="9"/>
  <c r="N120" i="9"/>
  <c r="B68" i="9"/>
  <c r="M68" i="9"/>
  <c r="E68" i="9" a="1"/>
  <c r="E68" i="9"/>
  <c r="B115" i="9"/>
  <c r="B143" i="9"/>
  <c r="B61" i="9"/>
  <c r="L61" i="9"/>
  <c r="C61" i="9" a="1"/>
  <c r="C61" i="9"/>
  <c r="B109" i="9"/>
  <c r="L109" i="9"/>
  <c r="B116" i="9"/>
  <c r="B147" i="9"/>
  <c r="L147" i="9"/>
  <c r="B141" i="9"/>
  <c r="N141" i="9"/>
  <c r="B111" i="9"/>
  <c r="M111" i="9"/>
  <c r="B178" i="9"/>
  <c r="B229" i="9"/>
  <c r="B237" i="9"/>
  <c r="M237" i="9"/>
  <c r="B227" i="9"/>
  <c r="B223" i="9"/>
  <c r="M223" i="9"/>
  <c r="B219" i="9"/>
  <c r="B224" i="9"/>
  <c r="L224" i="9"/>
  <c r="B218" i="9"/>
  <c r="B222" i="9"/>
  <c r="L222" i="9"/>
  <c r="B225" i="9"/>
  <c r="N225" i="9"/>
  <c r="B226" i="9"/>
  <c r="N226" i="9"/>
  <c r="B221" i="9"/>
  <c r="B220" i="9"/>
  <c r="B304" i="9"/>
  <c r="L304" i="9"/>
  <c r="B300" i="9"/>
  <c r="B306" i="9"/>
  <c r="B301" i="9"/>
  <c r="M301" i="9"/>
  <c r="B305" i="9"/>
  <c r="L305" i="9"/>
  <c r="B298" i="9"/>
  <c r="N298" i="9"/>
  <c r="B303" i="9"/>
  <c r="B307" i="9"/>
  <c r="M307" i="9"/>
  <c r="B299" i="9"/>
  <c r="B302" i="9"/>
  <c r="L302" i="9"/>
  <c r="B66" i="9"/>
  <c r="N66" i="9"/>
  <c r="B62" i="9"/>
  <c r="L62" i="9"/>
  <c r="B146" i="9"/>
  <c r="B142" i="9"/>
  <c r="B59" i="9"/>
  <c r="N59" i="9"/>
  <c r="B64" i="9"/>
  <c r="L64" i="9"/>
  <c r="B139" i="9"/>
  <c r="L139" i="9"/>
  <c r="D139" i="9" a="1"/>
  <c r="D139" i="9"/>
  <c r="B144" i="9"/>
  <c r="N144" i="9"/>
  <c r="B118" i="9"/>
  <c r="N118" i="9"/>
  <c r="B114" i="9"/>
  <c r="B110" i="9"/>
  <c r="B275" i="9"/>
  <c r="B60" i="9"/>
  <c r="B65" i="9"/>
  <c r="B113" i="9"/>
  <c r="M113" i="9"/>
  <c r="B119" i="9"/>
  <c r="B140" i="9"/>
  <c r="M140" i="9"/>
  <c r="E140" i="9" a="1"/>
  <c r="E140" i="9"/>
  <c r="B145" i="9"/>
  <c r="N145" i="9"/>
  <c r="AA154" i="1"/>
  <c r="AA186" i="1"/>
  <c r="G103" i="1"/>
  <c r="E134" i="1"/>
  <c r="U134" i="1"/>
  <c r="E143" i="1"/>
  <c r="U143" i="1"/>
  <c r="E154" i="1"/>
  <c r="U154" i="1"/>
  <c r="E162" i="1"/>
  <c r="U162" i="1"/>
  <c r="E190" i="1"/>
  <c r="U190" i="1"/>
  <c r="AA138" i="1"/>
  <c r="AA146" i="1"/>
  <c r="AA162" i="1"/>
  <c r="AA170" i="1"/>
  <c r="AA178" i="1"/>
  <c r="AA194" i="1"/>
  <c r="E138" i="1"/>
  <c r="U138" i="1"/>
  <c r="E146" i="1"/>
  <c r="U146" i="1"/>
  <c r="E174" i="1"/>
  <c r="U174" i="1"/>
  <c r="E182" i="1"/>
  <c r="U182" i="1"/>
  <c r="E191" i="1"/>
  <c r="U191" i="1"/>
  <c r="W134" i="1"/>
  <c r="W142" i="1"/>
  <c r="W150" i="1"/>
  <c r="W158" i="1"/>
  <c r="W166" i="1"/>
  <c r="W174" i="1"/>
  <c r="W182" i="1"/>
  <c r="W190" i="1"/>
  <c r="AA133" i="1"/>
  <c r="AA141" i="1"/>
  <c r="AA149" i="1"/>
  <c r="AA157" i="1"/>
  <c r="AA165" i="1"/>
  <c r="AA173" i="1"/>
  <c r="AA181" i="1"/>
  <c r="AA189" i="1"/>
  <c r="G114" i="1"/>
  <c r="E175" i="1"/>
  <c r="U175" i="1"/>
  <c r="AA134" i="1"/>
  <c r="AA142" i="1"/>
  <c r="AA150" i="1"/>
  <c r="AA158" i="1"/>
  <c r="AA166" i="1"/>
  <c r="AA174" i="1"/>
  <c r="AA182" i="1"/>
  <c r="AA190" i="1"/>
  <c r="U139" i="1"/>
  <c r="U155" i="1"/>
  <c r="U163" i="1"/>
  <c r="U171" i="1"/>
  <c r="U187" i="1"/>
  <c r="U133" i="1"/>
  <c r="U137" i="1"/>
  <c r="U145" i="1"/>
  <c r="U153" i="1"/>
  <c r="U161" i="1"/>
  <c r="U169" i="1"/>
  <c r="U177" i="1"/>
  <c r="U185" i="1"/>
  <c r="U193" i="1"/>
  <c r="Y143" i="1"/>
  <c r="Y155" i="1"/>
  <c r="Y171" i="1"/>
  <c r="Y191" i="1"/>
  <c r="G111" i="1"/>
  <c r="G117" i="1"/>
  <c r="E183" i="1"/>
  <c r="Y139" i="1"/>
  <c r="Y151" i="1"/>
  <c r="Y163" i="1"/>
  <c r="Y183" i="1"/>
  <c r="G101" i="1"/>
  <c r="E151" i="1"/>
  <c r="E167" i="1"/>
  <c r="W131" i="1"/>
  <c r="W135" i="1"/>
  <c r="W139" i="1"/>
  <c r="W143" i="1"/>
  <c r="W147" i="1"/>
  <c r="W151" i="1"/>
  <c r="W155" i="1"/>
  <c r="W159" i="1"/>
  <c r="W163" i="1"/>
  <c r="W167" i="1"/>
  <c r="W171" i="1"/>
  <c r="W175" i="1"/>
  <c r="W179" i="1"/>
  <c r="W183" i="1"/>
  <c r="W187" i="1"/>
  <c r="W191" i="1"/>
  <c r="W195" i="1"/>
  <c r="Y133" i="1"/>
  <c r="Y137" i="1"/>
  <c r="Y145" i="1"/>
  <c r="Y153" i="1"/>
  <c r="Y161" i="1"/>
  <c r="Y169" i="1"/>
  <c r="Y177" i="1"/>
  <c r="Y185" i="1"/>
  <c r="Y193" i="1"/>
  <c r="AA131" i="1"/>
  <c r="AA135" i="1"/>
  <c r="AA139" i="1"/>
  <c r="AA147" i="1"/>
  <c r="AA155" i="1"/>
  <c r="AA159" i="1"/>
  <c r="AA163" i="1"/>
  <c r="AA167" i="1"/>
  <c r="AA171" i="1"/>
  <c r="AA175" i="1"/>
  <c r="AA179" i="1"/>
  <c r="AA187" i="1"/>
  <c r="AA195" i="1"/>
  <c r="G107" i="1"/>
  <c r="G113" i="1"/>
  <c r="E147" i="1"/>
  <c r="E179" i="1"/>
  <c r="E195" i="1"/>
  <c r="U141" i="1"/>
  <c r="U149" i="1"/>
  <c r="U173" i="1"/>
  <c r="U189" i="1"/>
  <c r="W132" i="1"/>
  <c r="W136" i="1"/>
  <c r="W140" i="1"/>
  <c r="W144" i="1"/>
  <c r="W148" i="1"/>
  <c r="W152" i="1"/>
  <c r="W156" i="1"/>
  <c r="W160" i="1"/>
  <c r="W164" i="1"/>
  <c r="W168" i="1"/>
  <c r="W172" i="1"/>
  <c r="W176" i="1"/>
  <c r="W180" i="1"/>
  <c r="W184" i="1"/>
  <c r="W188" i="1"/>
  <c r="W192" i="1"/>
  <c r="AA132" i="1"/>
  <c r="AA136" i="1"/>
  <c r="AA140" i="1"/>
  <c r="AA144" i="1"/>
  <c r="AA148" i="1"/>
  <c r="AA152" i="1"/>
  <c r="AA156" i="1"/>
  <c r="AA160" i="1"/>
  <c r="AA164" i="1"/>
  <c r="AA168" i="1"/>
  <c r="AA172" i="1"/>
  <c r="AA176" i="1"/>
  <c r="AA180" i="1"/>
  <c r="AA184" i="1"/>
  <c r="AA188" i="1"/>
  <c r="AA192" i="1"/>
  <c r="G109" i="1"/>
  <c r="Y131" i="1"/>
  <c r="Y135" i="1"/>
  <c r="Y187" i="1"/>
  <c r="G105" i="1"/>
  <c r="Y132" i="1"/>
  <c r="Y136" i="1"/>
  <c r="Y140" i="1"/>
  <c r="Y144" i="1"/>
  <c r="Y148" i="1"/>
  <c r="Y152" i="1"/>
  <c r="Y156" i="1"/>
  <c r="Y160" i="1"/>
  <c r="Y164" i="1"/>
  <c r="Y168" i="1"/>
  <c r="Y172" i="1"/>
  <c r="Y176" i="1"/>
  <c r="Y180" i="1"/>
  <c r="Y184" i="1"/>
  <c r="Y188" i="1"/>
  <c r="Y192" i="1"/>
  <c r="M63" i="9"/>
  <c r="E63" i="9" a="1"/>
  <c r="E63" i="9"/>
  <c r="AG13" i="5" a="1"/>
  <c r="AG13" i="5"/>
  <c r="AA13" i="5"/>
  <c r="Q13" i="5" a="1"/>
  <c r="Q13" i="5"/>
  <c r="Y13" i="5"/>
  <c r="AC17" i="5"/>
  <c r="B17" i="5"/>
  <c r="AG21" i="5" a="1"/>
  <c r="AG21" i="5"/>
  <c r="AA21" i="5"/>
  <c r="Q21" i="5" a="1"/>
  <c r="Q21" i="5"/>
  <c r="Y21" i="5"/>
  <c r="AC25" i="5"/>
  <c r="B25" i="5"/>
  <c r="AG29" i="5" a="1"/>
  <c r="AG29" i="5"/>
  <c r="AA29" i="5"/>
  <c r="Q29" i="5" a="1"/>
  <c r="Q29" i="5"/>
  <c r="Y29" i="5"/>
  <c r="AC33" i="5"/>
  <c r="B33" i="5"/>
  <c r="AG37" i="5" a="1"/>
  <c r="AG37" i="5"/>
  <c r="AA37" i="5"/>
  <c r="Q37" i="5" a="1"/>
  <c r="Q37" i="5"/>
  <c r="Y37" i="5"/>
  <c r="I17" i="5"/>
  <c r="J17" i="5"/>
  <c r="I25" i="5"/>
  <c r="J25" i="5"/>
  <c r="I33" i="5"/>
  <c r="J33" i="5"/>
  <c r="AG25" i="5" a="1"/>
  <c r="AG25" i="5"/>
  <c r="B29" i="5"/>
  <c r="AG14" i="5" a="1"/>
  <c r="AG14" i="5"/>
  <c r="AC14" i="5"/>
  <c r="AA14" i="5"/>
  <c r="Q14" i="5" a="1"/>
  <c r="Q14" i="5"/>
  <c r="Y14" i="5"/>
  <c r="B18" i="5"/>
  <c r="AG18" i="5" a="1"/>
  <c r="AG18" i="5"/>
  <c r="AC18" i="5"/>
  <c r="AA18" i="5"/>
  <c r="Q18" i="5" a="1"/>
  <c r="Q18" i="5"/>
  <c r="Y18" i="5"/>
  <c r="B22" i="5"/>
  <c r="AG22" i="5" a="1"/>
  <c r="AG22" i="5"/>
  <c r="AC22" i="5"/>
  <c r="AA22" i="5"/>
  <c r="Q22" i="5" a="1"/>
  <c r="Q22" i="5"/>
  <c r="Y22" i="5"/>
  <c r="B26" i="5"/>
  <c r="AG26" i="5" a="1"/>
  <c r="AG26" i="5"/>
  <c r="AC26" i="5"/>
  <c r="AA26" i="5"/>
  <c r="Q26" i="5" a="1"/>
  <c r="Q26" i="5"/>
  <c r="Y26" i="5"/>
  <c r="B30" i="5"/>
  <c r="AG30" i="5" a="1"/>
  <c r="AG30" i="5"/>
  <c r="AC30" i="5"/>
  <c r="AA30" i="5"/>
  <c r="Q30" i="5" a="1"/>
  <c r="Q30" i="5"/>
  <c r="Y30" i="5"/>
  <c r="B34" i="5"/>
  <c r="AG34" i="5" a="1"/>
  <c r="AG34" i="5"/>
  <c r="AC34" i="5"/>
  <c r="AA34" i="5"/>
  <c r="Q34" i="5" a="1"/>
  <c r="Q34" i="5"/>
  <c r="Y34" i="5"/>
  <c r="B38" i="5"/>
  <c r="AG38" i="5" a="1"/>
  <c r="AG38" i="5"/>
  <c r="AC38" i="5"/>
  <c r="AA38" i="5"/>
  <c r="Q38" i="5" a="1"/>
  <c r="Q38" i="5"/>
  <c r="Y38" i="5"/>
  <c r="I38" i="5"/>
  <c r="J38" i="5"/>
  <c r="I18" i="5"/>
  <c r="J18" i="5"/>
  <c r="I26" i="5"/>
  <c r="J26" i="5"/>
  <c r="I34" i="5"/>
  <c r="J34" i="5"/>
  <c r="Q17" i="5" a="1"/>
  <c r="Q17" i="5"/>
  <c r="Y17" i="5"/>
  <c r="Q33" i="5" a="1"/>
  <c r="Q33" i="5"/>
  <c r="Y33" i="5"/>
  <c r="X37" i="5"/>
  <c r="AA25" i="5"/>
  <c r="AC13" i="5"/>
  <c r="AC29" i="5"/>
  <c r="B21" i="5"/>
  <c r="X32" i="5"/>
  <c r="I13" i="5"/>
  <c r="I21" i="5"/>
  <c r="J21" i="5"/>
  <c r="I29" i="5"/>
  <c r="J29" i="5"/>
  <c r="I37" i="5"/>
  <c r="J37" i="5"/>
  <c r="AG17" i="5" a="1"/>
  <c r="AG17" i="5"/>
  <c r="AG33" i="5" a="1"/>
  <c r="AG33" i="5"/>
  <c r="AU26" i="5"/>
  <c r="X24" i="5"/>
  <c r="I14" i="5"/>
  <c r="J14" i="5"/>
  <c r="I22" i="5"/>
  <c r="J22" i="5"/>
  <c r="I30" i="5"/>
  <c r="J30" i="5"/>
  <c r="Q25" i="5" a="1"/>
  <c r="Q25" i="5"/>
  <c r="Y25" i="5"/>
  <c r="AO14" i="5"/>
  <c r="AU14" i="5"/>
  <c r="AO22" i="5"/>
  <c r="AU22" i="5"/>
  <c r="AO30" i="5"/>
  <c r="AU30" i="5"/>
  <c r="AO38" i="5"/>
  <c r="AU38" i="5"/>
  <c r="AA17" i="5"/>
  <c r="AA33" i="5"/>
  <c r="AC21" i="5"/>
  <c r="AC37" i="5"/>
  <c r="AU34" i="5"/>
  <c r="AU11" i="5"/>
  <c r="AU19" i="5"/>
  <c r="AU27" i="5"/>
  <c r="AU35" i="5"/>
  <c r="AG11" i="5" a="1"/>
  <c r="AG11" i="5"/>
  <c r="AC11" i="5"/>
  <c r="AA11" i="5"/>
  <c r="Q11" i="5" a="1"/>
  <c r="Q11" i="5"/>
  <c r="Y11" i="5"/>
  <c r="AG15" i="5" a="1"/>
  <c r="AG15" i="5"/>
  <c r="AC15" i="5"/>
  <c r="AA15" i="5"/>
  <c r="Q15" i="5" a="1"/>
  <c r="Q15" i="5"/>
  <c r="Y15" i="5"/>
  <c r="B19" i="5"/>
  <c r="AG19" i="5" a="1"/>
  <c r="AG19" i="5"/>
  <c r="AC19" i="5"/>
  <c r="AA19" i="5"/>
  <c r="Q19" i="5" a="1"/>
  <c r="Q19" i="5"/>
  <c r="Y19" i="5"/>
  <c r="B23" i="5"/>
  <c r="AG23" i="5" a="1"/>
  <c r="AG23" i="5"/>
  <c r="AC23" i="5"/>
  <c r="AA23" i="5"/>
  <c r="Q23" i="5" a="1"/>
  <c r="Q23" i="5"/>
  <c r="Y23" i="5"/>
  <c r="B27" i="5"/>
  <c r="AG27" i="5" a="1"/>
  <c r="AG27" i="5"/>
  <c r="AC27" i="5"/>
  <c r="AA27" i="5"/>
  <c r="Q27" i="5" a="1"/>
  <c r="Q27" i="5"/>
  <c r="Y27" i="5"/>
  <c r="B31" i="5"/>
  <c r="AG31" i="5" a="1"/>
  <c r="AG31" i="5"/>
  <c r="AC31" i="5"/>
  <c r="AA31" i="5"/>
  <c r="Q31" i="5" a="1"/>
  <c r="Q31" i="5"/>
  <c r="Y31" i="5"/>
  <c r="B35" i="5"/>
  <c r="AG35" i="5" a="1"/>
  <c r="AG35" i="5"/>
  <c r="AC35" i="5"/>
  <c r="AA35" i="5"/>
  <c r="Q35" i="5" a="1"/>
  <c r="Q35" i="5"/>
  <c r="Y35" i="5"/>
  <c r="B39" i="5"/>
  <c r="AG39" i="5" a="1"/>
  <c r="AG39" i="5"/>
  <c r="AC39" i="5"/>
  <c r="AA39" i="5"/>
  <c r="Q39" i="5" a="1"/>
  <c r="Q39" i="5"/>
  <c r="Y39" i="5"/>
  <c r="I11" i="5"/>
  <c r="I15" i="5"/>
  <c r="J15" i="5"/>
  <c r="I19" i="5"/>
  <c r="J19" i="5"/>
  <c r="I23" i="5"/>
  <c r="J23" i="5"/>
  <c r="I27" i="5"/>
  <c r="J27" i="5"/>
  <c r="I31" i="5"/>
  <c r="J31" i="5"/>
  <c r="I35" i="5"/>
  <c r="J35" i="5"/>
  <c r="I39" i="5"/>
  <c r="J39" i="5"/>
  <c r="I12" i="5"/>
  <c r="J12" i="5"/>
  <c r="I16" i="5"/>
  <c r="J16" i="5"/>
  <c r="I20" i="5"/>
  <c r="J20" i="5"/>
  <c r="I24" i="5"/>
  <c r="J24" i="5"/>
  <c r="I28" i="5"/>
  <c r="J28" i="5"/>
  <c r="I32" i="5"/>
  <c r="J32" i="5"/>
  <c r="I36" i="5"/>
  <c r="J36" i="5"/>
  <c r="I40" i="5"/>
  <c r="J40" i="5"/>
  <c r="Q16" i="5" a="1"/>
  <c r="Q16" i="5"/>
  <c r="Y16" i="5"/>
  <c r="Q24" i="5" a="1"/>
  <c r="Q24" i="5"/>
  <c r="Y24" i="5"/>
  <c r="Q32" i="5" a="1"/>
  <c r="Q32" i="5"/>
  <c r="Y32" i="5"/>
  <c r="Q40" i="5" a="1"/>
  <c r="Q40" i="5"/>
  <c r="Y40" i="5"/>
  <c r="X20" i="5"/>
  <c r="AA16" i="5"/>
  <c r="AA24" i="5"/>
  <c r="AA32" i="5"/>
  <c r="AA40" i="5"/>
  <c r="AU15" i="5"/>
  <c r="AU23" i="5"/>
  <c r="AU31" i="5"/>
  <c r="AU39" i="5"/>
  <c r="B46" i="10"/>
  <c r="L68" i="10"/>
  <c r="L88" i="10"/>
  <c r="L89" i="10"/>
  <c r="L86" i="10"/>
  <c r="G10" i="12" a="1"/>
  <c r="G10" i="12"/>
  <c r="S10" i="12"/>
  <c r="G14" i="12" a="1"/>
  <c r="G14" i="12"/>
  <c r="S14" i="12"/>
  <c r="G18" i="12" a="1"/>
  <c r="G18" i="12"/>
  <c r="S18" i="12"/>
  <c r="G22" i="12" a="1"/>
  <c r="G22" i="12"/>
  <c r="S22" i="12"/>
  <c r="J11" i="12"/>
  <c r="K11" i="12"/>
  <c r="J15" i="12"/>
  <c r="K15" i="12"/>
  <c r="J19" i="12"/>
  <c r="K19" i="12"/>
  <c r="J23" i="12"/>
  <c r="K23" i="12"/>
  <c r="T11" i="12"/>
  <c r="T15" i="12"/>
  <c r="T19" i="12"/>
  <c r="T23" i="12"/>
  <c r="V12" i="12"/>
  <c r="V16" i="12"/>
  <c r="V20" i="12"/>
  <c r="V24" i="12"/>
  <c r="X12" i="12" a="1"/>
  <c r="X12" i="12"/>
  <c r="X15" i="12" a="1"/>
  <c r="X15" i="12"/>
  <c r="X20" i="12" a="1"/>
  <c r="X20" i="12"/>
  <c r="X23" i="12" a="1"/>
  <c r="X23" i="12"/>
  <c r="G11" i="12" a="1"/>
  <c r="G11" i="12"/>
  <c r="S11" i="12"/>
  <c r="G19" i="12" a="1"/>
  <c r="G19" i="12"/>
  <c r="S19" i="12"/>
  <c r="J12" i="12"/>
  <c r="K12" i="12"/>
  <c r="J16" i="12"/>
  <c r="K16" i="12"/>
  <c r="J20" i="12"/>
  <c r="K20" i="12"/>
  <c r="J24" i="12"/>
  <c r="K24" i="12"/>
  <c r="T12" i="12"/>
  <c r="T16" i="12"/>
  <c r="T20" i="12"/>
  <c r="T24" i="12"/>
  <c r="V13" i="12"/>
  <c r="V17" i="12"/>
  <c r="V21" i="12"/>
  <c r="X10" i="12" a="1"/>
  <c r="X10" i="12"/>
  <c r="X13" i="12" a="1"/>
  <c r="X13" i="12"/>
  <c r="X18" i="12" a="1"/>
  <c r="X18" i="12"/>
  <c r="X21" i="12" a="1"/>
  <c r="X21" i="12"/>
  <c r="G16" i="12" a="1"/>
  <c r="G16" i="12"/>
  <c r="S16" i="12"/>
  <c r="G24" i="12" a="1"/>
  <c r="G24" i="12"/>
  <c r="S24" i="12"/>
  <c r="J13" i="12"/>
  <c r="K13" i="12"/>
  <c r="J17" i="12"/>
  <c r="K17" i="12"/>
  <c r="J21" i="12"/>
  <c r="K21" i="12"/>
  <c r="B517" i="16"/>
  <c r="B85" i="9"/>
  <c r="M85" i="9"/>
  <c r="H85" i="9" a="1"/>
  <c r="H85" i="9"/>
  <c r="B195" i="9"/>
  <c r="N195" i="9"/>
  <c r="B197" i="9"/>
  <c r="N197" i="9"/>
  <c r="B498" i="9"/>
  <c r="L66" i="10"/>
  <c r="B86" i="10"/>
  <c r="B506" i="9"/>
  <c r="B126" i="9"/>
  <c r="B201" i="9"/>
  <c r="L201" i="9"/>
  <c r="B274" i="9"/>
  <c r="M274" i="9"/>
  <c r="B172" i="9"/>
  <c r="N172" i="9"/>
  <c r="B505" i="9"/>
  <c r="AA505" i="9"/>
  <c r="B88" i="9"/>
  <c r="B293" i="9"/>
  <c r="N293" i="9"/>
  <c r="B238" i="9"/>
  <c r="L87" i="10"/>
  <c r="B250" i="9"/>
  <c r="L250" i="9"/>
  <c r="B247" i="9"/>
  <c r="N247" i="9"/>
  <c r="B346" i="9"/>
  <c r="AA346" i="9"/>
  <c r="B313" i="9"/>
  <c r="N313" i="9"/>
  <c r="B280" i="9"/>
  <c r="M280" i="9"/>
  <c r="D98" i="20"/>
  <c r="C99" i="20"/>
  <c r="D99" i="20"/>
  <c r="C108" i="20"/>
  <c r="D107" i="20"/>
  <c r="B266" i="9"/>
  <c r="M266" i="9"/>
  <c r="B278" i="9"/>
  <c r="L278" i="9"/>
  <c r="D97" i="20"/>
  <c r="B174" i="9"/>
  <c r="C174" i="20"/>
  <c r="D174" i="20"/>
  <c r="D173" i="20"/>
  <c r="C118" i="20"/>
  <c r="D118" i="20"/>
  <c r="D117" i="20"/>
  <c r="C182" i="20"/>
  <c r="D182" i="20"/>
  <c r="D181" i="20"/>
  <c r="C154" i="20"/>
  <c r="D153" i="20"/>
  <c r="C138" i="20"/>
  <c r="D137" i="20"/>
  <c r="C76" i="20"/>
  <c r="D76" i="20"/>
  <c r="D75" i="20"/>
  <c r="C104" i="20"/>
  <c r="D103" i="20"/>
  <c r="C72" i="20"/>
  <c r="D72" i="20"/>
  <c r="D71" i="20"/>
  <c r="C50" i="20"/>
  <c r="D49" i="20"/>
  <c r="C168" i="20"/>
  <c r="D167" i="20"/>
  <c r="B203" i="9"/>
  <c r="L203" i="9"/>
  <c r="B259" i="9"/>
  <c r="L259" i="9"/>
  <c r="B311" i="9"/>
  <c r="L311" i="9"/>
  <c r="L69" i="10"/>
  <c r="B295" i="9"/>
  <c r="N295" i="9"/>
  <c r="B189" i="9"/>
  <c r="N189" i="9"/>
  <c r="B198" i="9"/>
  <c r="B260" i="9"/>
  <c r="M260" i="9"/>
  <c r="B309" i="9"/>
  <c r="M309" i="9"/>
  <c r="B316" i="9"/>
  <c r="B188" i="9"/>
  <c r="N188" i="9"/>
  <c r="K99" i="12"/>
  <c r="B196" i="9"/>
  <c r="B194" i="9"/>
  <c r="N194" i="9"/>
  <c r="B262" i="9"/>
  <c r="L262" i="9"/>
  <c r="B314" i="9"/>
  <c r="N314" i="9"/>
  <c r="B312" i="9"/>
  <c r="L312" i="9"/>
  <c r="B217" i="9"/>
  <c r="N217" i="9"/>
  <c r="B187" i="9"/>
  <c r="K98" i="12"/>
  <c r="B581" i="9"/>
  <c r="Z581" i="9"/>
  <c r="C581" i="9" a="1"/>
  <c r="C581" i="9"/>
  <c r="B499" i="9"/>
  <c r="Z499" i="9"/>
  <c r="B579" i="9"/>
  <c r="B256" i="9"/>
  <c r="B170" i="9"/>
  <c r="N170" i="9"/>
  <c r="B500" i="9"/>
  <c r="Z500" i="9"/>
  <c r="B501" i="9"/>
  <c r="B345" i="9"/>
  <c r="AA345" i="9"/>
  <c r="B584" i="9"/>
  <c r="AA584" i="9"/>
  <c r="B577" i="9"/>
  <c r="Z577" i="9"/>
  <c r="B232" i="9"/>
  <c r="N232" i="9"/>
  <c r="B233" i="9"/>
  <c r="N233" i="9"/>
  <c r="B235" i="9"/>
  <c r="N235" i="9"/>
  <c r="B246" i="9"/>
  <c r="M246" i="9"/>
  <c r="B239" i="9"/>
  <c r="N239" i="9"/>
  <c r="B79" i="9"/>
  <c r="B87" i="9"/>
  <c r="B82" i="9"/>
  <c r="B502" i="9"/>
  <c r="AA502" i="9"/>
  <c r="B254" i="9"/>
  <c r="B169" i="9"/>
  <c r="N169" i="9"/>
  <c r="B339" i="9"/>
  <c r="AA339" i="9"/>
  <c r="B337" i="9"/>
  <c r="AA337" i="9"/>
  <c r="B251" i="9"/>
  <c r="M251" i="9"/>
  <c r="B580" i="9"/>
  <c r="AA580" i="9"/>
  <c r="B585" i="9"/>
  <c r="B236" i="9"/>
  <c r="N236" i="9"/>
  <c r="B234" i="9"/>
  <c r="L234" i="9"/>
  <c r="B240" i="9"/>
  <c r="L240" i="9"/>
  <c r="B210" i="9"/>
  <c r="N210" i="9"/>
  <c r="B80" i="9"/>
  <c r="B83" i="9"/>
  <c r="M83" i="9"/>
  <c r="B81" i="9"/>
  <c r="B338" i="9"/>
  <c r="AA338" i="9"/>
  <c r="B504" i="9"/>
  <c r="B176" i="9"/>
  <c r="N176" i="9"/>
  <c r="B497" i="9"/>
  <c r="Z497" i="9"/>
  <c r="D497" i="9" a="1"/>
  <c r="D497" i="9"/>
  <c r="B249" i="9"/>
  <c r="N249" i="9"/>
  <c r="B171" i="9"/>
  <c r="N171" i="9"/>
  <c r="B248" i="9"/>
  <c r="B341" i="9"/>
  <c r="AA341" i="9"/>
  <c r="B255" i="9"/>
  <c r="L255" i="9"/>
  <c r="B583" i="9"/>
  <c r="Z583" i="9"/>
  <c r="B586" i="9"/>
  <c r="AA586" i="9"/>
  <c r="B230" i="9"/>
  <c r="L230" i="9"/>
  <c r="B228" i="9"/>
  <c r="B241" i="9"/>
  <c r="L241" i="9"/>
  <c r="B245" i="9"/>
  <c r="B84" i="9"/>
  <c r="L84" i="9"/>
  <c r="P84" i="9" a="1"/>
  <c r="P84" i="9"/>
  <c r="B177" i="9"/>
  <c r="N177" i="9"/>
  <c r="B200" i="9"/>
  <c r="N200" i="9"/>
  <c r="B206" i="9"/>
  <c r="M206" i="9"/>
  <c r="B207" i="9"/>
  <c r="N207" i="9"/>
  <c r="B343" i="9"/>
  <c r="AA343" i="9"/>
  <c r="B192" i="9"/>
  <c r="N192" i="9"/>
  <c r="B340" i="9"/>
  <c r="AA340" i="9"/>
  <c r="B190" i="9"/>
  <c r="B175" i="9"/>
  <c r="N175" i="9"/>
  <c r="B253" i="9"/>
  <c r="M253" i="9"/>
  <c r="E253" i="9" a="1"/>
  <c r="E253" i="9"/>
  <c r="B342" i="9"/>
  <c r="AA342" i="9"/>
  <c r="B191" i="9"/>
  <c r="B205" i="9"/>
  <c r="N205" i="9"/>
  <c r="B202" i="9"/>
  <c r="M202" i="9"/>
  <c r="B258" i="9"/>
  <c r="B265" i="9"/>
  <c r="B263" i="9"/>
  <c r="L263" i="9"/>
  <c r="B40" i="9"/>
  <c r="L40" i="9"/>
  <c r="P40" i="9" a="1"/>
  <c r="P40" i="9"/>
  <c r="B578" i="9"/>
  <c r="Z578" i="9"/>
  <c r="D578" i="9" a="1"/>
  <c r="D578" i="9"/>
  <c r="B315" i="9"/>
  <c r="M315" i="9"/>
  <c r="B317" i="9"/>
  <c r="B242" i="9"/>
  <c r="N242" i="9"/>
  <c r="B244" i="9"/>
  <c r="B215" i="9"/>
  <c r="B181" i="9"/>
  <c r="N181" i="9"/>
  <c r="B173" i="9"/>
  <c r="N173" i="9"/>
  <c r="K95" i="12"/>
  <c r="K96" i="12"/>
  <c r="B204" i="9"/>
  <c r="N204" i="9"/>
  <c r="B264" i="9"/>
  <c r="N264" i="9"/>
  <c r="B261" i="9"/>
  <c r="N261" i="9"/>
  <c r="B44" i="9"/>
  <c r="B310" i="9"/>
  <c r="B95" i="12"/>
  <c r="B277" i="9"/>
  <c r="B128" i="9"/>
  <c r="B286" i="9"/>
  <c r="M286" i="9"/>
  <c r="B125" i="9"/>
  <c r="B121" i="9"/>
  <c r="B269" i="9"/>
  <c r="N269" i="9"/>
  <c r="M127" i="9"/>
  <c r="B272" i="9"/>
  <c r="B123" i="9"/>
  <c r="N123" i="9"/>
  <c r="B282" i="9"/>
  <c r="N282" i="9"/>
  <c r="B276" i="9"/>
  <c r="N276" i="9"/>
  <c r="B124" i="9"/>
  <c r="B271" i="9"/>
  <c r="B122" i="9"/>
  <c r="L122" i="9"/>
  <c r="B285" i="9"/>
  <c r="N285" i="9"/>
  <c r="B270" i="9"/>
  <c r="L70" i="10"/>
  <c r="L67" i="10"/>
  <c r="L49" i="10"/>
  <c r="L46" i="10"/>
  <c r="L50" i="10"/>
  <c r="K66" i="12"/>
  <c r="K69" i="12"/>
  <c r="K65" i="12"/>
  <c r="K68" i="12"/>
  <c r="B65" i="12"/>
  <c r="K67" i="12"/>
  <c r="M160" i="5"/>
  <c r="M156" i="5"/>
  <c r="M159" i="5"/>
  <c r="M158" i="5"/>
  <c r="C156" i="5"/>
  <c r="M157" i="5"/>
  <c r="M120" i="5"/>
  <c r="M116" i="5"/>
  <c r="M119" i="5"/>
  <c r="M118" i="5"/>
  <c r="C116" i="5"/>
  <c r="M117" i="5"/>
  <c r="M100" i="5"/>
  <c r="M96" i="5"/>
  <c r="M99" i="5"/>
  <c r="M98" i="5"/>
  <c r="C96" i="5"/>
  <c r="M97" i="5"/>
  <c r="K46" i="12"/>
  <c r="K49" i="12"/>
  <c r="K45" i="12"/>
  <c r="K48" i="12"/>
  <c r="B45" i="12"/>
  <c r="K47" i="12"/>
  <c r="M128" i="5"/>
  <c r="C126" i="5"/>
  <c r="M127" i="5"/>
  <c r="M126" i="5"/>
  <c r="M130" i="5"/>
  <c r="M129" i="5"/>
  <c r="M48" i="5"/>
  <c r="C46" i="5"/>
  <c r="M47" i="5"/>
  <c r="M46" i="5"/>
  <c r="M50" i="5"/>
  <c r="M49" i="5"/>
  <c r="M80" i="5"/>
  <c r="M76" i="5"/>
  <c r="M79" i="5"/>
  <c r="M78" i="5"/>
  <c r="C76" i="5"/>
  <c r="M77" i="5"/>
  <c r="M184" i="5"/>
  <c r="M183" i="5"/>
  <c r="C181" i="5"/>
  <c r="M182" i="5"/>
  <c r="M181" i="5"/>
  <c r="M185" i="5"/>
  <c r="M104" i="5"/>
  <c r="M103" i="5"/>
  <c r="C101" i="5"/>
  <c r="M102" i="5"/>
  <c r="M105" i="5"/>
  <c r="M101" i="5"/>
  <c r="M60" i="5"/>
  <c r="M56" i="5"/>
  <c r="M59" i="5"/>
  <c r="M57" i="5"/>
  <c r="M58" i="5"/>
  <c r="C56" i="5"/>
  <c r="B417" i="9"/>
  <c r="X417" i="9"/>
  <c r="I417" i="9" a="1"/>
  <c r="I417" i="9"/>
  <c r="B288" i="9"/>
  <c r="L288" i="9"/>
  <c r="P288" i="9" a="1"/>
  <c r="P288" i="9"/>
  <c r="B45" i="9"/>
  <c r="B43" i="9"/>
  <c r="N43" i="9"/>
  <c r="B42" i="9"/>
  <c r="M42" i="9"/>
  <c r="B216" i="9"/>
  <c r="B208" i="9"/>
  <c r="M208" i="9"/>
  <c r="J208" i="9" a="1"/>
  <c r="J208" i="9"/>
  <c r="B184" i="9"/>
  <c r="N184" i="9"/>
  <c r="B186" i="9"/>
  <c r="M92" i="5"/>
  <c r="M95" i="5"/>
  <c r="M91" i="5"/>
  <c r="M94" i="5"/>
  <c r="M93" i="5"/>
  <c r="C91" i="5"/>
  <c r="K62" i="12"/>
  <c r="B60" i="12"/>
  <c r="K61" i="12"/>
  <c r="K64" i="12"/>
  <c r="K60" i="12"/>
  <c r="K63" i="12"/>
  <c r="M152" i="5"/>
  <c r="M155" i="5"/>
  <c r="M151" i="5"/>
  <c r="C151" i="5"/>
  <c r="M154" i="5"/>
  <c r="M153" i="5"/>
  <c r="M188" i="5"/>
  <c r="C186" i="5"/>
  <c r="M187" i="5"/>
  <c r="M190" i="5"/>
  <c r="M189" i="5"/>
  <c r="M186" i="5"/>
  <c r="M108" i="5"/>
  <c r="C106" i="5"/>
  <c r="M107" i="5"/>
  <c r="M110" i="5"/>
  <c r="M109" i="5"/>
  <c r="M106" i="5"/>
  <c r="M164" i="5"/>
  <c r="M163" i="5"/>
  <c r="C161" i="5"/>
  <c r="M161" i="5"/>
  <c r="M165" i="5"/>
  <c r="M162" i="5"/>
  <c r="M84" i="5"/>
  <c r="M83" i="5"/>
  <c r="C81" i="5"/>
  <c r="M85" i="5"/>
  <c r="M82" i="5"/>
  <c r="M81" i="5"/>
  <c r="M180" i="5"/>
  <c r="M176" i="5"/>
  <c r="M179" i="5"/>
  <c r="M177" i="5"/>
  <c r="M178" i="5"/>
  <c r="C176" i="5"/>
  <c r="N294" i="9"/>
  <c r="B421" i="9"/>
  <c r="X421" i="9"/>
  <c r="E421" i="9" a="1"/>
  <c r="E421" i="9"/>
  <c r="B291" i="9"/>
  <c r="L291" i="9"/>
  <c r="B292" i="9"/>
  <c r="B41" i="9"/>
  <c r="B48" i="9"/>
  <c r="B46" i="9"/>
  <c r="B214" i="9"/>
  <c r="N214" i="9"/>
  <c r="B213" i="9"/>
  <c r="M213" i="9"/>
  <c r="B281" i="9"/>
  <c r="B283" i="9"/>
  <c r="N283" i="9"/>
  <c r="B284" i="9"/>
  <c r="L284" i="9"/>
  <c r="B180" i="9"/>
  <c r="B179" i="9"/>
  <c r="B419" i="9"/>
  <c r="AA419" i="9"/>
  <c r="B289" i="9"/>
  <c r="L289" i="9"/>
  <c r="K34" i="12"/>
  <c r="K30" i="12"/>
  <c r="K33" i="12"/>
  <c r="K32" i="12"/>
  <c r="B30" i="12"/>
  <c r="K31" i="12"/>
  <c r="L78" i="10"/>
  <c r="L77" i="10"/>
  <c r="B76" i="10"/>
  <c r="L80" i="10"/>
  <c r="L76" i="10"/>
  <c r="L79" i="10"/>
  <c r="L58" i="10"/>
  <c r="B56" i="10"/>
  <c r="L57" i="10"/>
  <c r="L60" i="10"/>
  <c r="L56" i="10"/>
  <c r="L59" i="10"/>
  <c r="K101" i="12"/>
  <c r="K104" i="12"/>
  <c r="K100" i="12"/>
  <c r="B100" i="12"/>
  <c r="K103" i="12"/>
  <c r="K102" i="12"/>
  <c r="M72" i="5"/>
  <c r="M75" i="5"/>
  <c r="M71" i="5"/>
  <c r="M73" i="5"/>
  <c r="C71" i="5"/>
  <c r="M74" i="5"/>
  <c r="M148" i="5"/>
  <c r="C146" i="5"/>
  <c r="M147" i="5"/>
  <c r="M150" i="5"/>
  <c r="M149" i="5"/>
  <c r="M146" i="5"/>
  <c r="M68" i="5"/>
  <c r="C66" i="5"/>
  <c r="M67" i="5"/>
  <c r="M70" i="5"/>
  <c r="M69" i="5"/>
  <c r="M66" i="5"/>
  <c r="M124" i="5"/>
  <c r="M123" i="5"/>
  <c r="C121" i="5"/>
  <c r="M121" i="5"/>
  <c r="M125" i="5"/>
  <c r="M122" i="5"/>
  <c r="K58" i="12"/>
  <c r="K57" i="12"/>
  <c r="B55" i="12"/>
  <c r="K56" i="12"/>
  <c r="K55" i="12"/>
  <c r="K59" i="12"/>
  <c r="K81" i="12"/>
  <c r="K84" i="12"/>
  <c r="K80" i="12"/>
  <c r="K83" i="12"/>
  <c r="B80" i="12"/>
  <c r="K82" i="12"/>
  <c r="M192" i="5"/>
  <c r="M195" i="5"/>
  <c r="M191" i="5"/>
  <c r="M193" i="5"/>
  <c r="C191" i="5"/>
  <c r="M194" i="5"/>
  <c r="M294" i="9"/>
  <c r="B426" i="9"/>
  <c r="B423" i="9"/>
  <c r="K38" i="12"/>
  <c r="K37" i="12"/>
  <c r="B35" i="12"/>
  <c r="K36" i="12"/>
  <c r="K39" i="12"/>
  <c r="K35" i="12"/>
  <c r="L98" i="10"/>
  <c r="L97" i="10"/>
  <c r="L100" i="10"/>
  <c r="L96" i="10"/>
  <c r="B96" i="10"/>
  <c r="L99" i="10"/>
  <c r="K89" i="12"/>
  <c r="K85" i="12"/>
  <c r="K88" i="12"/>
  <c r="K87" i="12"/>
  <c r="K86" i="12"/>
  <c r="B85" i="12"/>
  <c r="B40" i="12"/>
  <c r="K41" i="12"/>
  <c r="K43" i="12"/>
  <c r="M112" i="5"/>
  <c r="M115" i="5"/>
  <c r="M111" i="5"/>
  <c r="C111" i="5"/>
  <c r="M114" i="5"/>
  <c r="M113" i="5"/>
  <c r="M168" i="5"/>
  <c r="C166" i="5"/>
  <c r="M167" i="5"/>
  <c r="M166" i="5"/>
  <c r="M170" i="5"/>
  <c r="M169" i="5"/>
  <c r="M88" i="5"/>
  <c r="C86" i="5"/>
  <c r="M87" i="5"/>
  <c r="M86" i="5"/>
  <c r="M89" i="5"/>
  <c r="M90" i="5"/>
  <c r="M144" i="5"/>
  <c r="M143" i="5"/>
  <c r="C141" i="5"/>
  <c r="M142" i="5"/>
  <c r="M141" i="5"/>
  <c r="M145" i="5"/>
  <c r="M64" i="5"/>
  <c r="M63" i="5"/>
  <c r="C61" i="5"/>
  <c r="M62" i="5"/>
  <c r="M61" i="5"/>
  <c r="M65" i="5"/>
  <c r="M140" i="5"/>
  <c r="M136" i="5"/>
  <c r="M139" i="5"/>
  <c r="M137" i="5"/>
  <c r="M138" i="5"/>
  <c r="C136" i="5"/>
  <c r="B422" i="9"/>
  <c r="Z422" i="9"/>
  <c r="B425" i="9"/>
  <c r="X425" i="9"/>
  <c r="B290" i="9"/>
  <c r="B296" i="9"/>
  <c r="M296" i="9"/>
  <c r="H296" i="9" a="1"/>
  <c r="H296" i="9"/>
  <c r="B47" i="9"/>
  <c r="B209" i="9"/>
  <c r="M209" i="9"/>
  <c r="B212" i="9"/>
  <c r="N212" i="9"/>
  <c r="B287" i="9"/>
  <c r="L287" i="9"/>
  <c r="B182" i="9"/>
  <c r="B185" i="9"/>
  <c r="N185" i="9"/>
  <c r="B418" i="9"/>
  <c r="B297" i="9"/>
  <c r="B252" i="9"/>
  <c r="L252" i="9"/>
  <c r="B420" i="9"/>
  <c r="K77" i="12"/>
  <c r="K76" i="12"/>
  <c r="K75" i="12"/>
  <c r="B75" i="12"/>
  <c r="K79" i="12"/>
  <c r="K78" i="12"/>
  <c r="M172" i="5"/>
  <c r="M175" i="5"/>
  <c r="M171" i="5"/>
  <c r="M174" i="5"/>
  <c r="C171" i="5"/>
  <c r="M173" i="5"/>
  <c r="M132" i="5"/>
  <c r="M135" i="5"/>
  <c r="M131" i="5"/>
  <c r="M134" i="5"/>
  <c r="M133" i="5"/>
  <c r="C131" i="5"/>
  <c r="K73" i="12"/>
  <c r="K70" i="12"/>
  <c r="K74" i="12"/>
  <c r="K72" i="12"/>
  <c r="B70" i="12"/>
  <c r="K71" i="12"/>
  <c r="L40" i="10"/>
  <c r="L36" i="10"/>
  <c r="L39" i="10"/>
  <c r="L38" i="10"/>
  <c r="B36" i="10"/>
  <c r="L37" i="10"/>
  <c r="K93" i="12"/>
  <c r="K92" i="12"/>
  <c r="K91" i="12"/>
  <c r="K90" i="12"/>
  <c r="B90" i="12"/>
  <c r="K94" i="12"/>
  <c r="K54" i="12"/>
  <c r="K50" i="12"/>
  <c r="K53" i="12"/>
  <c r="K52" i="12"/>
  <c r="B50" i="12"/>
  <c r="K51" i="12"/>
  <c r="M226" i="9"/>
  <c r="N143" i="9"/>
  <c r="N62" i="9"/>
  <c r="L231" i="9"/>
  <c r="N273" i="9"/>
  <c r="M224" i="9"/>
  <c r="N224" i="9"/>
  <c r="N302" i="9"/>
  <c r="L298" i="9"/>
  <c r="L226" i="9"/>
  <c r="M279" i="9"/>
  <c r="L223" i="9"/>
  <c r="N222" i="9"/>
  <c r="M220" i="9"/>
  <c r="L211" i="9"/>
  <c r="N110" i="9"/>
  <c r="M303" i="9"/>
  <c r="N303" i="9"/>
  <c r="L221" i="9"/>
  <c r="N221" i="9"/>
  <c r="N178" i="9"/>
  <c r="M109" i="9"/>
  <c r="F109" i="9" a="1"/>
  <c r="F109" i="9"/>
  <c r="N306" i="9"/>
  <c r="M306" i="9"/>
  <c r="L218" i="9"/>
  <c r="N268" i="9"/>
  <c r="M268" i="9"/>
  <c r="L120" i="9"/>
  <c r="P120" i="9" a="1"/>
  <c r="P120" i="9"/>
  <c r="M302" i="9"/>
  <c r="N231" i="9"/>
  <c r="M298" i="9"/>
  <c r="M222" i="9"/>
  <c r="L301" i="9"/>
  <c r="N193" i="9"/>
  <c r="L237" i="9"/>
  <c r="L306" i="9"/>
  <c r="M221" i="9"/>
  <c r="G221" i="9" a="1"/>
  <c r="G221" i="9"/>
  <c r="L268" i="9"/>
  <c r="L307" i="9"/>
  <c r="M227" i="9"/>
  <c r="L303" i="9"/>
  <c r="N85" i="9"/>
  <c r="N301" i="9"/>
  <c r="L273" i="9"/>
  <c r="M308" i="9"/>
  <c r="L279" i="9"/>
  <c r="L68" i="9"/>
  <c r="C68" i="9" a="1"/>
  <c r="C68" i="9"/>
  <c r="M211" i="9"/>
  <c r="N307" i="9"/>
  <c r="N183" i="9"/>
  <c r="B98" i="9"/>
  <c r="N98" i="9"/>
  <c r="B94" i="9"/>
  <c r="N94" i="9"/>
  <c r="B90" i="9"/>
  <c r="B97" i="9"/>
  <c r="N97" i="9"/>
  <c r="B92" i="9"/>
  <c r="N92" i="9"/>
  <c r="B96" i="9"/>
  <c r="L96" i="9"/>
  <c r="D96" i="9" a="1"/>
  <c r="D96" i="9"/>
  <c r="B91" i="9"/>
  <c r="N91" i="9"/>
  <c r="B93" i="9"/>
  <c r="N93" i="9"/>
  <c r="B95" i="9"/>
  <c r="B89" i="9"/>
  <c r="L89" i="9"/>
  <c r="B625" i="9"/>
  <c r="B621" i="9"/>
  <c r="X621" i="9"/>
  <c r="H621" i="9" a="1"/>
  <c r="H621" i="9"/>
  <c r="B617" i="9"/>
  <c r="X617" i="9"/>
  <c r="V617" i="9" a="1"/>
  <c r="V617" i="9"/>
  <c r="B624" i="9"/>
  <c r="X624" i="9"/>
  <c r="B619" i="9"/>
  <c r="Z619" i="9"/>
  <c r="D619" i="9" a="1"/>
  <c r="D619" i="9"/>
  <c r="B623" i="9"/>
  <c r="Z623" i="9"/>
  <c r="C623" i="9" a="1"/>
  <c r="C623" i="9"/>
  <c r="B618" i="9"/>
  <c r="AA618" i="9"/>
  <c r="B622" i="9"/>
  <c r="B620" i="9"/>
  <c r="Z620" i="9"/>
  <c r="C620" i="9" a="1"/>
  <c r="C620" i="9"/>
  <c r="B626" i="9"/>
  <c r="X626" i="9"/>
  <c r="V626" i="9" a="1"/>
  <c r="V626" i="9"/>
  <c r="B613" i="9"/>
  <c r="B609" i="9"/>
  <c r="Z609" i="9"/>
  <c r="B614" i="9"/>
  <c r="Z614" i="9"/>
  <c r="C614" i="9" a="1"/>
  <c r="C614" i="9"/>
  <c r="B608" i="9"/>
  <c r="B612" i="9"/>
  <c r="B607" i="9"/>
  <c r="Z607" i="9"/>
  <c r="B611" i="9"/>
  <c r="Z611" i="9"/>
  <c r="AC611" i="9" a="1"/>
  <c r="AC611" i="9"/>
  <c r="B610" i="9"/>
  <c r="AA610" i="9"/>
  <c r="B616" i="9"/>
  <c r="AA616" i="9"/>
  <c r="B615" i="9"/>
  <c r="B405" i="9"/>
  <c r="B401" i="9"/>
  <c r="X401" i="9"/>
  <c r="E401" i="9" a="1"/>
  <c r="E401" i="9"/>
  <c r="B397" i="9"/>
  <c r="X397" i="9"/>
  <c r="B406" i="9"/>
  <c r="AA406" i="9"/>
  <c r="B400" i="9"/>
  <c r="AA400" i="9"/>
  <c r="B399" i="9"/>
  <c r="X399" i="9"/>
  <c r="F399" i="9" a="1"/>
  <c r="F399" i="9"/>
  <c r="B404" i="9"/>
  <c r="B398" i="9"/>
  <c r="B403" i="9"/>
  <c r="Z403" i="9"/>
  <c r="B402" i="9"/>
  <c r="M275" i="9"/>
  <c r="L275" i="9"/>
  <c r="N275" i="9"/>
  <c r="N305" i="9"/>
  <c r="M305" i="9"/>
  <c r="M225" i="9"/>
  <c r="L225" i="9"/>
  <c r="B158" i="9"/>
  <c r="M158" i="9"/>
  <c r="B154" i="9"/>
  <c r="N154" i="9"/>
  <c r="B150" i="9"/>
  <c r="L150" i="9"/>
  <c r="D150" i="9" a="1"/>
  <c r="D150" i="9"/>
  <c r="B156" i="9"/>
  <c r="B151" i="9"/>
  <c r="N151" i="9"/>
  <c r="B155" i="9"/>
  <c r="M155" i="9"/>
  <c r="B149" i="9"/>
  <c r="M149" i="9"/>
  <c r="J149" i="9" a="1"/>
  <c r="J149" i="9"/>
  <c r="B157" i="9"/>
  <c r="B153" i="9"/>
  <c r="B152" i="9"/>
  <c r="B453" i="9"/>
  <c r="AA453" i="9"/>
  <c r="B449" i="9"/>
  <c r="B454" i="9"/>
  <c r="Z454" i="9"/>
  <c r="C454" i="9" a="1"/>
  <c r="C454" i="9"/>
  <c r="B448" i="9"/>
  <c r="B452" i="9"/>
  <c r="B447" i="9"/>
  <c r="X447" i="9"/>
  <c r="B451" i="9"/>
  <c r="AA451" i="9"/>
  <c r="B450" i="9"/>
  <c r="Z450" i="9"/>
  <c r="D450" i="9" a="1"/>
  <c r="D450" i="9"/>
  <c r="B456" i="9"/>
  <c r="X456" i="9"/>
  <c r="B455" i="9"/>
  <c r="AA455" i="9"/>
  <c r="B565" i="9"/>
  <c r="Z565" i="9"/>
  <c r="C565" i="9" a="1"/>
  <c r="C565" i="9"/>
  <c r="B561" i="9"/>
  <c r="AA561" i="9"/>
  <c r="B557" i="9"/>
  <c r="B566" i="9"/>
  <c r="AA566" i="9"/>
  <c r="B560" i="9"/>
  <c r="B564" i="9"/>
  <c r="B559" i="9"/>
  <c r="Z559" i="9"/>
  <c r="B558" i="9"/>
  <c r="AA558" i="9"/>
  <c r="B563" i="9"/>
  <c r="Z563" i="9"/>
  <c r="AC563" i="9" a="1"/>
  <c r="AC563" i="9"/>
  <c r="B562" i="9"/>
  <c r="AA562" i="9"/>
  <c r="B593" i="9"/>
  <c r="AA593" i="9"/>
  <c r="B589" i="9"/>
  <c r="B592" i="9"/>
  <c r="AA592" i="9"/>
  <c r="B587" i="9"/>
  <c r="Z587" i="9"/>
  <c r="C587" i="9" a="1"/>
  <c r="C587" i="9"/>
  <c r="B596" i="9"/>
  <c r="B591" i="9"/>
  <c r="X591" i="9"/>
  <c r="H591" i="9" a="1"/>
  <c r="H591" i="9"/>
  <c r="B590" i="9"/>
  <c r="Z590" i="9"/>
  <c r="C590" i="9" a="1"/>
  <c r="C590" i="9"/>
  <c r="B588" i="9"/>
  <c r="B595" i="9"/>
  <c r="B594" i="9"/>
  <c r="AA594" i="9"/>
  <c r="N299" i="9"/>
  <c r="M304" i="9"/>
  <c r="N304" i="9"/>
  <c r="N199" i="9"/>
  <c r="L199" i="9"/>
  <c r="N267" i="9"/>
  <c r="M267" i="9"/>
  <c r="B138" i="9"/>
  <c r="M138" i="9"/>
  <c r="B134" i="9"/>
  <c r="B130" i="9"/>
  <c r="L130" i="9"/>
  <c r="D130" i="9" a="1"/>
  <c r="D130" i="9"/>
  <c r="B135" i="9"/>
  <c r="B129" i="9"/>
  <c r="M129" i="9"/>
  <c r="I129" i="9" a="1"/>
  <c r="I129" i="9"/>
  <c r="B133" i="9"/>
  <c r="N133" i="9"/>
  <c r="B136" i="9"/>
  <c r="N136" i="9"/>
  <c r="B131" i="9"/>
  <c r="M131" i="9"/>
  <c r="I131" i="9" a="1"/>
  <c r="I131" i="9"/>
  <c r="B137" i="9"/>
  <c r="L137" i="9"/>
  <c r="P137" i="9" a="1"/>
  <c r="P137" i="9"/>
  <c r="B132" i="9"/>
  <c r="L132" i="9"/>
  <c r="C132" i="9" a="1"/>
  <c r="C132" i="9"/>
  <c r="B385" i="9"/>
  <c r="AA385" i="9"/>
  <c r="B381" i="9"/>
  <c r="AA381" i="9"/>
  <c r="B377" i="9"/>
  <c r="AA377" i="9"/>
  <c r="B384" i="9"/>
  <c r="AA384" i="9"/>
  <c r="B379" i="9"/>
  <c r="AA379" i="9"/>
  <c r="B386" i="9"/>
  <c r="AA386" i="9"/>
  <c r="B378" i="9"/>
  <c r="AA378" i="9"/>
  <c r="B383" i="9"/>
  <c r="AA383" i="9"/>
  <c r="B382" i="9"/>
  <c r="AA382" i="9"/>
  <c r="B380" i="9"/>
  <c r="AA380" i="9"/>
  <c r="B493" i="9"/>
  <c r="X493" i="9"/>
  <c r="I493" i="9" a="1"/>
  <c r="I493" i="9"/>
  <c r="B489" i="9"/>
  <c r="Z489" i="9"/>
  <c r="AC489" i="9" a="1"/>
  <c r="AC489" i="9"/>
  <c r="B496" i="9"/>
  <c r="B491" i="9"/>
  <c r="AA491" i="9"/>
  <c r="B495" i="9"/>
  <c r="X495" i="9"/>
  <c r="F495" i="9" a="1"/>
  <c r="F495" i="9"/>
  <c r="B490" i="9"/>
  <c r="AA490" i="9"/>
  <c r="B494" i="9"/>
  <c r="X494" i="9"/>
  <c r="B492" i="9"/>
  <c r="Z492" i="9"/>
  <c r="AC492" i="9" a="1"/>
  <c r="AC492" i="9"/>
  <c r="B488" i="9"/>
  <c r="X488" i="9"/>
  <c r="J488" i="9" a="1"/>
  <c r="J488" i="9"/>
  <c r="B487" i="9"/>
  <c r="B333" i="9"/>
  <c r="AA333" i="9"/>
  <c r="B329" i="9"/>
  <c r="AA329" i="9"/>
  <c r="B336" i="9"/>
  <c r="AA336" i="9"/>
  <c r="B331" i="9"/>
  <c r="AA331" i="9"/>
  <c r="B335" i="9"/>
  <c r="AA335" i="9"/>
  <c r="B328" i="9"/>
  <c r="AA328" i="9"/>
  <c r="B334" i="9"/>
  <c r="AA334" i="9"/>
  <c r="B327" i="9"/>
  <c r="AA327" i="9"/>
  <c r="B332" i="9"/>
  <c r="B330" i="9"/>
  <c r="AA330" i="9"/>
  <c r="B605" i="9"/>
  <c r="Z605" i="9"/>
  <c r="D605" i="9" a="1"/>
  <c r="D605" i="9"/>
  <c r="B601" i="9"/>
  <c r="Z601" i="9"/>
  <c r="C601" i="9" a="1"/>
  <c r="C601" i="9"/>
  <c r="B597" i="9"/>
  <c r="B603" i="9"/>
  <c r="AA603" i="9"/>
  <c r="B598" i="9"/>
  <c r="AA598" i="9"/>
  <c r="B602" i="9"/>
  <c r="B600" i="9"/>
  <c r="B599" i="9"/>
  <c r="Z599" i="9"/>
  <c r="AC599" i="9" a="1"/>
  <c r="AC599" i="9"/>
  <c r="B606" i="9"/>
  <c r="B604" i="9"/>
  <c r="AA604" i="9"/>
  <c r="B445" i="9"/>
  <c r="B441" i="9"/>
  <c r="B437" i="9"/>
  <c r="B443" i="9"/>
  <c r="AA443" i="9"/>
  <c r="B438" i="9"/>
  <c r="Z438" i="9"/>
  <c r="B442" i="9"/>
  <c r="X442" i="9"/>
  <c r="B440" i="9"/>
  <c r="X440" i="9"/>
  <c r="U440" i="9" a="1"/>
  <c r="U440" i="9"/>
  <c r="B446" i="9"/>
  <c r="Z446" i="9"/>
  <c r="C446" i="9" a="1"/>
  <c r="C446" i="9"/>
  <c r="B439" i="9"/>
  <c r="B444" i="9"/>
  <c r="AA444" i="9"/>
  <c r="B353" i="9"/>
  <c r="AA353" i="9"/>
  <c r="B349" i="9"/>
  <c r="AA349" i="9"/>
  <c r="B352" i="9"/>
  <c r="AA352" i="9"/>
  <c r="B347" i="9"/>
  <c r="AA347" i="9"/>
  <c r="B356" i="9"/>
  <c r="AA356" i="9"/>
  <c r="B350" i="9"/>
  <c r="AA350" i="9"/>
  <c r="B355" i="9"/>
  <c r="AA355" i="9"/>
  <c r="B348" i="9"/>
  <c r="AA348" i="9"/>
  <c r="B351" i="9"/>
  <c r="AA351" i="9"/>
  <c r="B354" i="9"/>
  <c r="AA354" i="9"/>
  <c r="L308" i="9"/>
  <c r="B78" i="9"/>
  <c r="M78" i="9"/>
  <c r="I78" i="9" a="1"/>
  <c r="I78" i="9"/>
  <c r="B74" i="9"/>
  <c r="L74" i="9"/>
  <c r="D74" i="9" a="1"/>
  <c r="D74" i="9"/>
  <c r="B70" i="9"/>
  <c r="N70" i="9"/>
  <c r="B76" i="9"/>
  <c r="B71" i="9"/>
  <c r="N71" i="9"/>
  <c r="B75" i="9"/>
  <c r="L75" i="9"/>
  <c r="C75" i="9" a="1"/>
  <c r="C75" i="9"/>
  <c r="B69" i="9"/>
  <c r="M69" i="9"/>
  <c r="B72" i="9"/>
  <c r="M72" i="9"/>
  <c r="G72" i="9" a="1"/>
  <c r="G72" i="9"/>
  <c r="B73" i="9"/>
  <c r="L73" i="9"/>
  <c r="B77" i="9"/>
  <c r="M77" i="9"/>
  <c r="B26" i="9"/>
  <c r="N26" i="9"/>
  <c r="B22" i="9"/>
  <c r="N22" i="9"/>
  <c r="B28" i="9"/>
  <c r="N28" i="9"/>
  <c r="B23" i="9"/>
  <c r="N23" i="9"/>
  <c r="B27" i="9"/>
  <c r="N27" i="9"/>
  <c r="B21" i="9"/>
  <c r="B25" i="9"/>
  <c r="N25" i="9"/>
  <c r="B20" i="9"/>
  <c r="B24" i="9"/>
  <c r="N24" i="9"/>
  <c r="B19" i="9"/>
  <c r="N19" i="9"/>
  <c r="B18" i="9"/>
  <c r="B14" i="9"/>
  <c r="B9" i="9"/>
  <c r="B13" i="9"/>
  <c r="N13" i="9"/>
  <c r="B465" i="9"/>
  <c r="B461" i="9"/>
  <c r="X461" i="9"/>
  <c r="E461" i="9" a="1"/>
  <c r="E461" i="9"/>
  <c r="B457" i="9"/>
  <c r="AA457" i="9"/>
  <c r="B464" i="9"/>
  <c r="B459" i="9"/>
  <c r="AA459" i="9"/>
  <c r="B463" i="9"/>
  <c r="AA463" i="9"/>
  <c r="B458" i="9"/>
  <c r="X458" i="9"/>
  <c r="F458" i="9" a="1"/>
  <c r="F458" i="9"/>
  <c r="B462" i="9"/>
  <c r="X462" i="9"/>
  <c r="B460" i="9"/>
  <c r="X460" i="9"/>
  <c r="B466" i="9"/>
  <c r="B533" i="9"/>
  <c r="Z533" i="9"/>
  <c r="AC533" i="9" a="1"/>
  <c r="AC533" i="9"/>
  <c r="B529" i="9"/>
  <c r="B534" i="9"/>
  <c r="B528" i="9"/>
  <c r="X528" i="9"/>
  <c r="E528" i="9" a="1"/>
  <c r="E528" i="9"/>
  <c r="B532" i="9"/>
  <c r="B527" i="9"/>
  <c r="AA527" i="9"/>
  <c r="B536" i="9"/>
  <c r="Z536" i="9"/>
  <c r="B535" i="9"/>
  <c r="AA535" i="9"/>
  <c r="B531" i="9"/>
  <c r="Z531" i="9"/>
  <c r="C531" i="9" a="1"/>
  <c r="C531" i="9"/>
  <c r="B530" i="9"/>
  <c r="X530" i="9"/>
  <c r="B373" i="9"/>
  <c r="AA373" i="9"/>
  <c r="B369" i="9"/>
  <c r="AA369" i="9"/>
  <c r="B374" i="9"/>
  <c r="AA374" i="9"/>
  <c r="B368" i="9"/>
  <c r="AA368" i="9"/>
  <c r="B371" i="9"/>
  <c r="AA371" i="9"/>
  <c r="B376" i="9"/>
  <c r="AA376" i="9"/>
  <c r="B370" i="9"/>
  <c r="AA370" i="9"/>
  <c r="B375" i="9"/>
  <c r="AA375" i="9"/>
  <c r="B367" i="9"/>
  <c r="AA367" i="9"/>
  <c r="B372" i="9"/>
  <c r="AA372" i="9"/>
  <c r="B393" i="9"/>
  <c r="B389" i="9"/>
  <c r="Z389" i="9"/>
  <c r="B395" i="9"/>
  <c r="AA395" i="9"/>
  <c r="B390" i="9"/>
  <c r="Z390" i="9"/>
  <c r="B392" i="9"/>
  <c r="AA392" i="9"/>
  <c r="B391" i="9"/>
  <c r="B396" i="9"/>
  <c r="Z396" i="9"/>
  <c r="AC396" i="9" a="1"/>
  <c r="AC396" i="9"/>
  <c r="B388" i="9"/>
  <c r="B394" i="9"/>
  <c r="Z394" i="9"/>
  <c r="C394" i="9" a="1"/>
  <c r="C394" i="9"/>
  <c r="B387" i="9"/>
  <c r="B485" i="9"/>
  <c r="AA485" i="9"/>
  <c r="B481" i="9"/>
  <c r="AA481" i="9"/>
  <c r="B477" i="9"/>
  <c r="X477" i="9"/>
  <c r="F477" i="9" a="1"/>
  <c r="F477" i="9"/>
  <c r="B486" i="9"/>
  <c r="B480" i="9"/>
  <c r="AA480" i="9"/>
  <c r="B484" i="9"/>
  <c r="Z484" i="9"/>
  <c r="C484" i="9" a="1"/>
  <c r="C484" i="9"/>
  <c r="B479" i="9"/>
  <c r="B483" i="9"/>
  <c r="B482" i="9"/>
  <c r="AA482" i="9"/>
  <c r="B478" i="9"/>
  <c r="B433" i="9"/>
  <c r="Z433" i="9"/>
  <c r="AC433" i="9" a="1"/>
  <c r="AC433" i="9"/>
  <c r="B429" i="9"/>
  <c r="B432" i="9"/>
  <c r="B427" i="9"/>
  <c r="B435" i="9"/>
  <c r="Z435" i="9"/>
  <c r="AC435" i="9" a="1"/>
  <c r="AC435" i="9"/>
  <c r="B428" i="9"/>
  <c r="AA428" i="9"/>
  <c r="B434" i="9"/>
  <c r="AA434" i="9"/>
  <c r="B431" i="9"/>
  <c r="X431" i="9"/>
  <c r="V431" i="9" a="1"/>
  <c r="V431" i="9"/>
  <c r="B436" i="9"/>
  <c r="Z436" i="9"/>
  <c r="AC436" i="9" a="1"/>
  <c r="AC436" i="9"/>
  <c r="B430" i="9"/>
  <c r="N237" i="9"/>
  <c r="N223" i="9"/>
  <c r="B106" i="9"/>
  <c r="M106" i="9"/>
  <c r="F106" i="9" a="1"/>
  <c r="F106" i="9"/>
  <c r="B102" i="9"/>
  <c r="N102" i="9"/>
  <c r="B108" i="9"/>
  <c r="B103" i="9"/>
  <c r="B107" i="9"/>
  <c r="M107" i="9"/>
  <c r="E107" i="9" a="1"/>
  <c r="E107" i="9"/>
  <c r="B101" i="9"/>
  <c r="L101" i="9"/>
  <c r="D101" i="9" a="1"/>
  <c r="D101" i="9"/>
  <c r="B99" i="9"/>
  <c r="B105" i="9"/>
  <c r="B100" i="9"/>
  <c r="L100" i="9"/>
  <c r="P100" i="9" a="1"/>
  <c r="P100" i="9"/>
  <c r="B104" i="9"/>
  <c r="L104" i="9"/>
  <c r="D104" i="9" a="1"/>
  <c r="D104" i="9"/>
  <c r="B58" i="9"/>
  <c r="B54" i="9"/>
  <c r="B50" i="9"/>
  <c r="L50" i="9"/>
  <c r="C50" i="9" a="1"/>
  <c r="C50" i="9"/>
  <c r="B55" i="9"/>
  <c r="N55" i="9"/>
  <c r="B49" i="9"/>
  <c r="B53" i="9"/>
  <c r="L53" i="9"/>
  <c r="B57" i="9"/>
  <c r="M57" i="9"/>
  <c r="G57" i="9" a="1"/>
  <c r="G57" i="9"/>
  <c r="B52" i="9"/>
  <c r="L52" i="9"/>
  <c r="P52" i="9" a="1"/>
  <c r="P52" i="9"/>
  <c r="B56" i="9"/>
  <c r="B51" i="9"/>
  <c r="B545" i="9"/>
  <c r="B541" i="9"/>
  <c r="B537" i="9"/>
  <c r="X537" i="9"/>
  <c r="B544" i="9"/>
  <c r="B539" i="9"/>
  <c r="B543" i="9"/>
  <c r="B538" i="9"/>
  <c r="B546" i="9"/>
  <c r="Z546" i="9"/>
  <c r="AC546" i="9" a="1"/>
  <c r="AC546" i="9"/>
  <c r="B542" i="9"/>
  <c r="X542" i="9"/>
  <c r="B540" i="9"/>
  <c r="B573" i="9"/>
  <c r="Z573" i="9"/>
  <c r="C573" i="9" a="1"/>
  <c r="C573" i="9"/>
  <c r="B569" i="9"/>
  <c r="X569" i="9"/>
  <c r="U569" i="9" a="1"/>
  <c r="U569" i="9"/>
  <c r="B576" i="9"/>
  <c r="AA576" i="9"/>
  <c r="B571" i="9"/>
  <c r="Z571" i="9"/>
  <c r="B575" i="9"/>
  <c r="Z575" i="9"/>
  <c r="C575" i="9" a="1"/>
  <c r="C575" i="9"/>
  <c r="B570" i="9"/>
  <c r="B568" i="9"/>
  <c r="Z568" i="9"/>
  <c r="AC568" i="9" a="1"/>
  <c r="AC568" i="9"/>
  <c r="B567" i="9"/>
  <c r="B574" i="9"/>
  <c r="AA574" i="9"/>
  <c r="B572" i="9"/>
  <c r="AA572" i="9"/>
  <c r="B413" i="9"/>
  <c r="B409" i="9"/>
  <c r="B416" i="9"/>
  <c r="X416" i="9"/>
  <c r="F416" i="9" a="1"/>
  <c r="F416" i="9"/>
  <c r="B411" i="9"/>
  <c r="B414" i="9"/>
  <c r="X414" i="9"/>
  <c r="H414" i="9" a="1"/>
  <c r="H414" i="9"/>
  <c r="B407" i="9"/>
  <c r="Z407" i="9"/>
  <c r="B412" i="9"/>
  <c r="AA412" i="9"/>
  <c r="B410" i="9"/>
  <c r="AA410" i="9"/>
  <c r="B415" i="9"/>
  <c r="Z415" i="9"/>
  <c r="AC415" i="9" a="1"/>
  <c r="AC415" i="9"/>
  <c r="B408" i="9"/>
  <c r="B473" i="9"/>
  <c r="Z473" i="9"/>
  <c r="AC473" i="9" a="1"/>
  <c r="AC473" i="9"/>
  <c r="B469" i="9"/>
  <c r="B475" i="9"/>
  <c r="Z475" i="9"/>
  <c r="C475" i="9" a="1"/>
  <c r="C475" i="9"/>
  <c r="B470" i="9"/>
  <c r="AA470" i="9"/>
  <c r="B474" i="9"/>
  <c r="X474" i="9"/>
  <c r="B468" i="9"/>
  <c r="X468" i="9"/>
  <c r="B472" i="9"/>
  <c r="B471" i="9"/>
  <c r="B467" i="9"/>
  <c r="B476" i="9"/>
  <c r="Z476" i="9"/>
  <c r="AC476" i="9" a="1"/>
  <c r="AC476" i="9"/>
  <c r="B553" i="9"/>
  <c r="AA553" i="9"/>
  <c r="B549" i="9"/>
  <c r="B555" i="9"/>
  <c r="X555" i="9"/>
  <c r="J555" i="9" a="1"/>
  <c r="J555" i="9"/>
  <c r="B550" i="9"/>
  <c r="B554" i="9"/>
  <c r="X554" i="9"/>
  <c r="U554" i="9" a="1"/>
  <c r="U554" i="9"/>
  <c r="B548" i="9"/>
  <c r="Z548" i="9"/>
  <c r="B547" i="9"/>
  <c r="Z547" i="9"/>
  <c r="AC547" i="9" a="1"/>
  <c r="AC547" i="9"/>
  <c r="B556" i="9"/>
  <c r="B552" i="9"/>
  <c r="Z552" i="9"/>
  <c r="AC552" i="9" a="1"/>
  <c r="AC552" i="9"/>
  <c r="B551" i="9"/>
  <c r="B525" i="9"/>
  <c r="B521" i="9"/>
  <c r="AA521" i="9"/>
  <c r="B517" i="9"/>
  <c r="B523" i="9"/>
  <c r="B518" i="9"/>
  <c r="AA518" i="9"/>
  <c r="B522" i="9"/>
  <c r="X522" i="9"/>
  <c r="J522" i="9" a="1"/>
  <c r="J522" i="9"/>
  <c r="B526" i="9"/>
  <c r="X526" i="9"/>
  <c r="E526" i="9" a="1"/>
  <c r="E526" i="9"/>
  <c r="B524" i="9"/>
  <c r="B520" i="9"/>
  <c r="B519" i="9"/>
  <c r="AA519" i="9"/>
  <c r="B365" i="9"/>
  <c r="AA365" i="9"/>
  <c r="B361" i="9"/>
  <c r="AA361" i="9"/>
  <c r="B357" i="9"/>
  <c r="AA357" i="9"/>
  <c r="B363" i="9"/>
  <c r="AA363" i="9"/>
  <c r="B358" i="9"/>
  <c r="AA358" i="9"/>
  <c r="B364" i="9"/>
  <c r="AA364" i="9"/>
  <c r="B362" i="9"/>
  <c r="AA362" i="9"/>
  <c r="B366" i="9"/>
  <c r="AA366" i="9"/>
  <c r="B360" i="9"/>
  <c r="AA360" i="9"/>
  <c r="B359" i="9"/>
  <c r="AA359" i="9"/>
  <c r="B513" i="9"/>
  <c r="X513" i="9"/>
  <c r="U513" i="9" a="1"/>
  <c r="U513" i="9"/>
  <c r="B509" i="9"/>
  <c r="B512" i="9"/>
  <c r="X512" i="9"/>
  <c r="U512" i="9" a="1"/>
  <c r="U512" i="9"/>
  <c r="B507" i="9"/>
  <c r="Z507" i="9"/>
  <c r="B516" i="9"/>
  <c r="X516" i="9"/>
  <c r="F516" i="9" a="1"/>
  <c r="F516" i="9"/>
  <c r="B511" i="9"/>
  <c r="X511" i="9"/>
  <c r="H511" i="9" a="1"/>
  <c r="H511" i="9"/>
  <c r="B515" i="9"/>
  <c r="B514" i="9"/>
  <c r="B510" i="9"/>
  <c r="AA510" i="9"/>
  <c r="B508" i="9"/>
  <c r="U147" i="1"/>
  <c r="U167" i="1"/>
  <c r="U151" i="1"/>
  <c r="U195" i="1"/>
  <c r="U179" i="1"/>
  <c r="U183" i="1"/>
  <c r="X11" i="5"/>
  <c r="X34" i="5"/>
  <c r="X31" i="5"/>
  <c r="X15" i="5"/>
  <c r="X38" i="5"/>
  <c r="X22" i="5"/>
  <c r="X27" i="5"/>
  <c r="X13" i="5"/>
  <c r="X21" i="5"/>
  <c r="X18" i="5"/>
  <c r="X29" i="5"/>
  <c r="X33" i="5"/>
  <c r="X39" i="5"/>
  <c r="X23" i="5"/>
  <c r="X30" i="5"/>
  <c r="X14" i="5"/>
  <c r="X25" i="5"/>
  <c r="X35" i="5"/>
  <c r="X19" i="5"/>
  <c r="X26" i="5"/>
  <c r="X17" i="5"/>
  <c r="K45" i="1"/>
  <c r="X505" i="9"/>
  <c r="M201" i="9"/>
  <c r="L247" i="9"/>
  <c r="M293" i="9"/>
  <c r="N274" i="9"/>
  <c r="N201" i="9"/>
  <c r="M247" i="9"/>
  <c r="L274" i="9"/>
  <c r="Z505" i="9"/>
  <c r="AC505" i="9" a="1"/>
  <c r="AC505" i="9"/>
  <c r="L293" i="9"/>
  <c r="L313" i="9"/>
  <c r="N250" i="9"/>
  <c r="M250" i="9"/>
  <c r="L280" i="9"/>
  <c r="L296" i="9"/>
  <c r="L264" i="9"/>
  <c r="L209" i="9"/>
  <c r="M313" i="9"/>
  <c r="N262" i="9"/>
  <c r="N266" i="9"/>
  <c r="M204" i="9"/>
  <c r="L266" i="9"/>
  <c r="M262" i="9"/>
  <c r="N260" i="9"/>
  <c r="N280" i="9"/>
  <c r="C109" i="20"/>
  <c r="D108" i="20"/>
  <c r="L235" i="9"/>
  <c r="L205" i="9"/>
  <c r="M235" i="9"/>
  <c r="L283" i="9"/>
  <c r="N291" i="9"/>
  <c r="L236" i="9"/>
  <c r="N187" i="9"/>
  <c r="L260" i="9"/>
  <c r="M232" i="9"/>
  <c r="L309" i="9"/>
  <c r="L232" i="9"/>
  <c r="L210" i="9"/>
  <c r="N309" i="9"/>
  <c r="M284" i="9"/>
  <c r="L269" i="9"/>
  <c r="M207" i="9"/>
  <c r="L207" i="9"/>
  <c r="L314" i="9"/>
  <c r="M288" i="9"/>
  <c r="N230" i="9"/>
  <c r="M270" i="9"/>
  <c r="N263" i="9"/>
  <c r="M210" i="9"/>
  <c r="N209" i="9"/>
  <c r="L204" i="9"/>
  <c r="M314" i="9"/>
  <c r="M203" i="9"/>
  <c r="M295" i="9"/>
  <c r="M239" i="9"/>
  <c r="L295" i="9"/>
  <c r="N203" i="9"/>
  <c r="M269" i="9"/>
  <c r="H269" i="9" a="1"/>
  <c r="H269" i="9"/>
  <c r="M230" i="9"/>
  <c r="M263" i="9"/>
  <c r="L282" i="9"/>
  <c r="N288" i="9"/>
  <c r="L239" i="9"/>
  <c r="M205" i="9"/>
  <c r="M282" i="9"/>
  <c r="M291" i="9"/>
  <c r="M283" i="9"/>
  <c r="N202" i="9"/>
  <c r="C139" i="20"/>
  <c r="D138" i="20"/>
  <c r="C155" i="20"/>
  <c r="D154" i="20"/>
  <c r="C169" i="20"/>
  <c r="D168" i="20"/>
  <c r="C51" i="20"/>
  <c r="D50" i="20"/>
  <c r="C105" i="20"/>
  <c r="D105" i="20"/>
  <c r="D104" i="20"/>
  <c r="N311" i="9"/>
  <c r="M217" i="9"/>
  <c r="M311" i="9"/>
  <c r="E311" i="9" a="1"/>
  <c r="E311" i="9"/>
  <c r="L217" i="9"/>
  <c r="N252" i="9"/>
  <c r="AA417" i="9"/>
  <c r="M277" i="9"/>
  <c r="N277" i="9"/>
  <c r="L277" i="9"/>
  <c r="M252" i="9"/>
  <c r="L261" i="9"/>
  <c r="M261" i="9"/>
  <c r="L258" i="9"/>
  <c r="N258" i="9"/>
  <c r="M258" i="9"/>
  <c r="M200" i="9"/>
  <c r="L200" i="9"/>
  <c r="M241" i="9"/>
  <c r="N241" i="9"/>
  <c r="M234" i="9"/>
  <c r="N234" i="9"/>
  <c r="L251" i="9"/>
  <c r="N251" i="9"/>
  <c r="M254" i="9"/>
  <c r="L254" i="9"/>
  <c r="N254" i="9"/>
  <c r="M312" i="9"/>
  <c r="N312" i="9"/>
  <c r="N196" i="9"/>
  <c r="M316" i="9"/>
  <c r="L316" i="9"/>
  <c r="N316" i="9"/>
  <c r="N259" i="9"/>
  <c r="M259" i="9"/>
  <c r="N182" i="9"/>
  <c r="N179" i="9"/>
  <c r="L281" i="9"/>
  <c r="M281" i="9"/>
  <c r="M271" i="9"/>
  <c r="M215" i="9"/>
  <c r="N215" i="9"/>
  <c r="L215" i="9"/>
  <c r="L315" i="9"/>
  <c r="N315" i="9"/>
  <c r="N191" i="9"/>
  <c r="N190" i="9"/>
  <c r="L206" i="9"/>
  <c r="N206" i="9"/>
  <c r="L245" i="9"/>
  <c r="M248" i="9"/>
  <c r="N248" i="9"/>
  <c r="M240" i="9"/>
  <c r="N240" i="9"/>
  <c r="N246" i="9"/>
  <c r="L246" i="9"/>
  <c r="L198" i="9"/>
  <c r="N198" i="9"/>
  <c r="M198" i="9"/>
  <c r="N281" i="9"/>
  <c r="L248" i="9"/>
  <c r="Z417" i="9"/>
  <c r="C417" i="9" a="1"/>
  <c r="C417" i="9"/>
  <c r="N186" i="9"/>
  <c r="N255" i="9"/>
  <c r="M236" i="9"/>
  <c r="M233" i="9"/>
  <c r="M249" i="9"/>
  <c r="M242" i="9"/>
  <c r="L249" i="9"/>
  <c r="M287" i="9"/>
  <c r="M255" i="9"/>
  <c r="L233" i="9"/>
  <c r="L80" i="9"/>
  <c r="P80" i="9" a="1"/>
  <c r="P80" i="9"/>
  <c r="M285" i="9"/>
  <c r="L242" i="9"/>
  <c r="L214" i="9"/>
  <c r="L253" i="9"/>
  <c r="L202" i="9"/>
  <c r="N208" i="9"/>
  <c r="M264" i="9"/>
  <c r="N253" i="9"/>
  <c r="L285" i="9"/>
  <c r="L208" i="9"/>
  <c r="N286" i="9"/>
  <c r="M276" i="9"/>
  <c r="L276" i="9"/>
  <c r="L286" i="9"/>
  <c r="M214" i="9"/>
  <c r="N213" i="9"/>
  <c r="N296" i="9"/>
  <c r="L213" i="9"/>
  <c r="N284" i="9"/>
  <c r="L212" i="9"/>
  <c r="N180" i="9"/>
  <c r="N287" i="9"/>
  <c r="M212" i="9"/>
  <c r="M289" i="9"/>
  <c r="N289" i="9"/>
  <c r="X523" i="9"/>
  <c r="I523" i="9" a="1"/>
  <c r="I523" i="9"/>
  <c r="Z543" i="9"/>
  <c r="C543" i="9" a="1"/>
  <c r="C543" i="9"/>
  <c r="N101" i="9"/>
  <c r="N21" i="9"/>
  <c r="N76" i="9"/>
  <c r="L129" i="9"/>
  <c r="P129" i="9" a="1"/>
  <c r="P129" i="9"/>
  <c r="N69" i="9"/>
  <c r="M70" i="9"/>
  <c r="H70" i="9" a="1"/>
  <c r="H70" i="9"/>
  <c r="X595" i="9"/>
  <c r="I595" i="9" a="1"/>
  <c r="I595" i="9"/>
  <c r="N149" i="9"/>
  <c r="L149" i="9"/>
  <c r="P149" i="9" a="1"/>
  <c r="P149" i="9"/>
  <c r="N89" i="9"/>
  <c r="M96" i="9"/>
  <c r="J96" i="9" a="1"/>
  <c r="J96" i="9"/>
  <c r="AA483" i="9"/>
  <c r="X387" i="9"/>
  <c r="AA600" i="9"/>
  <c r="AA332" i="9"/>
  <c r="M130" i="9"/>
  <c r="J130" i="9" a="1"/>
  <c r="J130" i="9"/>
  <c r="Z448" i="9"/>
  <c r="AC448" i="9" a="1"/>
  <c r="AC448" i="9"/>
  <c r="Z612" i="9"/>
  <c r="AC612" i="9" a="1"/>
  <c r="AC612" i="9"/>
  <c r="C8" i="6"/>
  <c r="B8" i="6"/>
  <c r="C10" i="5"/>
  <c r="B10" i="10"/>
  <c r="J10" i="10"/>
  <c r="B9" i="12"/>
  <c r="J9" i="12"/>
  <c r="K130" i="1"/>
  <c r="E130" i="1"/>
  <c r="E99" i="1"/>
  <c r="I99" i="1"/>
  <c r="D109" i="20"/>
  <c r="C110" i="20"/>
  <c r="D110" i="20"/>
  <c r="C52" i="20"/>
  <c r="D51" i="20"/>
  <c r="C170" i="20"/>
  <c r="D170" i="20"/>
  <c r="D169" i="20"/>
  <c r="C156" i="20"/>
  <c r="D155" i="20"/>
  <c r="C140" i="20"/>
  <c r="D139" i="20"/>
  <c r="X184" i="1"/>
  <c r="X180" i="1"/>
  <c r="X168" i="1"/>
  <c r="X156" i="1"/>
  <c r="X144" i="1"/>
  <c r="X132" i="1"/>
  <c r="X190" i="1"/>
  <c r="X182" i="1"/>
  <c r="X174" i="1"/>
  <c r="X166" i="1"/>
  <c r="X158" i="1"/>
  <c r="X150" i="1"/>
  <c r="X142" i="1"/>
  <c r="X188" i="1"/>
  <c r="X176" i="1"/>
  <c r="X164" i="1"/>
  <c r="X152" i="1"/>
  <c r="X140" i="1"/>
  <c r="X192" i="1"/>
  <c r="X172" i="1"/>
  <c r="X160" i="1"/>
  <c r="X148" i="1"/>
  <c r="X136" i="1"/>
  <c r="X170" i="1"/>
  <c r="X155" i="1"/>
  <c r="X171" i="1"/>
  <c r="X134" i="1"/>
  <c r="X181" i="1"/>
  <c r="X165" i="1"/>
  <c r="X149" i="1"/>
  <c r="X159" i="1"/>
  <c r="AE37" i="5" a="1"/>
  <c r="AE37" i="5"/>
  <c r="AE12" i="5" a="1"/>
  <c r="AE12" i="5"/>
  <c r="AE16" i="5" a="1"/>
  <c r="AE16" i="5"/>
  <c r="AE24" i="5" a="1"/>
  <c r="AE24" i="5"/>
  <c r="X154" i="1"/>
  <c r="X189" i="1"/>
  <c r="X133" i="1"/>
  <c r="X145" i="1"/>
  <c r="X161" i="1"/>
  <c r="X177" i="1"/>
  <c r="X193" i="1"/>
  <c r="X186" i="1"/>
  <c r="X138" i="1"/>
  <c r="X131" i="1"/>
  <c r="X175" i="1"/>
  <c r="AE28" i="5" a="1"/>
  <c r="AE28" i="5"/>
  <c r="AE20" i="5" a="1"/>
  <c r="AE20" i="5"/>
  <c r="X139" i="1"/>
  <c r="X163" i="1"/>
  <c r="X187" i="1"/>
  <c r="X162" i="1"/>
  <c r="X146" i="1"/>
  <c r="X194" i="1"/>
  <c r="X135" i="1"/>
  <c r="X191" i="1"/>
  <c r="AE36" i="5" a="1"/>
  <c r="AE36" i="5"/>
  <c r="X178" i="1"/>
  <c r="X173" i="1"/>
  <c r="X157" i="1"/>
  <c r="X137" i="1"/>
  <c r="X153" i="1"/>
  <c r="X169" i="1"/>
  <c r="X185" i="1"/>
  <c r="X141" i="1"/>
  <c r="X143" i="1"/>
  <c r="AE40" i="5" a="1"/>
  <c r="AE40" i="5"/>
  <c r="AE32" i="5" a="1"/>
  <c r="AE32" i="5"/>
  <c r="X167" i="1"/>
  <c r="X151" i="1"/>
  <c r="X179" i="1"/>
  <c r="AE29" i="5" a="1"/>
  <c r="AE29" i="5"/>
  <c r="AE17" i="5" a="1"/>
  <c r="AE17" i="5"/>
  <c r="AE11" i="5" a="1"/>
  <c r="AE11" i="5"/>
  <c r="AE31" i="5" a="1"/>
  <c r="AE31" i="5"/>
  <c r="AE38" i="5" a="1"/>
  <c r="AE38" i="5"/>
  <c r="AE27" i="5" a="1"/>
  <c r="AE27" i="5"/>
  <c r="AE39" i="5" a="1"/>
  <c r="AE39" i="5"/>
  <c r="AE30" i="5" a="1"/>
  <c r="AE30" i="5"/>
  <c r="AE19" i="5" a="1"/>
  <c r="AE19" i="5"/>
  <c r="AE13" i="5" a="1"/>
  <c r="AE13" i="5"/>
  <c r="X147" i="1"/>
  <c r="X183" i="1"/>
  <c r="AE33" i="5" a="1"/>
  <c r="AE33" i="5"/>
  <c r="X195" i="1"/>
  <c r="AE34" i="5" a="1"/>
  <c r="AE34" i="5"/>
  <c r="AE15" i="5" a="1"/>
  <c r="AE15" i="5"/>
  <c r="AE22" i="5" a="1"/>
  <c r="AE22" i="5"/>
  <c r="AE18" i="5" a="1"/>
  <c r="AE18" i="5"/>
  <c r="AE23" i="5" a="1"/>
  <c r="AE23" i="5"/>
  <c r="AE14" i="5" a="1"/>
  <c r="AE14" i="5"/>
  <c r="AE35" i="5" a="1"/>
  <c r="AE35" i="5"/>
  <c r="AE26" i="5" a="1"/>
  <c r="AE26" i="5"/>
  <c r="AE21" i="5" a="1"/>
  <c r="AE21" i="5"/>
  <c r="AE25" i="5" a="1"/>
  <c r="AE25" i="5"/>
  <c r="AD130" i="1" a="1"/>
  <c r="AD130" i="1"/>
  <c r="AD192" i="1" a="1"/>
  <c r="AD192" i="1"/>
  <c r="AD194" i="1" a="1"/>
  <c r="AD194" i="1"/>
  <c r="AD188" i="1" a="1"/>
  <c r="AD188" i="1"/>
  <c r="AD185" i="1" a="1"/>
  <c r="AD185" i="1"/>
  <c r="AD181" i="1" a="1"/>
  <c r="AD181" i="1"/>
  <c r="AD177" i="1" a="1"/>
  <c r="AD177" i="1"/>
  <c r="AD173" i="1" a="1"/>
  <c r="AD173" i="1"/>
  <c r="AD169" i="1" a="1"/>
  <c r="AD169" i="1"/>
  <c r="AD165" i="1" a="1"/>
  <c r="AD165" i="1"/>
  <c r="AD161" i="1" a="1"/>
  <c r="AD161" i="1"/>
  <c r="AD157" i="1" a="1"/>
  <c r="AD157" i="1"/>
  <c r="AD153" i="1" a="1"/>
  <c r="AD153" i="1"/>
  <c r="AD149" i="1" a="1"/>
  <c r="AD149" i="1"/>
  <c r="AD145" i="1" a="1"/>
  <c r="AD145" i="1"/>
  <c r="AD141" i="1" a="1"/>
  <c r="AD141" i="1"/>
  <c r="AD137" i="1" a="1"/>
  <c r="AD137" i="1"/>
  <c r="AD133" i="1" a="1"/>
  <c r="AD133" i="1"/>
  <c r="AD148" i="1" a="1"/>
  <c r="AD148" i="1"/>
  <c r="AD136" i="1" a="1"/>
  <c r="AD136" i="1"/>
  <c r="AD193" i="1" a="1"/>
  <c r="AD193" i="1"/>
  <c r="AD190" i="1" a="1"/>
  <c r="AD190" i="1"/>
  <c r="AD187" i="1" a="1"/>
  <c r="AD187" i="1"/>
  <c r="AD184" i="1" a="1"/>
  <c r="AD184" i="1"/>
  <c r="AD180" i="1" a="1"/>
  <c r="AD180" i="1"/>
  <c r="AD176" i="1" a="1"/>
  <c r="AD176" i="1"/>
  <c r="AD172" i="1" a="1"/>
  <c r="AD172" i="1"/>
  <c r="AD168" i="1" a="1"/>
  <c r="AD168" i="1"/>
  <c r="AD164" i="1" a="1"/>
  <c r="AD164" i="1"/>
  <c r="AD160" i="1" a="1"/>
  <c r="AD160" i="1"/>
  <c r="AD156" i="1" a="1"/>
  <c r="AD156" i="1"/>
  <c r="AD152" i="1" a="1"/>
  <c r="AD152" i="1"/>
  <c r="AD144" i="1" a="1"/>
  <c r="AD144" i="1"/>
  <c r="AD140" i="1" a="1"/>
  <c r="AD140" i="1"/>
  <c r="AD132" i="1" a="1"/>
  <c r="AD132" i="1"/>
  <c r="AD189" i="1" a="1"/>
  <c r="AD189" i="1"/>
  <c r="AD183" i="1" a="1"/>
  <c r="AD183" i="1"/>
  <c r="AD179" i="1" a="1"/>
  <c r="AD179" i="1"/>
  <c r="AD175" i="1" a="1"/>
  <c r="AD175" i="1"/>
  <c r="AD171" i="1" a="1"/>
  <c r="AD171" i="1"/>
  <c r="AD167" i="1" a="1"/>
  <c r="AD167" i="1"/>
  <c r="AD163" i="1" a="1"/>
  <c r="AD163" i="1"/>
  <c r="AD159" i="1" a="1"/>
  <c r="AD159" i="1"/>
  <c r="AD155" i="1" a="1"/>
  <c r="AD155" i="1"/>
  <c r="AD151" i="1" a="1"/>
  <c r="AD151" i="1"/>
  <c r="AD147" i="1" a="1"/>
  <c r="AD147" i="1"/>
  <c r="AD143" i="1" a="1"/>
  <c r="AD143" i="1"/>
  <c r="AD139" i="1" a="1"/>
  <c r="AD139" i="1"/>
  <c r="AD135" i="1" a="1"/>
  <c r="AD135" i="1"/>
  <c r="AD131" i="1" a="1"/>
  <c r="AD131" i="1"/>
  <c r="AD138" i="1" a="1"/>
  <c r="AD138" i="1"/>
  <c r="AD195" i="1" a="1"/>
  <c r="AD195" i="1"/>
  <c r="AD191" i="1" a="1"/>
  <c r="AD191" i="1"/>
  <c r="AD186" i="1" a="1"/>
  <c r="AD186" i="1"/>
  <c r="AD182" i="1" a="1"/>
  <c r="AD182" i="1"/>
  <c r="AD178" i="1" a="1"/>
  <c r="AD178" i="1"/>
  <c r="AD174" i="1" a="1"/>
  <c r="AD174" i="1"/>
  <c r="AD170" i="1" a="1"/>
  <c r="AD170" i="1"/>
  <c r="AD166" i="1" a="1"/>
  <c r="AD166" i="1"/>
  <c r="AD162" i="1" a="1"/>
  <c r="AD162" i="1"/>
  <c r="AD158" i="1" a="1"/>
  <c r="AD158" i="1"/>
  <c r="AD154" i="1" a="1"/>
  <c r="AD154" i="1"/>
  <c r="AD150" i="1" a="1"/>
  <c r="AD150" i="1"/>
  <c r="AD146" i="1" a="1"/>
  <c r="AD146" i="1"/>
  <c r="AD142" i="1" a="1"/>
  <c r="AD142" i="1"/>
  <c r="AD134" i="1" a="1"/>
  <c r="AD134" i="1"/>
  <c r="B10" i="5"/>
  <c r="I10" i="5"/>
  <c r="G75" i="1"/>
  <c r="C141" i="20"/>
  <c r="D140" i="20"/>
  <c r="C157" i="20"/>
  <c r="D156" i="20"/>
  <c r="C53" i="20"/>
  <c r="D52" i="20"/>
  <c r="T45" i="1"/>
  <c r="L45" i="1"/>
  <c r="C54" i="20"/>
  <c r="D53" i="20"/>
  <c r="C158" i="20"/>
  <c r="D158" i="20"/>
  <c r="D157" i="20"/>
  <c r="C142" i="20"/>
  <c r="D141" i="20"/>
  <c r="K10" i="1"/>
  <c r="C143" i="20"/>
  <c r="D142" i="20"/>
  <c r="C55" i="20"/>
  <c r="D55" i="20"/>
  <c r="D54" i="20"/>
  <c r="E30" i="1"/>
  <c r="C144" i="20"/>
  <c r="D143" i="20"/>
  <c r="J93" i="6"/>
  <c r="E6" i="1"/>
  <c r="AN11" i="1"/>
  <c r="E5" i="1"/>
  <c r="C145" i="20"/>
  <c r="D144" i="20"/>
  <c r="AN9" i="1"/>
  <c r="C146" i="20"/>
  <c r="D145" i="20"/>
  <c r="F71" i="16"/>
  <c r="B71" i="16" a="1"/>
  <c r="B71" i="16"/>
  <c r="C147" i="20"/>
  <c r="D146" i="20"/>
  <c r="B72" i="16" a="1"/>
  <c r="B72" i="16"/>
  <c r="U10" i="5"/>
  <c r="C148" i="20"/>
  <c r="D148" i="20"/>
  <c r="D147" i="20"/>
  <c r="B73" i="16" a="1"/>
  <c r="B73" i="16"/>
  <c r="AY10" i="5"/>
  <c r="AU10" i="5"/>
  <c r="S8" i="6"/>
  <c r="M8" i="6"/>
  <c r="V8" i="6"/>
  <c r="B74" i="16" a="1"/>
  <c r="B74" i="16"/>
  <c r="AO10" i="5"/>
  <c r="B75" i="16" a="1"/>
  <c r="B75" i="16"/>
  <c r="B76" i="16" a="1"/>
  <c r="B76" i="16"/>
  <c r="AR220" i="1"/>
  <c r="B77" i="16" a="1"/>
  <c r="B77" i="16"/>
  <c r="B78" i="16" a="1"/>
  <c r="B78" i="16"/>
  <c r="U130" i="1"/>
  <c r="AA130" i="1"/>
  <c r="W130" i="1"/>
  <c r="Y130" i="1"/>
  <c r="B45" i="1"/>
  <c r="A45" i="1"/>
  <c r="E45" i="1"/>
  <c r="B46" i="1"/>
  <c r="B47" i="1"/>
  <c r="B48" i="1"/>
  <c r="B49" i="1"/>
  <c r="B50" i="1"/>
  <c r="B79" i="16" a="1"/>
  <c r="B79" i="16"/>
  <c r="B80" i="16" a="1"/>
  <c r="B80" i="16"/>
  <c r="B81" i="16" a="1"/>
  <c r="B81" i="16"/>
  <c r="B82" i="16" a="1"/>
  <c r="B82" i="16"/>
  <c r="B83" i="16" a="1"/>
  <c r="B83" i="16"/>
  <c r="U18" i="6" a="1"/>
  <c r="U18" i="6"/>
  <c r="U34" i="6" a="1"/>
  <c r="U34" i="6"/>
  <c r="U50" i="6" a="1"/>
  <c r="U50" i="6"/>
  <c r="U66" i="6" a="1"/>
  <c r="U66" i="6"/>
  <c r="U82" i="6" a="1"/>
  <c r="U82" i="6"/>
  <c r="U19" i="6" a="1"/>
  <c r="U19" i="6"/>
  <c r="U35" i="6" a="1"/>
  <c r="U35" i="6"/>
  <c r="U51" i="6" a="1"/>
  <c r="U51" i="6"/>
  <c r="U67" i="6" a="1"/>
  <c r="U67" i="6"/>
  <c r="U83" i="6" a="1"/>
  <c r="U83" i="6"/>
  <c r="U16" i="6" a="1"/>
  <c r="U16" i="6"/>
  <c r="U32" i="6" a="1"/>
  <c r="U32" i="6"/>
  <c r="U48" i="6" a="1"/>
  <c r="U48" i="6"/>
  <c r="U64" i="6" a="1"/>
  <c r="U64" i="6"/>
  <c r="U80" i="6" a="1"/>
  <c r="U80" i="6"/>
  <c r="U17" i="6" a="1"/>
  <c r="U17" i="6"/>
  <c r="U33" i="6" a="1"/>
  <c r="U33" i="6"/>
  <c r="U49" i="6" a="1"/>
  <c r="U49" i="6"/>
  <c r="U65" i="6" a="1"/>
  <c r="U65" i="6"/>
  <c r="U81" i="6" a="1"/>
  <c r="U81" i="6"/>
  <c r="U22" i="6" a="1"/>
  <c r="U22" i="6"/>
  <c r="U38" i="6" a="1"/>
  <c r="U38" i="6"/>
  <c r="U54" i="6" a="1"/>
  <c r="U54" i="6"/>
  <c r="U70" i="6" a="1"/>
  <c r="U70" i="6"/>
  <c r="U86" i="6" a="1"/>
  <c r="U86" i="6"/>
  <c r="U23" i="6" a="1"/>
  <c r="U23" i="6"/>
  <c r="U39" i="6" a="1"/>
  <c r="U39" i="6"/>
  <c r="U55" i="6" a="1"/>
  <c r="U55" i="6"/>
  <c r="U71" i="6" a="1"/>
  <c r="U71" i="6"/>
  <c r="U87" i="6" a="1"/>
  <c r="U87" i="6"/>
  <c r="U20" i="6" a="1"/>
  <c r="U20" i="6"/>
  <c r="U36" i="6" a="1"/>
  <c r="U36" i="6"/>
  <c r="U52" i="6" a="1"/>
  <c r="U52" i="6"/>
  <c r="U68" i="6" a="1"/>
  <c r="U68" i="6"/>
  <c r="U84" i="6" a="1"/>
  <c r="U84" i="6"/>
  <c r="U21" i="6" a="1"/>
  <c r="U21" i="6"/>
  <c r="U37" i="6" a="1"/>
  <c r="U37" i="6"/>
  <c r="U53" i="6" a="1"/>
  <c r="U53" i="6"/>
  <c r="U69" i="6" a="1"/>
  <c r="U69" i="6"/>
  <c r="U85" i="6" a="1"/>
  <c r="U85" i="6"/>
  <c r="U10" i="6" a="1"/>
  <c r="U10" i="6"/>
  <c r="U26" i="6" a="1"/>
  <c r="U26" i="6"/>
  <c r="U42" i="6" a="1"/>
  <c r="U42" i="6"/>
  <c r="U58" i="6" a="1"/>
  <c r="U58" i="6"/>
  <c r="U74" i="6" a="1"/>
  <c r="U74" i="6"/>
  <c r="U11" i="6" a="1"/>
  <c r="U11" i="6"/>
  <c r="U27" i="6" a="1"/>
  <c r="U27" i="6"/>
  <c r="U43" i="6" a="1"/>
  <c r="U43" i="6"/>
  <c r="U59" i="6" a="1"/>
  <c r="U59" i="6"/>
  <c r="U75" i="6" a="1"/>
  <c r="U75" i="6"/>
  <c r="U24" i="6" a="1"/>
  <c r="U24" i="6"/>
  <c r="U40" i="6" a="1"/>
  <c r="U40" i="6"/>
  <c r="U56" i="6" a="1"/>
  <c r="U56" i="6"/>
  <c r="U72" i="6" a="1"/>
  <c r="U72" i="6"/>
  <c r="U88" i="6" a="1"/>
  <c r="U88" i="6"/>
  <c r="U9" i="6" a="1"/>
  <c r="U9" i="6"/>
  <c r="U25" i="6" a="1"/>
  <c r="U25" i="6"/>
  <c r="U41" i="6" a="1"/>
  <c r="U41" i="6"/>
  <c r="U57" i="6" a="1"/>
  <c r="U57" i="6"/>
  <c r="U73" i="6" a="1"/>
  <c r="U73" i="6"/>
  <c r="U14" i="6" a="1"/>
  <c r="U14" i="6"/>
  <c r="U30" i="6" a="1"/>
  <c r="U30" i="6"/>
  <c r="U46" i="6" a="1"/>
  <c r="U46" i="6"/>
  <c r="U62" i="6" a="1"/>
  <c r="U62" i="6"/>
  <c r="U78" i="6" a="1"/>
  <c r="U78" i="6"/>
  <c r="U15" i="6" a="1"/>
  <c r="U15" i="6"/>
  <c r="U31" i="6" a="1"/>
  <c r="U31" i="6"/>
  <c r="U47" i="6" a="1"/>
  <c r="U47" i="6"/>
  <c r="U63" i="6" a="1"/>
  <c r="U63" i="6"/>
  <c r="U79" i="6" a="1"/>
  <c r="U79" i="6"/>
  <c r="U12" i="6" a="1"/>
  <c r="U12" i="6"/>
  <c r="U28" i="6" a="1"/>
  <c r="U28" i="6"/>
  <c r="U44" i="6" a="1"/>
  <c r="U44" i="6"/>
  <c r="U60" i="6" a="1"/>
  <c r="U60" i="6"/>
  <c r="U76" i="6" a="1"/>
  <c r="U76" i="6"/>
  <c r="U13" i="6" a="1"/>
  <c r="U13" i="6"/>
  <c r="U29" i="6" a="1"/>
  <c r="U29" i="6"/>
  <c r="U45" i="6" a="1"/>
  <c r="U45" i="6"/>
  <c r="U61" i="6" a="1"/>
  <c r="U61" i="6"/>
  <c r="U77" i="6" a="1"/>
  <c r="U77" i="6"/>
  <c r="AE130" i="1" a="1"/>
  <c r="AE130" i="1"/>
  <c r="U8" i="6" a="1"/>
  <c r="U8" i="6"/>
  <c r="F8" i="6"/>
  <c r="E8" i="6"/>
  <c r="N10" i="5"/>
  <c r="S10" i="5"/>
  <c r="I10" i="10"/>
  <c r="H10" i="10"/>
  <c r="I9" i="12"/>
  <c r="H9" i="12"/>
  <c r="N30" i="1"/>
  <c r="A46" i="1"/>
  <c r="AE131" i="1" a="1"/>
  <c r="AE131" i="1"/>
  <c r="AE132" i="1" a="1"/>
  <c r="AE132" i="1"/>
  <c r="A47" i="1"/>
  <c r="C345" i="6"/>
  <c r="N46" i="1"/>
  <c r="AE133" i="1" a="1"/>
  <c r="AE133" i="1"/>
  <c r="AE134" i="1" a="1"/>
  <c r="AE134" i="1"/>
  <c r="T10" i="5"/>
  <c r="AH10" i="5"/>
  <c r="Q10" i="10"/>
  <c r="Y10" i="10"/>
  <c r="Q9" i="12"/>
  <c r="Y9" i="12"/>
  <c r="M30" i="1"/>
  <c r="L30" i="1"/>
  <c r="U10" i="12"/>
  <c r="U18" i="12"/>
  <c r="T17" i="10"/>
  <c r="T25" i="10"/>
  <c r="AB16" i="5"/>
  <c r="AB24" i="5"/>
  <c r="AB32" i="5"/>
  <c r="AB40" i="5"/>
  <c r="R12" i="6"/>
  <c r="R28" i="6"/>
  <c r="R44" i="6"/>
  <c r="R60" i="6"/>
  <c r="R71" i="6"/>
  <c r="R79" i="6"/>
  <c r="R87" i="6"/>
  <c r="U15" i="12"/>
  <c r="T14" i="10"/>
  <c r="T22" i="10"/>
  <c r="AB21" i="5"/>
  <c r="AB33" i="5"/>
  <c r="R23" i="6"/>
  <c r="R55" i="6"/>
  <c r="R68" i="6"/>
  <c r="R80" i="6"/>
  <c r="U12" i="12"/>
  <c r="U20" i="12"/>
  <c r="T11" i="10"/>
  <c r="T19" i="10"/>
  <c r="AB14" i="5"/>
  <c r="AB22" i="5"/>
  <c r="AB30" i="5"/>
  <c r="AB38" i="5"/>
  <c r="R24" i="6"/>
  <c r="R40" i="6"/>
  <c r="R56" i="6"/>
  <c r="R69" i="6"/>
  <c r="R77" i="6"/>
  <c r="R85" i="6"/>
  <c r="R13" i="6"/>
  <c r="R21" i="6"/>
  <c r="R29" i="6"/>
  <c r="R37" i="6"/>
  <c r="R45" i="6"/>
  <c r="R53" i="6"/>
  <c r="R61" i="6"/>
  <c r="U23" i="12"/>
  <c r="AB25" i="5"/>
  <c r="R31" i="6"/>
  <c r="R72" i="6"/>
  <c r="U22" i="12"/>
  <c r="U17" i="12"/>
  <c r="T12" i="10"/>
  <c r="T20" i="10"/>
  <c r="AB11" i="5"/>
  <c r="AB19" i="5"/>
  <c r="AB27" i="5"/>
  <c r="AB35" i="5"/>
  <c r="R11" i="6"/>
  <c r="R27" i="6"/>
  <c r="R43" i="6"/>
  <c r="R59" i="6"/>
  <c r="R70" i="6"/>
  <c r="R78" i="6"/>
  <c r="R86" i="6"/>
  <c r="R14" i="6"/>
  <c r="R22" i="6"/>
  <c r="R30" i="6"/>
  <c r="R38" i="6"/>
  <c r="R46" i="6"/>
  <c r="R54" i="6"/>
  <c r="R62" i="6"/>
  <c r="U14" i="12"/>
  <c r="T13" i="10"/>
  <c r="T21" i="10"/>
  <c r="AB12" i="5"/>
  <c r="AB20" i="5"/>
  <c r="AB28" i="5"/>
  <c r="AB36" i="5"/>
  <c r="R20" i="6"/>
  <c r="R36" i="6"/>
  <c r="R52" i="6"/>
  <c r="R67" i="6"/>
  <c r="R75" i="6"/>
  <c r="R83" i="6"/>
  <c r="U11" i="12"/>
  <c r="U19" i="12"/>
  <c r="T18" i="10"/>
  <c r="AB13" i="5"/>
  <c r="AB29" i="5"/>
  <c r="R15" i="6"/>
  <c r="R39" i="6"/>
  <c r="R63" i="6"/>
  <c r="R76" i="6"/>
  <c r="R88" i="6"/>
  <c r="U16" i="12"/>
  <c r="U24" i="12"/>
  <c r="T15" i="10"/>
  <c r="T23" i="10"/>
  <c r="AB18" i="5"/>
  <c r="AB26" i="5"/>
  <c r="AB34" i="5"/>
  <c r="R16" i="6"/>
  <c r="R32" i="6"/>
  <c r="R48" i="6"/>
  <c r="R64" i="6"/>
  <c r="R73" i="6"/>
  <c r="R81" i="6"/>
  <c r="R9" i="6"/>
  <c r="R17" i="6"/>
  <c r="R25" i="6"/>
  <c r="R33" i="6"/>
  <c r="R41" i="6"/>
  <c r="R49" i="6"/>
  <c r="R57" i="6"/>
  <c r="R65" i="6"/>
  <c r="AB17" i="5"/>
  <c r="AB37" i="5"/>
  <c r="R47" i="6"/>
  <c r="R84" i="6"/>
  <c r="U13" i="12"/>
  <c r="U21" i="12"/>
  <c r="T16" i="10"/>
  <c r="T24" i="10"/>
  <c r="AB15" i="5"/>
  <c r="AB23" i="5"/>
  <c r="AB31" i="5"/>
  <c r="AB39" i="5"/>
  <c r="R19" i="6"/>
  <c r="R35" i="6"/>
  <c r="R51" i="6"/>
  <c r="R66" i="6"/>
  <c r="R74" i="6"/>
  <c r="R82" i="6"/>
  <c r="R10" i="6"/>
  <c r="R18" i="6"/>
  <c r="R26" i="6"/>
  <c r="R34" i="6"/>
  <c r="R42" i="6"/>
  <c r="R50" i="6"/>
  <c r="R58" i="6"/>
  <c r="R8" i="6"/>
  <c r="AB10" i="5"/>
  <c r="U9" i="12"/>
  <c r="T10" i="10"/>
  <c r="AE135" i="1" a="1"/>
  <c r="AE135" i="1"/>
  <c r="AE136" i="1" a="1"/>
  <c r="AE136" i="1"/>
  <c r="AE137" i="1" a="1"/>
  <c r="AE137" i="1"/>
  <c r="X9" i="12" a="1"/>
  <c r="X9" i="12"/>
  <c r="G9" i="12" a="1"/>
  <c r="G9" i="12"/>
  <c r="G45" i="5"/>
  <c r="F30" i="10"/>
  <c r="K10" i="10"/>
  <c r="F29" i="12"/>
  <c r="K9" i="12"/>
  <c r="G10" i="5"/>
  <c r="A48" i="1"/>
  <c r="N47" i="1"/>
  <c r="AE138" i="1" a="1"/>
  <c r="AE138" i="1"/>
  <c r="AE139" i="1" a="1"/>
  <c r="AE139" i="1"/>
  <c r="AE140" i="1" a="1"/>
  <c r="AE140" i="1"/>
  <c r="AE141" i="1" a="1"/>
  <c r="AE141" i="1"/>
  <c r="AE142" i="1" a="1"/>
  <c r="AE142" i="1"/>
  <c r="AE143" i="1" a="1"/>
  <c r="AE143" i="1"/>
  <c r="AE144" i="1" a="1"/>
  <c r="AE144" i="1"/>
  <c r="AE145" i="1" a="1"/>
  <c r="AE145" i="1"/>
  <c r="AE146" i="1" a="1"/>
  <c r="AE146" i="1"/>
  <c r="AE147" i="1" a="1"/>
  <c r="AE147" i="1"/>
  <c r="AE148" i="1" a="1"/>
  <c r="AE148" i="1"/>
  <c r="AE149" i="1" a="1"/>
  <c r="AE149" i="1"/>
  <c r="AE150" i="1" a="1"/>
  <c r="AE150" i="1"/>
  <c r="AE151" i="1" a="1"/>
  <c r="AE151" i="1"/>
  <c r="AE152" i="1" a="1"/>
  <c r="AE152" i="1"/>
  <c r="AE153" i="1" a="1"/>
  <c r="AE153" i="1"/>
  <c r="AE154" i="1" a="1"/>
  <c r="AE154" i="1"/>
  <c r="AE155" i="1" a="1"/>
  <c r="AE155" i="1"/>
  <c r="AE156" i="1" a="1"/>
  <c r="AE156" i="1"/>
  <c r="AE157" i="1" a="1"/>
  <c r="AE157" i="1"/>
  <c r="AE158" i="1" a="1"/>
  <c r="AE158" i="1"/>
  <c r="AE159" i="1" a="1"/>
  <c r="AE159" i="1"/>
  <c r="AE160" i="1" a="1"/>
  <c r="AE160" i="1"/>
  <c r="AE161" i="1" a="1"/>
  <c r="AE161" i="1"/>
  <c r="AE162" i="1" a="1"/>
  <c r="AE162" i="1"/>
  <c r="AE163" i="1" a="1"/>
  <c r="AE163" i="1"/>
  <c r="AE164" i="1" a="1"/>
  <c r="AE164" i="1"/>
  <c r="AE165" i="1" a="1"/>
  <c r="AE165" i="1"/>
  <c r="AE166" i="1" a="1"/>
  <c r="AE166" i="1"/>
  <c r="AE167" i="1" a="1"/>
  <c r="AE167" i="1"/>
  <c r="AE168" i="1" a="1"/>
  <c r="AE168" i="1"/>
  <c r="AE169" i="1" a="1"/>
  <c r="AE169" i="1"/>
  <c r="AE170" i="1" a="1"/>
  <c r="AE170" i="1"/>
  <c r="AE171" i="1" a="1"/>
  <c r="AE171" i="1"/>
  <c r="AE172" i="1" a="1"/>
  <c r="AE172" i="1"/>
  <c r="AE173" i="1" a="1"/>
  <c r="AE173" i="1"/>
  <c r="AE174" i="1" a="1"/>
  <c r="AE174" i="1"/>
  <c r="AE175" i="1" a="1"/>
  <c r="AE175" i="1"/>
  <c r="AE176" i="1" a="1"/>
  <c r="AE176" i="1"/>
  <c r="AE177" i="1" a="1"/>
  <c r="AE177" i="1"/>
  <c r="AE178" i="1" a="1"/>
  <c r="AE178" i="1"/>
  <c r="AE179" i="1" a="1"/>
  <c r="AE179" i="1"/>
  <c r="AE180" i="1" a="1"/>
  <c r="AE180" i="1"/>
  <c r="AE181" i="1" a="1"/>
  <c r="AE181" i="1"/>
  <c r="AE182" i="1" a="1"/>
  <c r="AE182" i="1"/>
  <c r="AE183" i="1" a="1"/>
  <c r="AE183" i="1"/>
  <c r="AE184" i="1" a="1"/>
  <c r="AE184" i="1"/>
  <c r="AE185" i="1" a="1"/>
  <c r="AE185" i="1"/>
  <c r="AE186" i="1" a="1"/>
  <c r="AE186" i="1"/>
  <c r="AE187" i="1" a="1"/>
  <c r="AE187" i="1"/>
  <c r="AE188" i="1" a="1"/>
  <c r="AE188" i="1"/>
  <c r="AE189" i="1" a="1"/>
  <c r="AE189" i="1"/>
  <c r="AE190" i="1" a="1"/>
  <c r="AE190" i="1"/>
  <c r="AE191" i="1" a="1"/>
  <c r="AE191" i="1"/>
  <c r="AE192" i="1" a="1"/>
  <c r="AE192" i="1"/>
  <c r="AE193" i="1" a="1"/>
  <c r="AE193" i="1"/>
  <c r="AE194" i="1" a="1"/>
  <c r="AE194" i="1"/>
  <c r="AE195" i="1" a="1"/>
  <c r="AE195" i="1"/>
  <c r="J10" i="5"/>
  <c r="C30" i="10"/>
  <c r="M42" i="10"/>
  <c r="A49" i="1"/>
  <c r="C127" i="6"/>
  <c r="N49" i="1"/>
  <c r="N48" i="1"/>
  <c r="C29" i="12"/>
  <c r="C182" i="6"/>
  <c r="A50" i="1"/>
  <c r="X10" i="10" a="1"/>
  <c r="X10" i="10"/>
  <c r="G10" i="10" a="1"/>
  <c r="G10" i="10"/>
  <c r="J315" i="22"/>
  <c r="J159" i="22"/>
  <c r="M34" i="10"/>
  <c r="F513" i="9" a="1"/>
  <c r="F513" i="9"/>
  <c r="I399" i="9" a="1"/>
  <c r="I399" i="9"/>
  <c r="V516" i="9" a="1"/>
  <c r="V516" i="9"/>
  <c r="F282" i="9" a="1"/>
  <c r="F282" i="9"/>
  <c r="I294" i="9" a="1"/>
  <c r="I294" i="9"/>
  <c r="H274" i="9" a="1"/>
  <c r="H274" i="9"/>
  <c r="J274" i="9" a="1"/>
  <c r="J274" i="9"/>
  <c r="E274" i="9" a="1"/>
  <c r="E274" i="9"/>
  <c r="J294" i="9" a="1"/>
  <c r="J294" i="9"/>
  <c r="I274" i="9" a="1"/>
  <c r="I274" i="9"/>
  <c r="G274" i="9" a="1"/>
  <c r="G274" i="9"/>
  <c r="H209" i="9" a="1"/>
  <c r="H209" i="9"/>
  <c r="F209" i="9" a="1"/>
  <c r="F209" i="9"/>
  <c r="G209" i="9" a="1"/>
  <c r="G209" i="9"/>
  <c r="H294" i="9" a="1"/>
  <c r="H294" i="9"/>
  <c r="I280" i="9" a="1"/>
  <c r="I280" i="9"/>
  <c r="H280" i="9" a="1"/>
  <c r="H280" i="9"/>
  <c r="F280" i="9" a="1"/>
  <c r="F280" i="9"/>
  <c r="G220" i="9" a="1"/>
  <c r="G220" i="9"/>
  <c r="H199" i="9" a="1"/>
  <c r="H199" i="9"/>
  <c r="F199" i="9" a="1"/>
  <c r="F199" i="9"/>
  <c r="I199" i="9" a="1"/>
  <c r="I199" i="9"/>
  <c r="G223" i="9" a="1"/>
  <c r="G223" i="9"/>
  <c r="F223" i="9" a="1"/>
  <c r="F223" i="9"/>
  <c r="E223" i="9" a="1"/>
  <c r="E223" i="9"/>
  <c r="J307" i="9" a="1"/>
  <c r="J307" i="9"/>
  <c r="G307" i="9" a="1"/>
  <c r="G307" i="9"/>
  <c r="H307" i="9" a="1"/>
  <c r="H307" i="9"/>
  <c r="J296" i="9" a="1"/>
  <c r="J296" i="9"/>
  <c r="F224" i="9" a="1"/>
  <c r="F224" i="9"/>
  <c r="I301" i="9" a="1"/>
  <c r="I301" i="9"/>
  <c r="H301" i="9" a="1"/>
  <c r="H301" i="9"/>
  <c r="G301" i="9" a="1"/>
  <c r="G301" i="9"/>
  <c r="I273" i="9" a="1"/>
  <c r="I273" i="9"/>
  <c r="G273" i="9" a="1"/>
  <c r="G273" i="9"/>
  <c r="E273" i="9" a="1"/>
  <c r="E273" i="9"/>
  <c r="I237" i="9" a="1"/>
  <c r="I237" i="9"/>
  <c r="H237" i="9" a="1"/>
  <c r="H237" i="9"/>
  <c r="F237" i="9" a="1"/>
  <c r="F237" i="9"/>
  <c r="I221" i="9" a="1"/>
  <c r="I221" i="9"/>
  <c r="E294" i="9" a="1"/>
  <c r="E294" i="9"/>
  <c r="F274" i="9" a="1"/>
  <c r="F274" i="9"/>
  <c r="I210" i="9" a="1"/>
  <c r="I210" i="9"/>
  <c r="J209" i="9" a="1"/>
  <c r="J209" i="9"/>
  <c r="I209" i="9" a="1"/>
  <c r="I209" i="9"/>
  <c r="E209" i="9" a="1"/>
  <c r="E209" i="9"/>
  <c r="G294" i="9" a="1"/>
  <c r="G294" i="9"/>
  <c r="J280" i="9" a="1"/>
  <c r="J280" i="9"/>
  <c r="E280" i="9" a="1"/>
  <c r="E280" i="9"/>
  <c r="G280" i="9" a="1"/>
  <c r="G280" i="9"/>
  <c r="H308" i="9" a="1"/>
  <c r="H308" i="9"/>
  <c r="J199" i="9" a="1"/>
  <c r="J199" i="9"/>
  <c r="G199" i="9" a="1"/>
  <c r="G199" i="9"/>
  <c r="E199" i="9" a="1"/>
  <c r="E199" i="9"/>
  <c r="J223" i="9" a="1"/>
  <c r="J223" i="9"/>
  <c r="I223" i="9" a="1"/>
  <c r="I223" i="9"/>
  <c r="H223" i="9" a="1"/>
  <c r="H223" i="9"/>
  <c r="I307" i="9" a="1"/>
  <c r="I307" i="9"/>
  <c r="E307" i="9" a="1"/>
  <c r="E307" i="9"/>
  <c r="F307" i="9" a="1"/>
  <c r="F307" i="9"/>
  <c r="G224" i="9" a="1"/>
  <c r="G224" i="9"/>
  <c r="J301" i="9" a="1"/>
  <c r="J301" i="9"/>
  <c r="E301" i="9" a="1"/>
  <c r="E301" i="9"/>
  <c r="F301" i="9" a="1"/>
  <c r="F301" i="9"/>
  <c r="J273" i="9" a="1"/>
  <c r="J273" i="9"/>
  <c r="H273" i="9" a="1"/>
  <c r="H273" i="9"/>
  <c r="F273" i="9" a="1"/>
  <c r="F273" i="9"/>
  <c r="J237" i="9" a="1"/>
  <c r="J237" i="9"/>
  <c r="E237" i="9" a="1"/>
  <c r="E237" i="9"/>
  <c r="G237" i="9" a="1"/>
  <c r="G237" i="9"/>
  <c r="H221" i="9" a="1"/>
  <c r="H221" i="9"/>
  <c r="H283" i="9" a="1"/>
  <c r="H283" i="9"/>
  <c r="I204" i="9" a="1"/>
  <c r="I204" i="9"/>
  <c r="E314" i="9" a="1"/>
  <c r="E314" i="9"/>
  <c r="J308" i="9" a="1"/>
  <c r="J308" i="9"/>
  <c r="E222" i="9" a="1"/>
  <c r="E222" i="9"/>
  <c r="J288" i="9" a="1"/>
  <c r="J288" i="9"/>
  <c r="F210" i="9" a="1"/>
  <c r="F210" i="9"/>
  <c r="J226" i="9" a="1"/>
  <c r="J226" i="9"/>
  <c r="H208" i="9" a="1"/>
  <c r="H208" i="9"/>
  <c r="I286" i="9" a="1"/>
  <c r="I286" i="9"/>
  <c r="I253" i="9" a="1"/>
  <c r="I253" i="9"/>
  <c r="J235" i="9" a="1"/>
  <c r="J235" i="9"/>
  <c r="I250" i="9" a="1"/>
  <c r="I250" i="9"/>
  <c r="E309" i="9" a="1"/>
  <c r="E309" i="9"/>
  <c r="H306" i="9" a="1"/>
  <c r="H306" i="9"/>
  <c r="H224" i="9" a="1"/>
  <c r="H224" i="9"/>
  <c r="F294" i="9" a="1"/>
  <c r="F294" i="9"/>
  <c r="J213" i="9" a="1"/>
  <c r="J213" i="9"/>
  <c r="I224" i="9" a="1"/>
  <c r="I224" i="9"/>
  <c r="J224" i="9" a="1"/>
  <c r="J224" i="9"/>
  <c r="I220" i="9" a="1"/>
  <c r="I220" i="9"/>
  <c r="J220" i="9" a="1"/>
  <c r="J220" i="9"/>
  <c r="E282" i="9" a="1"/>
  <c r="E282" i="9"/>
  <c r="G202" i="9" a="1"/>
  <c r="G202" i="9"/>
  <c r="H201" i="9" a="1"/>
  <c r="H201" i="9"/>
  <c r="G267" i="9" a="1"/>
  <c r="G267" i="9"/>
  <c r="J291" i="9" a="1"/>
  <c r="J291" i="9"/>
  <c r="H305" i="9" a="1"/>
  <c r="H305" i="9"/>
  <c r="I313" i="9" a="1"/>
  <c r="I313" i="9"/>
  <c r="F203" i="9" a="1"/>
  <c r="F203" i="9"/>
  <c r="H207" i="9" a="1"/>
  <c r="H207" i="9"/>
  <c r="H298" i="9" a="1"/>
  <c r="H298" i="9"/>
  <c r="J263" i="9" a="1"/>
  <c r="J263" i="9"/>
  <c r="F302" i="9" a="1"/>
  <c r="F302" i="9"/>
  <c r="F268" i="9" a="1"/>
  <c r="F268" i="9"/>
  <c r="H270" i="9" a="1"/>
  <c r="H270" i="9"/>
  <c r="E205" i="9" a="1"/>
  <c r="E205" i="9"/>
  <c r="J202" i="9" a="1"/>
  <c r="J202" i="9"/>
  <c r="G251" i="9" a="1"/>
  <c r="G251" i="9"/>
  <c r="H284" i="9" a="1"/>
  <c r="H284" i="9"/>
  <c r="I275" i="9" a="1"/>
  <c r="I275" i="9"/>
  <c r="G211" i="9" a="1"/>
  <c r="G211" i="9"/>
  <c r="H295" i="9" a="1"/>
  <c r="H295" i="9"/>
  <c r="G239" i="9" a="1"/>
  <c r="G239" i="9"/>
  <c r="H293" i="9" a="1"/>
  <c r="H293" i="9"/>
  <c r="I206" i="9" a="1"/>
  <c r="I206" i="9"/>
  <c r="I279" i="9" a="1"/>
  <c r="I279" i="9"/>
  <c r="E296" i="9" a="1"/>
  <c r="E296" i="9"/>
  <c r="F220" i="9" a="1"/>
  <c r="F220" i="9"/>
  <c r="I282" i="9" a="1"/>
  <c r="I282" i="9"/>
  <c r="J282" i="9" a="1"/>
  <c r="J282" i="9"/>
  <c r="E295" i="9" a="1"/>
  <c r="E295" i="9"/>
  <c r="J206" i="9" a="1"/>
  <c r="J206" i="9"/>
  <c r="I202" i="9" a="1"/>
  <c r="I202" i="9"/>
  <c r="F202" i="9" a="1"/>
  <c r="F202" i="9"/>
  <c r="F253" i="9" a="1"/>
  <c r="F253" i="9"/>
  <c r="H253" i="9" a="1"/>
  <c r="H253" i="9"/>
  <c r="I222" i="9" a="1"/>
  <c r="I222" i="9"/>
  <c r="J286" i="9" a="1"/>
  <c r="J286" i="9"/>
  <c r="H282" i="9" a="1"/>
  <c r="H282" i="9"/>
  <c r="G282" i="9" a="1"/>
  <c r="G282" i="9"/>
  <c r="F208" i="9" a="1"/>
  <c r="F208" i="9"/>
  <c r="I205" i="9" a="1"/>
  <c r="I205" i="9"/>
  <c r="F296" i="9" a="1"/>
  <c r="F296" i="9"/>
  <c r="I208" i="9" a="1"/>
  <c r="I208" i="9"/>
  <c r="I296" i="9" a="1"/>
  <c r="I296" i="9"/>
  <c r="F205" i="9" a="1"/>
  <c r="F205" i="9"/>
  <c r="E208" i="9" a="1"/>
  <c r="E208" i="9"/>
  <c r="F284" i="9" a="1"/>
  <c r="F284" i="9"/>
  <c r="H226" i="9" a="1"/>
  <c r="H226" i="9"/>
  <c r="G279" i="9" a="1"/>
  <c r="G279" i="9"/>
  <c r="I283" i="9" a="1"/>
  <c r="I283" i="9"/>
  <c r="H205" i="9" a="1"/>
  <c r="H205" i="9"/>
  <c r="G226" i="9" a="1"/>
  <c r="G226" i="9"/>
  <c r="F226" i="9" a="1"/>
  <c r="F226" i="9"/>
  <c r="J287" i="9" a="1"/>
  <c r="J287" i="9"/>
  <c r="H250" i="9" a="1"/>
  <c r="H250" i="9"/>
  <c r="J314" i="9" a="1"/>
  <c r="J314" i="9"/>
  <c r="F309" i="9" a="1"/>
  <c r="F309" i="9"/>
  <c r="F315" i="9" a="1"/>
  <c r="F315" i="9"/>
  <c r="G263" i="9" a="1"/>
  <c r="G263" i="9"/>
  <c r="G269" i="9" a="1"/>
  <c r="G269" i="9"/>
  <c r="I288" i="9" a="1"/>
  <c r="I288" i="9"/>
  <c r="J250" i="9" a="1"/>
  <c r="J250" i="9"/>
  <c r="H263" i="9" a="1"/>
  <c r="H263" i="9"/>
  <c r="H288" i="9" a="1"/>
  <c r="H288" i="9"/>
  <c r="F222" i="9" a="1"/>
  <c r="F222" i="9"/>
  <c r="E263" i="9" a="1"/>
  <c r="E263" i="9"/>
  <c r="E288" i="9" a="1"/>
  <c r="E288" i="9"/>
  <c r="G222" i="9" a="1"/>
  <c r="G222" i="9"/>
  <c r="E251" i="9" a="1"/>
  <c r="E251" i="9"/>
  <c r="I251" i="9" a="1"/>
  <c r="I251" i="9"/>
  <c r="G285" i="9" a="1"/>
  <c r="G285" i="9"/>
  <c r="I207" i="9" a="1"/>
  <c r="I207" i="9"/>
  <c r="J279" i="9" a="1"/>
  <c r="J279" i="9"/>
  <c r="I287" i="9" a="1"/>
  <c r="I287" i="9"/>
  <c r="I306" i="9" a="1"/>
  <c r="I306" i="9"/>
  <c r="J309" i="9" a="1"/>
  <c r="J309" i="9"/>
  <c r="F279" i="9" a="1"/>
  <c r="F279" i="9"/>
  <c r="F287" i="9" a="1"/>
  <c r="F287" i="9"/>
  <c r="E235" i="9" a="1"/>
  <c r="E235" i="9"/>
  <c r="I232" i="9" a="1"/>
  <c r="I232" i="9"/>
  <c r="J227" i="9" a="1"/>
  <c r="J227" i="9"/>
  <c r="G227" i="9" a="1"/>
  <c r="G227" i="9"/>
  <c r="I230" i="9" a="1"/>
  <c r="I230" i="9"/>
  <c r="E230" i="9" a="1"/>
  <c r="E230" i="9"/>
  <c r="J230" i="9" a="1"/>
  <c r="J230" i="9"/>
  <c r="F305" i="9" a="1"/>
  <c r="F305" i="9"/>
  <c r="H217" i="9" a="1"/>
  <c r="H217" i="9"/>
  <c r="F217" i="9" a="1"/>
  <c r="F217" i="9"/>
  <c r="J303" i="9" a="1"/>
  <c r="J303" i="9"/>
  <c r="E303" i="9" a="1"/>
  <c r="E303" i="9"/>
  <c r="E217" i="9" a="1"/>
  <c r="E217" i="9"/>
  <c r="H239" i="9" a="1"/>
  <c r="H239" i="9"/>
  <c r="E220" i="9" a="1"/>
  <c r="E220" i="9"/>
  <c r="G210" i="9" a="1"/>
  <c r="G210" i="9"/>
  <c r="J221" i="9" a="1"/>
  <c r="J221" i="9"/>
  <c r="I295" i="9" a="1"/>
  <c r="I295" i="9"/>
  <c r="H210" i="9" a="1"/>
  <c r="H210" i="9"/>
  <c r="F247" i="9" a="1"/>
  <c r="F247" i="9"/>
  <c r="I252" i="9" a="1"/>
  <c r="I252" i="9"/>
  <c r="E269" i="9" a="1"/>
  <c r="E269" i="9"/>
  <c r="G293" i="9" a="1"/>
  <c r="G293" i="9"/>
  <c r="E293" i="9" a="1"/>
  <c r="E293" i="9"/>
  <c r="G311" i="9" a="1"/>
  <c r="G311" i="9"/>
  <c r="E206" i="9" a="1"/>
  <c r="E206" i="9"/>
  <c r="F311" i="9" a="1"/>
  <c r="F311" i="9"/>
  <c r="J269" i="9" a="1"/>
  <c r="J269" i="9"/>
  <c r="J203" i="9" a="1"/>
  <c r="J203" i="9"/>
  <c r="E298" i="9" a="1"/>
  <c r="E298" i="9"/>
  <c r="F298" i="9" a="1"/>
  <c r="F298" i="9"/>
  <c r="H268" i="9" a="1"/>
  <c r="H268" i="9"/>
  <c r="J268" i="9" a="1"/>
  <c r="J268" i="9"/>
  <c r="H309" i="9" a="1"/>
  <c r="H309" i="9"/>
  <c r="G309" i="9" a="1"/>
  <c r="G309" i="9"/>
  <c r="J306" i="9" a="1"/>
  <c r="J306" i="9"/>
  <c r="E306" i="9" a="1"/>
  <c r="E306" i="9"/>
  <c r="G233" i="9" a="1"/>
  <c r="G233" i="9"/>
  <c r="G253" i="9" a="1"/>
  <c r="G253" i="9"/>
  <c r="E202" i="9" a="1"/>
  <c r="E202" i="9"/>
  <c r="E224" i="9" a="1"/>
  <c r="E224" i="9"/>
  <c r="J253" i="9" a="1"/>
  <c r="J253" i="9"/>
  <c r="H202" i="9" a="1"/>
  <c r="H202" i="9"/>
  <c r="G286" i="9" a="1"/>
  <c r="G286" i="9"/>
  <c r="E286" i="9" a="1"/>
  <c r="E286" i="9"/>
  <c r="H286" i="9" a="1"/>
  <c r="H286" i="9"/>
  <c r="F286" i="9" a="1"/>
  <c r="F286" i="9"/>
  <c r="G205" i="9" a="1"/>
  <c r="G205" i="9"/>
  <c r="G208" i="9" a="1"/>
  <c r="G208" i="9"/>
  <c r="G296" i="9" a="1"/>
  <c r="G296" i="9"/>
  <c r="E207" i="9" a="1"/>
  <c r="E207" i="9"/>
  <c r="G287" i="9" a="1"/>
  <c r="G287" i="9"/>
  <c r="E279" i="9" a="1"/>
  <c r="E279" i="9"/>
  <c r="I226" i="9" a="1"/>
  <c r="I226" i="9"/>
  <c r="F198" i="9" a="1"/>
  <c r="F198" i="9"/>
  <c r="J205" i="9" a="1"/>
  <c r="J205" i="9"/>
  <c r="E204" i="9" a="1"/>
  <c r="E204" i="9"/>
  <c r="E226" i="9" a="1"/>
  <c r="E226" i="9"/>
  <c r="E268" i="9" a="1"/>
  <c r="E268" i="9"/>
  <c r="F288" i="9" a="1"/>
  <c r="F288" i="9"/>
  <c r="F308" i="9" a="1"/>
  <c r="F308" i="9"/>
  <c r="H242" i="9" a="1"/>
  <c r="H242" i="9"/>
  <c r="G288" i="9" a="1"/>
  <c r="G288" i="9"/>
  <c r="I263" i="9" a="1"/>
  <c r="I263" i="9"/>
  <c r="J313" i="9" a="1"/>
  <c r="J313" i="9"/>
  <c r="F263" i="9" a="1"/>
  <c r="F263" i="9"/>
  <c r="I201" i="9" a="1"/>
  <c r="I201" i="9"/>
  <c r="J251" i="9" a="1"/>
  <c r="J251" i="9"/>
  <c r="I249" i="9" a="1"/>
  <c r="I249" i="9"/>
  <c r="H267" i="9" a="1"/>
  <c r="H267" i="9"/>
  <c r="H279" i="9" a="1"/>
  <c r="H279" i="9"/>
  <c r="E287" i="9" a="1"/>
  <c r="E287" i="9"/>
  <c r="G207" i="9" a="1"/>
  <c r="G207" i="9"/>
  <c r="J207" i="9" a="1"/>
  <c r="J207" i="9"/>
  <c r="G313" i="9" a="1"/>
  <c r="G313" i="9"/>
  <c r="E232" i="9" a="1"/>
  <c r="E232" i="9"/>
  <c r="E227" i="9" a="1"/>
  <c r="E227" i="9"/>
  <c r="G230" i="9" a="1"/>
  <c r="G230" i="9"/>
  <c r="F230" i="9" a="1"/>
  <c r="F230" i="9"/>
  <c r="J217" i="9" a="1"/>
  <c r="J217" i="9"/>
  <c r="G217" i="9" a="1"/>
  <c r="G217" i="9"/>
  <c r="H303" i="9" a="1"/>
  <c r="H303" i="9"/>
  <c r="I303" i="9" a="1"/>
  <c r="I303" i="9"/>
  <c r="F303" i="9" a="1"/>
  <c r="F303" i="9"/>
  <c r="G303" i="9" a="1"/>
  <c r="G303" i="9"/>
  <c r="H230" i="9" a="1"/>
  <c r="H230" i="9"/>
  <c r="F221" i="9" a="1"/>
  <c r="F221" i="9"/>
  <c r="H220" i="9" a="1"/>
  <c r="H220" i="9"/>
  <c r="E210" i="9" a="1"/>
  <c r="E210" i="9"/>
  <c r="J210" i="9" a="1"/>
  <c r="J210" i="9"/>
  <c r="J247" i="9" a="1"/>
  <c r="J247" i="9"/>
  <c r="I269" i="9" a="1"/>
  <c r="I269" i="9"/>
  <c r="I293" i="9" a="1"/>
  <c r="I293" i="9"/>
  <c r="J293" i="9" a="1"/>
  <c r="J293" i="9"/>
  <c r="J311" i="9" a="1"/>
  <c r="J311" i="9"/>
  <c r="F206" i="9" a="1"/>
  <c r="F206" i="9"/>
  <c r="H203" i="9" a="1"/>
  <c r="H203" i="9"/>
  <c r="I298" i="9" a="1"/>
  <c r="I298" i="9"/>
  <c r="J298" i="9" a="1"/>
  <c r="J298" i="9"/>
  <c r="G298" i="9" a="1"/>
  <c r="G298" i="9"/>
  <c r="G268" i="9" a="1"/>
  <c r="G268" i="9"/>
  <c r="I268" i="9" a="1"/>
  <c r="I268" i="9"/>
  <c r="I309" i="9" a="1"/>
  <c r="I309" i="9"/>
  <c r="G306" i="9" a="1"/>
  <c r="G306" i="9"/>
  <c r="F306" i="9" a="1"/>
  <c r="F306" i="9"/>
  <c r="I233" i="9" a="1"/>
  <c r="I233" i="9"/>
  <c r="G240" i="9" a="1"/>
  <c r="G240" i="9"/>
  <c r="I261" i="9" a="1"/>
  <c r="I261" i="9"/>
  <c r="F261" i="9" a="1"/>
  <c r="F261" i="9"/>
  <c r="H302" i="9" a="1"/>
  <c r="H302" i="9"/>
  <c r="G302" i="9" a="1"/>
  <c r="G302" i="9"/>
  <c r="G236" i="9" a="1"/>
  <c r="G236" i="9"/>
  <c r="H311" i="9" a="1"/>
  <c r="H311" i="9"/>
  <c r="F293" i="9" a="1"/>
  <c r="F293" i="9"/>
  <c r="G206" i="9" a="1"/>
  <c r="G206" i="9"/>
  <c r="G270" i="9" a="1"/>
  <c r="G270" i="9"/>
  <c r="E270" i="9" a="1"/>
  <c r="E270" i="9"/>
  <c r="I239" i="9" a="1"/>
  <c r="I239" i="9"/>
  <c r="G283" i="9" a="1"/>
  <c r="G283" i="9"/>
  <c r="F275" i="9" a="1"/>
  <c r="F275" i="9"/>
  <c r="F207" i="9" a="1"/>
  <c r="F207" i="9"/>
  <c r="J239" i="9" a="1"/>
  <c r="J239" i="9"/>
  <c r="E221" i="9" a="1"/>
  <c r="E221" i="9"/>
  <c r="I227" i="9" a="1"/>
  <c r="I227" i="9"/>
  <c r="I285" i="9" a="1"/>
  <c r="I285" i="9"/>
  <c r="F295" i="9" a="1"/>
  <c r="F295" i="9"/>
  <c r="E291" i="9" a="1"/>
  <c r="E291" i="9"/>
  <c r="H235" i="9" a="1"/>
  <c r="H235" i="9"/>
  <c r="E275" i="9" a="1"/>
  <c r="E275" i="9"/>
  <c r="H291" i="9" a="1"/>
  <c r="H291" i="9"/>
  <c r="H227" i="9" a="1"/>
  <c r="H227" i="9"/>
  <c r="E283" i="9" a="1"/>
  <c r="E283" i="9"/>
  <c r="I291" i="9" a="1"/>
  <c r="I291" i="9"/>
  <c r="G275" i="9" a="1"/>
  <c r="G275" i="9"/>
  <c r="I203" i="9" a="1"/>
  <c r="I203" i="9"/>
  <c r="F313" i="9" a="1"/>
  <c r="F313" i="9"/>
  <c r="I247" i="9" a="1"/>
  <c r="I247" i="9"/>
  <c r="E313" i="9" a="1"/>
  <c r="E313" i="9"/>
  <c r="E211" i="9" a="1"/>
  <c r="E211" i="9"/>
  <c r="H211" i="9" a="1"/>
  <c r="H211" i="9"/>
  <c r="F314" i="9" a="1"/>
  <c r="F314" i="9"/>
  <c r="I314" i="9" a="1"/>
  <c r="I314" i="9"/>
  <c r="E267" i="9" a="1"/>
  <c r="E267" i="9"/>
  <c r="F267" i="9" a="1"/>
  <c r="F267" i="9"/>
  <c r="F235" i="9" a="1"/>
  <c r="F235" i="9"/>
  <c r="E281" i="9" a="1"/>
  <c r="E281" i="9"/>
  <c r="J232" i="9" a="1"/>
  <c r="J232" i="9"/>
  <c r="G232" i="9" a="1"/>
  <c r="G232" i="9"/>
  <c r="G308" i="9" a="1"/>
  <c r="G308" i="9"/>
  <c r="E308" i="9" a="1"/>
  <c r="E308" i="9"/>
  <c r="F250" i="9" a="1"/>
  <c r="F250" i="9"/>
  <c r="I284" i="9" a="1"/>
  <c r="I284" i="9"/>
  <c r="J284" i="9" a="1"/>
  <c r="J284" i="9"/>
  <c r="H233" i="9" a="1"/>
  <c r="H233" i="9"/>
  <c r="I305" i="9" a="1"/>
  <c r="I305" i="9"/>
  <c r="J305" i="9" a="1"/>
  <c r="J305" i="9"/>
  <c r="G262" i="9" a="1"/>
  <c r="G262" i="9"/>
  <c r="I262" i="9" a="1"/>
  <c r="I262" i="9"/>
  <c r="J262" i="9" a="1"/>
  <c r="J262" i="9"/>
  <c r="H251" i="9" a="1"/>
  <c r="H251" i="9"/>
  <c r="G201" i="9" a="1"/>
  <c r="G201" i="9"/>
  <c r="J201" i="9" a="1"/>
  <c r="J201" i="9"/>
  <c r="E213" i="9" a="1"/>
  <c r="E213" i="9"/>
  <c r="I213" i="9" a="1"/>
  <c r="I213" i="9"/>
  <c r="F213" i="9" a="1"/>
  <c r="F213" i="9"/>
  <c r="E247" i="9" a="1"/>
  <c r="E247" i="9"/>
  <c r="H261" i="9" a="1"/>
  <c r="H261" i="9"/>
  <c r="G261" i="9" a="1"/>
  <c r="G261" i="9"/>
  <c r="F283" i="9" a="1"/>
  <c r="F283" i="9"/>
  <c r="F204" i="9" a="1"/>
  <c r="F204" i="9"/>
  <c r="H275" i="9" a="1"/>
  <c r="H275" i="9"/>
  <c r="F291" i="9" a="1"/>
  <c r="F291" i="9"/>
  <c r="G225" i="9" a="1"/>
  <c r="G225" i="9"/>
  <c r="E225" i="9" a="1"/>
  <c r="E225" i="9"/>
  <c r="F225" i="9" a="1"/>
  <c r="F225" i="9"/>
  <c r="F304" i="9" a="1"/>
  <c r="F304" i="9"/>
  <c r="E304" i="9" a="1"/>
  <c r="E304" i="9"/>
  <c r="J304" i="9" a="1"/>
  <c r="J304" i="9"/>
  <c r="I225" i="9" a="1"/>
  <c r="I225" i="9"/>
  <c r="H304" i="9" a="1"/>
  <c r="H304" i="9"/>
  <c r="E233" i="9" a="1"/>
  <c r="E233" i="9"/>
  <c r="J249" i="9" a="1"/>
  <c r="J249" i="9"/>
  <c r="I302" i="9" a="1"/>
  <c r="I302" i="9"/>
  <c r="J302" i="9" a="1"/>
  <c r="J302" i="9"/>
  <c r="E302" i="9" a="1"/>
  <c r="E302" i="9"/>
  <c r="F269" i="9" a="1"/>
  <c r="F269" i="9"/>
  <c r="E252" i="9" a="1"/>
  <c r="E252" i="9"/>
  <c r="H206" i="9" a="1"/>
  <c r="H206" i="9"/>
  <c r="F270" i="9" a="1"/>
  <c r="F270" i="9"/>
  <c r="I270" i="9" a="1"/>
  <c r="I270" i="9"/>
  <c r="J270" i="9" a="1"/>
  <c r="J270" i="9"/>
  <c r="E239" i="9" a="1"/>
  <c r="E239" i="9"/>
  <c r="J295" i="9" a="1"/>
  <c r="J295" i="9"/>
  <c r="F239" i="9" a="1"/>
  <c r="F239" i="9"/>
  <c r="F227" i="9" a="1"/>
  <c r="F227" i="9"/>
  <c r="H285" i="9" a="1"/>
  <c r="H285" i="9"/>
  <c r="J283" i="9" a="1"/>
  <c r="J283" i="9"/>
  <c r="H204" i="9" a="1"/>
  <c r="H204" i="9"/>
  <c r="H222" i="9" a="1"/>
  <c r="H222" i="9"/>
  <c r="E285" i="9" a="1"/>
  <c r="E285" i="9"/>
  <c r="G204" i="9" a="1"/>
  <c r="G204" i="9"/>
  <c r="F285" i="9" a="1"/>
  <c r="F285" i="9"/>
  <c r="G295" i="9" a="1"/>
  <c r="G295" i="9"/>
  <c r="J204" i="9" a="1"/>
  <c r="J204" i="9"/>
  <c r="J222" i="9" a="1"/>
  <c r="J222" i="9"/>
  <c r="I259" i="9" a="1"/>
  <c r="I259" i="9"/>
  <c r="G203" i="9" a="1"/>
  <c r="G203" i="9"/>
  <c r="E203" i="9" a="1"/>
  <c r="E203" i="9"/>
  <c r="H313" i="9" a="1"/>
  <c r="H313" i="9"/>
  <c r="F201" i="9" a="1"/>
  <c r="F201" i="9"/>
  <c r="J211" i="9" a="1"/>
  <c r="J211" i="9"/>
  <c r="H314" i="9" a="1"/>
  <c r="H314" i="9"/>
  <c r="G314" i="9" a="1"/>
  <c r="G314" i="9"/>
  <c r="F211" i="9" a="1"/>
  <c r="F211" i="9"/>
  <c r="J267" i="9" a="1"/>
  <c r="J267" i="9"/>
  <c r="I267" i="9" a="1"/>
  <c r="I267" i="9"/>
  <c r="I235" i="9" a="1"/>
  <c r="I235" i="9"/>
  <c r="G235" i="9" a="1"/>
  <c r="G235" i="9"/>
  <c r="H232" i="9" a="1"/>
  <c r="H232" i="9"/>
  <c r="F232" i="9" a="1"/>
  <c r="F232" i="9"/>
  <c r="I308" i="9" a="1"/>
  <c r="I308" i="9"/>
  <c r="E250" i="9" a="1"/>
  <c r="E250" i="9"/>
  <c r="G250" i="9" a="1"/>
  <c r="G250" i="9"/>
  <c r="I211" i="9" a="1"/>
  <c r="I211" i="9"/>
  <c r="G284" i="9" a="1"/>
  <c r="G284" i="9"/>
  <c r="E284" i="9" a="1"/>
  <c r="E284" i="9"/>
  <c r="F233" i="9" a="1"/>
  <c r="F233" i="9"/>
  <c r="E305" i="9" a="1"/>
  <c r="E305" i="9"/>
  <c r="G305" i="9" a="1"/>
  <c r="G305" i="9"/>
  <c r="E262" i="9" a="1"/>
  <c r="E262" i="9"/>
  <c r="F262" i="9" a="1"/>
  <c r="F262" i="9"/>
  <c r="H262" i="9" a="1"/>
  <c r="H262" i="9"/>
  <c r="F251" i="9" a="1"/>
  <c r="F251" i="9"/>
  <c r="E201" i="9" a="1"/>
  <c r="E201" i="9"/>
  <c r="H213" i="9" a="1"/>
  <c r="H213" i="9"/>
  <c r="G213" i="9" a="1"/>
  <c r="G213" i="9"/>
  <c r="H247" i="9" a="1"/>
  <c r="H247" i="9"/>
  <c r="G247" i="9" a="1"/>
  <c r="G247" i="9"/>
  <c r="H214" i="9" a="1"/>
  <c r="H214" i="9"/>
  <c r="E261" i="9" a="1"/>
  <c r="E261" i="9"/>
  <c r="G291" i="9" a="1"/>
  <c r="G291" i="9"/>
  <c r="J275" i="9" a="1"/>
  <c r="J275" i="9"/>
  <c r="J225" i="9" a="1"/>
  <c r="J225" i="9"/>
  <c r="H225" i="9" a="1"/>
  <c r="H225" i="9"/>
  <c r="G304" i="9" a="1"/>
  <c r="G304" i="9"/>
  <c r="I304" i="9" a="1"/>
  <c r="I304" i="9"/>
  <c r="E289" i="9" a="1"/>
  <c r="E289" i="9"/>
  <c r="J285" i="9" a="1"/>
  <c r="J285" i="9"/>
  <c r="H287" i="9" a="1"/>
  <c r="H287" i="9"/>
  <c r="J264" i="9" a="1"/>
  <c r="J264" i="9"/>
  <c r="J242" i="9" a="1"/>
  <c r="J242" i="9"/>
  <c r="H281" i="9" a="1"/>
  <c r="H281" i="9"/>
  <c r="H252" i="9" a="1"/>
  <c r="H252" i="9"/>
  <c r="I311" i="9" a="1"/>
  <c r="I311" i="9"/>
  <c r="I198" i="9" a="1"/>
  <c r="I198" i="9"/>
  <c r="G198" i="9" a="1"/>
  <c r="G198" i="9"/>
  <c r="F316" i="9" a="1"/>
  <c r="F316" i="9"/>
  <c r="J316" i="9" a="1"/>
  <c r="J316" i="9"/>
  <c r="E316" i="9" a="1"/>
  <c r="E316" i="9"/>
  <c r="E312" i="9" a="1"/>
  <c r="E312" i="9"/>
  <c r="F312" i="9" a="1"/>
  <c r="F312" i="9"/>
  <c r="H312" i="9" a="1"/>
  <c r="H312" i="9"/>
  <c r="G200" i="9" a="1"/>
  <c r="G200" i="9"/>
  <c r="F200" i="9" a="1"/>
  <c r="F200" i="9"/>
  <c r="H200" i="9" a="1"/>
  <c r="H200" i="9"/>
  <c r="H248" i="9" a="1"/>
  <c r="H248" i="9"/>
  <c r="G248" i="9" a="1"/>
  <c r="G248" i="9"/>
  <c r="J248" i="9" a="1"/>
  <c r="J248" i="9"/>
  <c r="G271" i="9" a="1"/>
  <c r="G271" i="9"/>
  <c r="E271" i="9" a="1"/>
  <c r="E271" i="9"/>
  <c r="F271" i="9" a="1"/>
  <c r="F271" i="9"/>
  <c r="H240" i="9" a="1"/>
  <c r="H240" i="9"/>
  <c r="G212" i="9" a="1"/>
  <c r="G212" i="9"/>
  <c r="J259" i="9" a="1"/>
  <c r="J259" i="9"/>
  <c r="G281" i="9" a="1"/>
  <c r="G281" i="9"/>
  <c r="F241" i="9" a="1"/>
  <c r="F241" i="9"/>
  <c r="E241" i="9" a="1"/>
  <c r="E241" i="9"/>
  <c r="J241" i="9" a="1"/>
  <c r="J241" i="9"/>
  <c r="G259" i="9" a="1"/>
  <c r="G259" i="9"/>
  <c r="E236" i="9" a="1"/>
  <c r="E236" i="9"/>
  <c r="J240" i="9" a="1"/>
  <c r="J240" i="9"/>
  <c r="J281" i="9" a="1"/>
  <c r="J281" i="9"/>
  <c r="H259" i="9" a="1"/>
  <c r="H259" i="9"/>
  <c r="G249" i="9" a="1"/>
  <c r="G249" i="9"/>
  <c r="F252" i="9" a="1"/>
  <c r="F252" i="9"/>
  <c r="J252" i="9" a="1"/>
  <c r="J252" i="9"/>
  <c r="H215" i="9" a="1"/>
  <c r="H215" i="9"/>
  <c r="F215" i="9" a="1"/>
  <c r="F215" i="9"/>
  <c r="J215" i="9" a="1"/>
  <c r="J215" i="9"/>
  <c r="I254" i="9" a="1"/>
  <c r="I254" i="9"/>
  <c r="G254" i="9" a="1"/>
  <c r="G254" i="9"/>
  <c r="E254" i="9" a="1"/>
  <c r="E254" i="9"/>
  <c r="E234" i="9" a="1"/>
  <c r="E234" i="9"/>
  <c r="H234" i="9" a="1"/>
  <c r="H234" i="9"/>
  <c r="I234" i="9" a="1"/>
  <c r="I234" i="9"/>
  <c r="H258" i="9" a="1"/>
  <c r="H258" i="9"/>
  <c r="G258" i="9" a="1"/>
  <c r="G258" i="9"/>
  <c r="E258" i="9" a="1"/>
  <c r="E258" i="9"/>
  <c r="J277" i="9" a="1"/>
  <c r="J277" i="9"/>
  <c r="F277" i="9" a="1"/>
  <c r="F277" i="9"/>
  <c r="H277" i="9" a="1"/>
  <c r="H277" i="9"/>
  <c r="F214" i="9" a="1"/>
  <c r="F214" i="9"/>
  <c r="I264" i="9" a="1"/>
  <c r="I264" i="9"/>
  <c r="J289" i="9" a="1"/>
  <c r="J289" i="9"/>
  <c r="J276" i="9" a="1"/>
  <c r="J276" i="9"/>
  <c r="I242" i="9" a="1"/>
  <c r="I242" i="9"/>
  <c r="H255" i="9" a="1"/>
  <c r="H255" i="9"/>
  <c r="H289" i="9" a="1"/>
  <c r="H289" i="9"/>
  <c r="E242" i="9" a="1"/>
  <c r="E242" i="9"/>
  <c r="G255" i="9" a="1"/>
  <c r="G255" i="9"/>
  <c r="G214" i="9" a="1"/>
  <c r="G214" i="9"/>
  <c r="G264" i="9" a="1"/>
  <c r="G264" i="9"/>
  <c r="F255" i="9" a="1"/>
  <c r="F255" i="9"/>
  <c r="F236" i="9" a="1"/>
  <c r="F236" i="9"/>
  <c r="H212" i="9" a="1"/>
  <c r="H212" i="9"/>
  <c r="E212" i="9" a="1"/>
  <c r="E212" i="9"/>
  <c r="I214" i="9" a="1"/>
  <c r="I214" i="9"/>
  <c r="J233" i="9" a="1"/>
  <c r="J233" i="9"/>
  <c r="G276" i="9" a="1"/>
  <c r="G276" i="9"/>
  <c r="I255" i="9" a="1"/>
  <c r="I255" i="9"/>
  <c r="F249" i="9" a="1"/>
  <c r="F249" i="9"/>
  <c r="I236" i="9" a="1"/>
  <c r="I236" i="9"/>
  <c r="F259" i="9" a="1"/>
  <c r="F259" i="9"/>
  <c r="I217" i="9" a="1"/>
  <c r="I217" i="9"/>
  <c r="J198" i="9" a="1"/>
  <c r="J198" i="9"/>
  <c r="F240" i="9" a="1"/>
  <c r="F240" i="9"/>
  <c r="J261" i="9" a="1"/>
  <c r="J261" i="9"/>
  <c r="I289" i="9" a="1"/>
  <c r="I289" i="9"/>
  <c r="I240" i="9" a="1"/>
  <c r="I240" i="9"/>
  <c r="E240" i="9" a="1"/>
  <c r="E240" i="9"/>
  <c r="E255" i="9" a="1"/>
  <c r="E255" i="9"/>
  <c r="E198" i="9" a="1"/>
  <c r="E198" i="9"/>
  <c r="H316" i="9" a="1"/>
  <c r="H316" i="9"/>
  <c r="G316" i="9" a="1"/>
  <c r="G316" i="9"/>
  <c r="I316" i="9" a="1"/>
  <c r="I316" i="9"/>
  <c r="I312" i="9" a="1"/>
  <c r="I312" i="9"/>
  <c r="J312" i="9" a="1"/>
  <c r="J312" i="9"/>
  <c r="G312" i="9" a="1"/>
  <c r="G312" i="9"/>
  <c r="I200" i="9" a="1"/>
  <c r="I200" i="9"/>
  <c r="E200" i="9" a="1"/>
  <c r="E200" i="9"/>
  <c r="J200" i="9" a="1"/>
  <c r="J200" i="9"/>
  <c r="I281" i="9" a="1"/>
  <c r="I281" i="9"/>
  <c r="F264" i="9" a="1"/>
  <c r="F264" i="9"/>
  <c r="I248" i="9" a="1"/>
  <c r="I248" i="9"/>
  <c r="E248" i="9" a="1"/>
  <c r="E248" i="9"/>
  <c r="F248" i="9" a="1"/>
  <c r="F248" i="9"/>
  <c r="H271" i="9" a="1"/>
  <c r="H271" i="9"/>
  <c r="J271" i="9" a="1"/>
  <c r="J271" i="9"/>
  <c r="I271" i="9" a="1"/>
  <c r="I271" i="9"/>
  <c r="F281" i="9" a="1"/>
  <c r="F281" i="9"/>
  <c r="G252" i="9" a="1"/>
  <c r="G252" i="9"/>
  <c r="I276" i="9" a="1"/>
  <c r="I276" i="9"/>
  <c r="H241" i="9" a="1"/>
  <c r="H241" i="9"/>
  <c r="G241" i="9" a="1"/>
  <c r="G241" i="9"/>
  <c r="I241" i="9" a="1"/>
  <c r="I241" i="9"/>
  <c r="H249" i="9" a="1"/>
  <c r="H249" i="9"/>
  <c r="J236" i="9" a="1"/>
  <c r="J236" i="9"/>
  <c r="E249" i="9" a="1"/>
  <c r="E249" i="9"/>
  <c r="E259" i="9" a="1"/>
  <c r="E259" i="9"/>
  <c r="H276" i="9" a="1"/>
  <c r="H276" i="9"/>
  <c r="H198" i="9" a="1"/>
  <c r="H198" i="9"/>
  <c r="G215" i="9" a="1"/>
  <c r="G215" i="9"/>
  <c r="I215" i="9" a="1"/>
  <c r="I215" i="9"/>
  <c r="E215" i="9" a="1"/>
  <c r="E215" i="9"/>
  <c r="F254" i="9" a="1"/>
  <c r="F254" i="9"/>
  <c r="J254" i="9" a="1"/>
  <c r="J254" i="9"/>
  <c r="H254" i="9" a="1"/>
  <c r="H254" i="9"/>
  <c r="F234" i="9" a="1"/>
  <c r="F234" i="9"/>
  <c r="J234" i="9" a="1"/>
  <c r="J234" i="9"/>
  <c r="G234" i="9" a="1"/>
  <c r="G234" i="9"/>
  <c r="F258" i="9" a="1"/>
  <c r="F258" i="9"/>
  <c r="J258" i="9" a="1"/>
  <c r="J258" i="9"/>
  <c r="I258" i="9" a="1"/>
  <c r="I258" i="9"/>
  <c r="I277" i="9" a="1"/>
  <c r="I277" i="9"/>
  <c r="G277" i="9" a="1"/>
  <c r="G277" i="9"/>
  <c r="E277" i="9" a="1"/>
  <c r="E277" i="9"/>
  <c r="E214" i="9" a="1"/>
  <c r="E214" i="9"/>
  <c r="J214" i="9" a="1"/>
  <c r="J214" i="9"/>
  <c r="G289" i="9" a="1"/>
  <c r="G289" i="9"/>
  <c r="H264" i="9" a="1"/>
  <c r="H264" i="9"/>
  <c r="E276" i="9" a="1"/>
  <c r="E276" i="9"/>
  <c r="G242" i="9" a="1"/>
  <c r="G242" i="9"/>
  <c r="E264" i="9" a="1"/>
  <c r="E264" i="9"/>
  <c r="F276" i="9" a="1"/>
  <c r="F276" i="9"/>
  <c r="F242" i="9" a="1"/>
  <c r="F242" i="9"/>
  <c r="J255" i="9" a="1"/>
  <c r="J255" i="9"/>
  <c r="F289" i="9" a="1"/>
  <c r="F289" i="9"/>
  <c r="H236" i="9" a="1"/>
  <c r="H236" i="9"/>
  <c r="I212" i="9" a="1"/>
  <c r="I212" i="9"/>
  <c r="F212" i="9" a="1"/>
  <c r="F212" i="9"/>
  <c r="J212" i="9" a="1"/>
  <c r="J212" i="9"/>
  <c r="M33" i="10"/>
  <c r="M43" i="10"/>
  <c r="M38" i="10"/>
  <c r="J3" i="22"/>
  <c r="I85" i="9" a="1"/>
  <c r="I85" i="9"/>
  <c r="H63" i="9" a="1"/>
  <c r="H63" i="9"/>
  <c r="J85" i="9" a="1"/>
  <c r="J85" i="9"/>
  <c r="E85" i="9" a="1"/>
  <c r="E85" i="9"/>
  <c r="F85" i="9" a="1"/>
  <c r="F85" i="9"/>
  <c r="H140" i="9" a="1"/>
  <c r="H140" i="9"/>
  <c r="H155" i="9" a="1"/>
  <c r="H155" i="9"/>
  <c r="G130" i="9" a="1"/>
  <c r="G130" i="9"/>
  <c r="J57" i="9" a="1"/>
  <c r="J57" i="9"/>
  <c r="H72" i="9" a="1"/>
  <c r="H72" i="9"/>
  <c r="J72" i="9" a="1"/>
  <c r="J72" i="9"/>
  <c r="E149" i="9" a="1"/>
  <c r="E149" i="9"/>
  <c r="I149" i="9" a="1"/>
  <c r="I149" i="9"/>
  <c r="H106" i="9" a="1"/>
  <c r="H106" i="9"/>
  <c r="F57" i="9" a="1"/>
  <c r="F57" i="9"/>
  <c r="I57" i="9" a="1"/>
  <c r="I57" i="9"/>
  <c r="E72" i="9" a="1"/>
  <c r="E72" i="9"/>
  <c r="F149" i="9" a="1"/>
  <c r="F149" i="9"/>
  <c r="G149" i="9" a="1"/>
  <c r="G149" i="9"/>
  <c r="J106" i="9" a="1"/>
  <c r="J106" i="9"/>
  <c r="AG10" i="5" a="1"/>
  <c r="AG10" i="5"/>
  <c r="Q10" i="5" a="1"/>
  <c r="Q10" i="5"/>
  <c r="AE10" i="5" a="1"/>
  <c r="AE10" i="5"/>
  <c r="AC10" i="5"/>
  <c r="C35" i="21"/>
  <c r="B35"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I80" i="21"/>
  <c r="J80" i="21"/>
  <c r="K80" i="21"/>
  <c r="L80" i="21"/>
  <c r="M80" i="21"/>
  <c r="N80" i="21"/>
  <c r="O80" i="21"/>
  <c r="I81" i="21"/>
  <c r="J81" i="21"/>
  <c r="K81" i="21"/>
  <c r="L81" i="21"/>
  <c r="M81" i="21"/>
  <c r="N81" i="21"/>
  <c r="O81" i="21"/>
  <c r="I82" i="21"/>
  <c r="J82" i="21"/>
  <c r="K82" i="21"/>
  <c r="L82" i="21"/>
  <c r="M82" i="21"/>
  <c r="N82" i="21"/>
  <c r="O82" i="21"/>
  <c r="I83" i="21"/>
  <c r="J83" i="21"/>
  <c r="K83" i="21"/>
  <c r="L83" i="21"/>
  <c r="M83" i="21"/>
  <c r="N83" i="21"/>
  <c r="O83" i="21"/>
  <c r="I84" i="21"/>
  <c r="J84" i="21"/>
  <c r="K84" i="21"/>
  <c r="L84" i="21"/>
  <c r="M84" i="21"/>
  <c r="N84" i="21"/>
  <c r="O84" i="21"/>
  <c r="I85" i="21"/>
  <c r="J85" i="21"/>
  <c r="K85" i="21"/>
  <c r="L85" i="21"/>
  <c r="M85" i="21"/>
  <c r="N85" i="21"/>
  <c r="O85" i="21"/>
  <c r="I86" i="21"/>
  <c r="J86" i="21"/>
  <c r="K86" i="21"/>
  <c r="L86" i="21"/>
  <c r="M86" i="21"/>
  <c r="N86" i="21"/>
  <c r="O86" i="21"/>
  <c r="I87" i="21"/>
  <c r="J87" i="21"/>
  <c r="K87" i="21"/>
  <c r="L87" i="21"/>
  <c r="M87" i="21"/>
  <c r="N87" i="21"/>
  <c r="O87" i="21"/>
  <c r="I88" i="21"/>
  <c r="J88" i="21"/>
  <c r="K88" i="21"/>
  <c r="L88" i="21"/>
  <c r="M88" i="21"/>
  <c r="N88" i="21"/>
  <c r="O88" i="21"/>
  <c r="I89" i="21"/>
  <c r="J89" i="21"/>
  <c r="K89" i="21"/>
  <c r="L89" i="21"/>
  <c r="M89" i="21"/>
  <c r="N89" i="21"/>
  <c r="O89" i="21"/>
  <c r="I90" i="21"/>
  <c r="J90" i="21"/>
  <c r="K90" i="21"/>
  <c r="L90" i="21"/>
  <c r="M90" i="21"/>
  <c r="N90" i="21"/>
  <c r="O90" i="21"/>
  <c r="I91" i="21"/>
  <c r="J91" i="21"/>
  <c r="K91" i="21"/>
  <c r="L91" i="21"/>
  <c r="M91" i="21"/>
  <c r="N91" i="21"/>
  <c r="O91" i="21"/>
  <c r="I92" i="21"/>
  <c r="J92" i="21"/>
  <c r="K92" i="21"/>
  <c r="L92" i="21"/>
  <c r="M92" i="21"/>
  <c r="N92" i="21"/>
  <c r="O92" i="21"/>
  <c r="I93" i="21"/>
  <c r="J93" i="21"/>
  <c r="K93" i="21"/>
  <c r="L93" i="21"/>
  <c r="M93" i="21"/>
  <c r="N93" i="21"/>
  <c r="O93" i="21"/>
  <c r="I94" i="21"/>
  <c r="J94" i="21"/>
  <c r="K94" i="21"/>
  <c r="L94" i="21"/>
  <c r="M94" i="21"/>
  <c r="N94" i="21"/>
  <c r="O94" i="21"/>
  <c r="I95" i="21"/>
  <c r="J95" i="21"/>
  <c r="K95" i="21"/>
  <c r="L95" i="21"/>
  <c r="M95" i="21"/>
  <c r="N95" i="21"/>
  <c r="O95" i="21"/>
  <c r="I96" i="21"/>
  <c r="J96" i="21"/>
  <c r="K96" i="21"/>
  <c r="L96" i="21"/>
  <c r="M96" i="21"/>
  <c r="N96" i="21"/>
  <c r="O96" i="21"/>
  <c r="I97" i="21"/>
  <c r="J97" i="21"/>
  <c r="K97" i="21"/>
  <c r="L97" i="21"/>
  <c r="M97" i="21"/>
  <c r="N97" i="21"/>
  <c r="O97" i="21"/>
  <c r="I98" i="21"/>
  <c r="J98" i="21"/>
  <c r="K98" i="21"/>
  <c r="L98" i="21"/>
  <c r="M98" i="21"/>
  <c r="N98" i="21"/>
  <c r="O98" i="21"/>
  <c r="I99" i="21"/>
  <c r="J99" i="21"/>
  <c r="K99" i="21"/>
  <c r="L99" i="21"/>
  <c r="M99" i="21"/>
  <c r="N99" i="21"/>
  <c r="O99" i="21"/>
  <c r="I100" i="21"/>
  <c r="J100" i="21"/>
  <c r="K100" i="21"/>
  <c r="L100" i="21"/>
  <c r="M100" i="21"/>
  <c r="N100" i="21"/>
  <c r="O100" i="21"/>
  <c r="I101" i="21"/>
  <c r="J101" i="21"/>
  <c r="K101" i="21"/>
  <c r="L101" i="21"/>
  <c r="M101" i="21"/>
  <c r="N101" i="21"/>
  <c r="O101" i="21"/>
  <c r="I102" i="21"/>
  <c r="J102" i="21"/>
  <c r="K102" i="21"/>
  <c r="L102" i="21"/>
  <c r="M102" i="21"/>
  <c r="N102" i="21"/>
  <c r="O102" i="21"/>
  <c r="I103" i="21"/>
  <c r="J103" i="21"/>
  <c r="K103" i="21"/>
  <c r="L103" i="21"/>
  <c r="M103" i="21"/>
  <c r="N103" i="21"/>
  <c r="O103" i="21"/>
  <c r="I104" i="21"/>
  <c r="J104" i="21"/>
  <c r="K104" i="21"/>
  <c r="L104" i="21"/>
  <c r="M104" i="21"/>
  <c r="N104" i="21"/>
  <c r="O104" i="21"/>
  <c r="I105" i="21"/>
  <c r="J105" i="21"/>
  <c r="K105" i="21"/>
  <c r="L105" i="21"/>
  <c r="M105" i="21"/>
  <c r="N105" i="21"/>
  <c r="O105" i="21"/>
  <c r="I106" i="21"/>
  <c r="J106" i="21"/>
  <c r="K106" i="21"/>
  <c r="L106" i="21"/>
  <c r="M106" i="21"/>
  <c r="N106" i="21"/>
  <c r="O106" i="21"/>
  <c r="I107" i="21"/>
  <c r="J107" i="21"/>
  <c r="K107" i="21"/>
  <c r="L107" i="21"/>
  <c r="M107" i="21"/>
  <c r="N107" i="21"/>
  <c r="O107" i="21"/>
  <c r="I108" i="21"/>
  <c r="J108" i="21"/>
  <c r="K108" i="21"/>
  <c r="L108" i="21"/>
  <c r="M108" i="21"/>
  <c r="N108" i="21"/>
  <c r="O108" i="21"/>
  <c r="J79" i="21"/>
  <c r="K79" i="21"/>
  <c r="L79" i="21"/>
  <c r="M79" i="21"/>
  <c r="N79" i="21"/>
  <c r="O79" i="21"/>
  <c r="I79" i="21"/>
  <c r="C79" i="21"/>
  <c r="D79" i="21"/>
  <c r="E79" i="21"/>
  <c r="F79" i="21"/>
  <c r="G79" i="21"/>
  <c r="H79" i="21"/>
  <c r="AJ59" i="21"/>
  <c r="AJ60" i="21"/>
  <c r="AJ61" i="21"/>
  <c r="AJ62" i="21"/>
  <c r="AJ63" i="21"/>
  <c r="AJ64" i="21"/>
  <c r="AJ65" i="21"/>
  <c r="AJ66" i="21"/>
  <c r="AJ67" i="21"/>
  <c r="AJ68" i="21"/>
  <c r="AJ69" i="21"/>
  <c r="AJ70" i="21"/>
  <c r="AJ71" i="21"/>
  <c r="AJ72" i="21"/>
  <c r="AJ58" i="21"/>
  <c r="I59" i="21"/>
  <c r="I60" i="21"/>
  <c r="I61" i="21"/>
  <c r="I62" i="21"/>
  <c r="I63" i="21"/>
  <c r="I64" i="21"/>
  <c r="I65" i="21"/>
  <c r="I66" i="21"/>
  <c r="I67" i="21"/>
  <c r="I68" i="21"/>
  <c r="I69" i="21"/>
  <c r="I70" i="21"/>
  <c r="I71" i="21"/>
  <c r="I72" i="21"/>
  <c r="I58" i="21"/>
  <c r="B59" i="21"/>
  <c r="C59" i="21"/>
  <c r="D59" i="21"/>
  <c r="E59" i="21"/>
  <c r="F59" i="21"/>
  <c r="G59" i="21"/>
  <c r="B60" i="21"/>
  <c r="C60" i="21"/>
  <c r="D60" i="21"/>
  <c r="E60" i="21"/>
  <c r="F60" i="21"/>
  <c r="G60" i="21"/>
  <c r="B61" i="21"/>
  <c r="C61" i="21"/>
  <c r="D61" i="21"/>
  <c r="E61" i="21"/>
  <c r="F61" i="21"/>
  <c r="G61" i="21"/>
  <c r="B62" i="21"/>
  <c r="C62" i="21"/>
  <c r="D62" i="21"/>
  <c r="E62" i="21"/>
  <c r="F62" i="21"/>
  <c r="G62" i="21"/>
  <c r="B63" i="21"/>
  <c r="C63" i="21"/>
  <c r="D63" i="21"/>
  <c r="E63" i="21"/>
  <c r="F63" i="21"/>
  <c r="G63" i="21"/>
  <c r="B64" i="21"/>
  <c r="C64" i="21"/>
  <c r="D64" i="21"/>
  <c r="E64" i="21"/>
  <c r="F64" i="21"/>
  <c r="G64" i="21"/>
  <c r="B65" i="21"/>
  <c r="C65" i="21"/>
  <c r="D65" i="21"/>
  <c r="E65" i="21"/>
  <c r="F65" i="21"/>
  <c r="G65" i="21"/>
  <c r="B66" i="21"/>
  <c r="C66" i="21"/>
  <c r="D66" i="21"/>
  <c r="E66" i="21"/>
  <c r="F66" i="21"/>
  <c r="G66" i="21"/>
  <c r="B67" i="21"/>
  <c r="C67" i="21"/>
  <c r="D67" i="21"/>
  <c r="E67" i="21"/>
  <c r="F67" i="21"/>
  <c r="G67" i="21"/>
  <c r="B68" i="21"/>
  <c r="C68" i="21"/>
  <c r="D68" i="21"/>
  <c r="E68" i="21"/>
  <c r="F68" i="21"/>
  <c r="G68" i="21"/>
  <c r="B69" i="21"/>
  <c r="C69" i="21"/>
  <c r="D69" i="21"/>
  <c r="E69" i="21"/>
  <c r="F69" i="21"/>
  <c r="G69" i="21"/>
  <c r="B70" i="21"/>
  <c r="C70" i="21"/>
  <c r="D70" i="21"/>
  <c r="E70" i="21"/>
  <c r="F70" i="21"/>
  <c r="G70" i="21"/>
  <c r="B71" i="21"/>
  <c r="C71" i="21"/>
  <c r="D71" i="21"/>
  <c r="E71" i="21"/>
  <c r="F71" i="21"/>
  <c r="G71" i="21"/>
  <c r="B72" i="21"/>
  <c r="C72" i="21"/>
  <c r="D72" i="21"/>
  <c r="E72" i="21"/>
  <c r="F72" i="21"/>
  <c r="G72" i="21"/>
  <c r="B58" i="21"/>
  <c r="B38" i="21"/>
  <c r="C38" i="21"/>
  <c r="D38" i="21"/>
  <c r="E38" i="21"/>
  <c r="F38" i="21"/>
  <c r="G38" i="21"/>
  <c r="H38" i="21"/>
  <c r="AJ38" i="21"/>
  <c r="B39" i="21"/>
  <c r="C39" i="21"/>
  <c r="D39" i="21"/>
  <c r="E39" i="21"/>
  <c r="F39" i="21"/>
  <c r="H39" i="21"/>
  <c r="I39" i="21"/>
  <c r="B40" i="21"/>
  <c r="C40" i="21"/>
  <c r="D40" i="21"/>
  <c r="E40" i="21"/>
  <c r="F40" i="21"/>
  <c r="G40" i="21"/>
  <c r="H40" i="21"/>
  <c r="I40" i="21"/>
  <c r="B41" i="21"/>
  <c r="C41" i="21"/>
  <c r="D41" i="21"/>
  <c r="E41" i="21"/>
  <c r="F41" i="21"/>
  <c r="G41" i="21"/>
  <c r="H41" i="21"/>
  <c r="I41" i="21"/>
  <c r="B42" i="21"/>
  <c r="C42" i="21"/>
  <c r="D42" i="21"/>
  <c r="E42" i="21"/>
  <c r="F42" i="21"/>
  <c r="G42" i="21"/>
  <c r="H42" i="21"/>
  <c r="AJ42" i="21"/>
  <c r="B43" i="21"/>
  <c r="C43" i="21"/>
  <c r="D43" i="21"/>
  <c r="E43" i="21"/>
  <c r="F43" i="21"/>
  <c r="G43" i="21"/>
  <c r="H43" i="21"/>
  <c r="I43" i="21"/>
  <c r="B44" i="21"/>
  <c r="C44" i="21"/>
  <c r="D44" i="21"/>
  <c r="E44" i="21"/>
  <c r="F44" i="21"/>
  <c r="G44" i="21"/>
  <c r="H44" i="21"/>
  <c r="I44" i="21"/>
  <c r="B45" i="21"/>
  <c r="C45" i="21"/>
  <c r="D45" i="21"/>
  <c r="E45" i="21"/>
  <c r="F45" i="21"/>
  <c r="G45" i="21"/>
  <c r="H45" i="21"/>
  <c r="I45" i="21"/>
  <c r="B46" i="21"/>
  <c r="C46" i="21"/>
  <c r="D46" i="21"/>
  <c r="E46" i="21"/>
  <c r="F46" i="21"/>
  <c r="G46" i="21"/>
  <c r="H46" i="21"/>
  <c r="AJ46" i="21"/>
  <c r="B47" i="21"/>
  <c r="C47" i="21"/>
  <c r="D47" i="21"/>
  <c r="E47" i="21"/>
  <c r="F47" i="21"/>
  <c r="G47" i="21"/>
  <c r="H47" i="21"/>
  <c r="I47" i="21"/>
  <c r="B48" i="21"/>
  <c r="C48" i="21"/>
  <c r="D48" i="21"/>
  <c r="E48" i="21"/>
  <c r="F48" i="21"/>
  <c r="G48" i="21"/>
  <c r="H48" i="21"/>
  <c r="I48" i="21"/>
  <c r="B49" i="21"/>
  <c r="C49" i="21"/>
  <c r="D49" i="21"/>
  <c r="E49" i="21"/>
  <c r="F49" i="21"/>
  <c r="G49" i="21"/>
  <c r="H49" i="21"/>
  <c r="I49" i="21"/>
  <c r="B50" i="21"/>
  <c r="C50" i="21"/>
  <c r="D50" i="21"/>
  <c r="E50" i="21"/>
  <c r="F50" i="21"/>
  <c r="G50" i="21"/>
  <c r="H50" i="21"/>
  <c r="AJ50" i="21"/>
  <c r="B51" i="21"/>
  <c r="C51" i="21"/>
  <c r="D51" i="21"/>
  <c r="E51" i="21"/>
  <c r="F51" i="21"/>
  <c r="G51" i="21"/>
  <c r="H51" i="21"/>
  <c r="I51" i="21"/>
  <c r="C37" i="21"/>
  <c r="D37" i="21"/>
  <c r="E37" i="21"/>
  <c r="F37" i="21"/>
  <c r="G37" i="21"/>
  <c r="H37" i="21"/>
  <c r="I37" i="21"/>
  <c r="B37" i="21"/>
  <c r="I8" i="21"/>
  <c r="AJ45" i="21"/>
  <c r="AJ37" i="21"/>
  <c r="AJ48" i="21"/>
  <c r="AJ44" i="21"/>
  <c r="AJ40" i="21"/>
  <c r="AJ49" i="21"/>
  <c r="AJ51" i="21"/>
  <c r="AJ47" i="21"/>
  <c r="AJ43" i="21"/>
  <c r="AJ39" i="21"/>
  <c r="AJ41" i="21"/>
  <c r="I50" i="21"/>
  <c r="I46" i="21"/>
  <c r="I42" i="21"/>
  <c r="I38" i="21"/>
  <c r="F19" i="16" a="1"/>
  <c r="F19" i="16"/>
  <c r="F20" i="16" a="1"/>
  <c r="F20" i="16"/>
  <c r="F21" i="16" a="1"/>
  <c r="F21" i="16"/>
  <c r="F4" i="16" a="1"/>
  <c r="F4" i="16"/>
  <c r="F22" i="16" a="1"/>
  <c r="F22" i="16"/>
  <c r="F5" i="16" a="1"/>
  <c r="F5" i="16"/>
  <c r="F6" i="16" a="1"/>
  <c r="F6" i="16"/>
  <c r="F113" i="21"/>
  <c r="E113" i="21"/>
  <c r="B113" i="21"/>
  <c r="C113" i="21"/>
  <c r="D113" i="21"/>
  <c r="A113" i="21"/>
  <c r="A111" i="21"/>
  <c r="AI78" i="21"/>
  <c r="AG78" i="21"/>
  <c r="AH78" i="21"/>
  <c r="AF78" i="21"/>
  <c r="AC78" i="21"/>
  <c r="AD78" i="21"/>
  <c r="AE78" i="21"/>
  <c r="AB78" i="21"/>
  <c r="Y78" i="21"/>
  <c r="Z78" i="21"/>
  <c r="AA78" i="21"/>
  <c r="X78" i="21"/>
  <c r="U78" i="21"/>
  <c r="V78" i="21"/>
  <c r="W78" i="21"/>
  <c r="T78" i="21"/>
  <c r="S78" i="21"/>
  <c r="Q78" i="21"/>
  <c r="R78" i="21"/>
  <c r="P78" i="21"/>
  <c r="B79" i="21"/>
  <c r="AJ77" i="21"/>
  <c r="O77" i="21"/>
  <c r="J77" i="21"/>
  <c r="K77" i="21"/>
  <c r="L77" i="21"/>
  <c r="M77" i="21"/>
  <c r="N77" i="21"/>
  <c r="I77" i="21"/>
  <c r="B77" i="21"/>
  <c r="C77" i="21"/>
  <c r="D77" i="21"/>
  <c r="E77" i="21"/>
  <c r="F77" i="21"/>
  <c r="G77" i="21"/>
  <c r="H77" i="21"/>
  <c r="A75" i="21"/>
  <c r="A54" i="21"/>
  <c r="C58" i="21"/>
  <c r="D58" i="21"/>
  <c r="E58" i="21"/>
  <c r="F58" i="21"/>
  <c r="G58" i="21"/>
  <c r="AJ56" i="21"/>
  <c r="AH57" i="21"/>
  <c r="AE57" i="21"/>
  <c r="AF57" i="21"/>
  <c r="AG57" i="21"/>
  <c r="AD57" i="21"/>
  <c r="Z57" i="21"/>
  <c r="AA57" i="21"/>
  <c r="AB57" i="21"/>
  <c r="AC57" i="21"/>
  <c r="Y57" i="21"/>
  <c r="U57" i="21"/>
  <c r="V57" i="21"/>
  <c r="W57" i="21"/>
  <c r="X57" i="21"/>
  <c r="T57" i="21"/>
  <c r="P57" i="21"/>
  <c r="Q57" i="21"/>
  <c r="R57" i="21"/>
  <c r="S57" i="21"/>
  <c r="O57" i="21"/>
  <c r="K57" i="21"/>
  <c r="L57" i="21"/>
  <c r="M57" i="21"/>
  <c r="N57" i="21"/>
  <c r="J57" i="21"/>
  <c r="I56" i="21"/>
  <c r="B56" i="21"/>
  <c r="C56" i="21"/>
  <c r="D56" i="21"/>
  <c r="E56" i="21"/>
  <c r="F56" i="21"/>
  <c r="G56" i="21"/>
  <c r="H56" i="21"/>
  <c r="AH36" i="21"/>
  <c r="AE36" i="21"/>
  <c r="AF36" i="21"/>
  <c r="AG36" i="21"/>
  <c r="AD36" i="21"/>
  <c r="AJ35" i="21"/>
  <c r="Z36" i="21"/>
  <c r="AA36" i="21"/>
  <c r="AB36" i="21"/>
  <c r="AC36" i="21"/>
  <c r="Y36" i="21"/>
  <c r="U36" i="21"/>
  <c r="V36" i="21"/>
  <c r="W36" i="21"/>
  <c r="X36" i="21"/>
  <c r="T36" i="21"/>
  <c r="S36" i="21"/>
  <c r="P36" i="21"/>
  <c r="Q36" i="21"/>
  <c r="R36" i="21"/>
  <c r="O36" i="21"/>
  <c r="K36" i="21"/>
  <c r="L36" i="21"/>
  <c r="M36" i="21"/>
  <c r="N36" i="21"/>
  <c r="J36" i="21"/>
  <c r="I35" i="21"/>
  <c r="O18" i="21"/>
  <c r="O19" i="21"/>
  <c r="O20" i="21"/>
  <c r="O21" i="21"/>
  <c r="O22" i="21"/>
  <c r="O23" i="21"/>
  <c r="O24" i="21"/>
  <c r="O25" i="21"/>
  <c r="O26" i="21"/>
  <c r="O27" i="21"/>
  <c r="O28" i="21"/>
  <c r="O17" i="21"/>
  <c r="B18" i="21"/>
  <c r="B19" i="21"/>
  <c r="B20" i="21"/>
  <c r="B21" i="21"/>
  <c r="B22" i="21"/>
  <c r="B23" i="21"/>
  <c r="B24" i="21"/>
  <c r="B25" i="21"/>
  <c r="B26" i="21"/>
  <c r="B27" i="21"/>
  <c r="B28" i="21"/>
  <c r="B17" i="21"/>
  <c r="I6" i="21"/>
  <c r="I7" i="21"/>
  <c r="I9" i="21"/>
  <c r="I10" i="21"/>
  <c r="I11" i="21"/>
  <c r="I12" i="21"/>
  <c r="I13" i="21"/>
  <c r="I5" i="21"/>
  <c r="E6" i="21"/>
  <c r="E7" i="21"/>
  <c r="E8" i="21"/>
  <c r="E9" i="21"/>
  <c r="E10" i="21"/>
  <c r="E11" i="21"/>
  <c r="E12" i="21"/>
  <c r="E13" i="21"/>
  <c r="E5" i="21"/>
  <c r="O16" i="21"/>
  <c r="B16" i="21"/>
  <c r="O4" i="21"/>
  <c r="I4" i="21"/>
  <c r="E4" i="21"/>
  <c r="C8" i="21"/>
  <c r="C9" i="21"/>
  <c r="B8" i="21"/>
  <c r="B9" i="21"/>
  <c r="C6" i="21"/>
  <c r="C7" i="21"/>
  <c r="C5" i="21"/>
  <c r="F23" i="16" a="1"/>
  <c r="F23" i="16"/>
  <c r="F24" i="16" a="1"/>
  <c r="F24" i="16"/>
  <c r="F25" i="16" a="1"/>
  <c r="F25" i="16"/>
  <c r="F7" i="16" a="1"/>
  <c r="F7" i="16"/>
  <c r="H35" i="21"/>
  <c r="G35" i="21"/>
  <c r="F35" i="21"/>
  <c r="E35" i="21"/>
  <c r="D35" i="21"/>
  <c r="A33" i="21"/>
  <c r="B7" i="21"/>
  <c r="B6" i="21"/>
  <c r="B5" i="21"/>
  <c r="B4" i="21"/>
  <c r="A1" i="21"/>
  <c r="F26" i="16" a="1"/>
  <c r="F26" i="16"/>
  <c r="F27" i="16" a="1"/>
  <c r="F27" i="16"/>
  <c r="F28" i="16" a="1"/>
  <c r="F28" i="16"/>
  <c r="F29" i="16" a="1"/>
  <c r="F29" i="16"/>
  <c r="F30" i="16" a="1"/>
  <c r="F30" i="16"/>
  <c r="F31" i="16" a="1"/>
  <c r="F31" i="16"/>
  <c r="F32" i="16" a="1"/>
  <c r="F32" i="16"/>
  <c r="F8" i="16" a="1"/>
  <c r="F8" i="16"/>
  <c r="F9" i="16" a="1"/>
  <c r="F9" i="16"/>
  <c r="B93" i="6"/>
  <c r="K93" i="6"/>
  <c r="F10" i="16" a="1"/>
  <c r="F10" i="16"/>
  <c r="X10" i="5"/>
  <c r="F11" i="16" a="1"/>
  <c r="F11" i="16"/>
  <c r="F12" i="16" a="1"/>
  <c r="F12" i="16"/>
  <c r="F13" i="16" a="1"/>
  <c r="F13" i="16"/>
  <c r="F14" i="16" a="1"/>
  <c r="F14" i="16"/>
  <c r="F15" i="16" a="1"/>
  <c r="F15" i="16"/>
  <c r="AC76" i="21"/>
  <c r="Q8" i="21"/>
  <c r="Q5" i="21"/>
  <c r="O9" i="21"/>
  <c r="Q10" i="21"/>
  <c r="O7" i="21"/>
  <c r="Q76" i="21"/>
  <c r="Q7" i="21"/>
  <c r="O8" i="21"/>
  <c r="Y76" i="21"/>
  <c r="Q12" i="21"/>
  <c r="Q9" i="21"/>
  <c r="O6" i="21"/>
  <c r="O10" i="21"/>
  <c r="O5" i="21"/>
  <c r="U76" i="21"/>
  <c r="Q6" i="21"/>
  <c r="O11" i="21"/>
  <c r="AG76" i="21"/>
  <c r="Q11" i="21"/>
  <c r="O12" i="21"/>
  <c r="AH77" i="21"/>
  <c r="V77" i="21"/>
  <c r="R77" i="21"/>
  <c r="Z77" i="21"/>
  <c r="AB77" i="21"/>
  <c r="AF77" i="21"/>
  <c r="P77" i="21"/>
  <c r="AD77" i="21"/>
  <c r="X77" i="21"/>
  <c r="T77" i="21"/>
  <c r="C4" i="21"/>
  <c r="C18" i="19" a="1"/>
  <c r="C18" i="19"/>
  <c r="C3" i="19" a="1"/>
  <c r="C3" i="19"/>
  <c r="C19" i="19" a="1"/>
  <c r="C19" i="19"/>
  <c r="C20" i="19" a="1"/>
  <c r="C20" i="19"/>
  <c r="C4" i="19" a="1"/>
  <c r="C4" i="19"/>
  <c r="C5" i="19" a="1"/>
  <c r="C5" i="19"/>
  <c r="U10" i="10"/>
  <c r="I93" i="6"/>
  <c r="AA10" i="5"/>
  <c r="M45" i="5"/>
  <c r="L45" i="5"/>
  <c r="S10" i="10"/>
  <c r="B167" i="9"/>
  <c r="V10" i="10"/>
  <c r="L30" i="10"/>
  <c r="C21" i="19" a="1"/>
  <c r="C21" i="19"/>
  <c r="C22" i="19" a="1"/>
  <c r="C22" i="19"/>
  <c r="C23" i="19" a="1"/>
  <c r="C23" i="19"/>
  <c r="C6" i="19" a="1"/>
  <c r="C6" i="19"/>
  <c r="C7" i="19" a="1"/>
  <c r="C7" i="19"/>
  <c r="C8" i="19" a="1"/>
  <c r="C8" i="19"/>
  <c r="N167" i="9"/>
  <c r="C45" i="5"/>
  <c r="H60" i="21"/>
  <c r="H64" i="21"/>
  <c r="H68" i="21"/>
  <c r="H72" i="21"/>
  <c r="H62" i="21"/>
  <c r="H61" i="21"/>
  <c r="H59" i="21"/>
  <c r="H63" i="21"/>
  <c r="H67" i="21"/>
  <c r="H71" i="21"/>
  <c r="H66" i="21"/>
  <c r="H70" i="21"/>
  <c r="H65" i="21"/>
  <c r="H69" i="21"/>
  <c r="H58" i="21"/>
  <c r="B30" i="10"/>
  <c r="Z130" i="1"/>
  <c r="G99" i="1"/>
  <c r="G57" i="1"/>
  <c r="C24" i="19" a="1"/>
  <c r="C24" i="19"/>
  <c r="C25" i="19" a="1"/>
  <c r="C25" i="19"/>
  <c r="C9" i="19" a="1"/>
  <c r="C9" i="19"/>
  <c r="K167" i="9"/>
  <c r="K168" i="9"/>
  <c r="K169" i="9"/>
  <c r="K170" i="9"/>
  <c r="K171" i="9"/>
  <c r="K172" i="9"/>
  <c r="L167" i="9"/>
  <c r="V83" i="21" a="1"/>
  <c r="V83" i="21"/>
  <c r="V87" i="21" a="1"/>
  <c r="V87" i="21"/>
  <c r="V91" i="21" a="1"/>
  <c r="V91" i="21"/>
  <c r="V95" i="21" a="1"/>
  <c r="V95" i="21"/>
  <c r="V99" i="21" a="1"/>
  <c r="V99" i="21"/>
  <c r="V103" i="21" a="1"/>
  <c r="V103" i="21"/>
  <c r="V107" i="21" a="1"/>
  <c r="V107" i="21"/>
  <c r="T85" i="21" a="1"/>
  <c r="T85" i="21"/>
  <c r="T89" i="21" a="1"/>
  <c r="T89" i="21"/>
  <c r="T93" i="21" a="1"/>
  <c r="T93" i="21"/>
  <c r="T97" i="21" a="1"/>
  <c r="T97" i="21"/>
  <c r="T101" i="21" a="1"/>
  <c r="T101" i="21"/>
  <c r="T105" i="21" a="1"/>
  <c r="T105" i="21"/>
  <c r="W83" i="21" a="1"/>
  <c r="W83" i="21"/>
  <c r="W87" i="21" a="1"/>
  <c r="W87" i="21"/>
  <c r="W91" i="21" a="1"/>
  <c r="W91" i="21"/>
  <c r="W95" i="21" a="1"/>
  <c r="W95" i="21"/>
  <c r="W99" i="21" a="1"/>
  <c r="W99" i="21"/>
  <c r="W103" i="21" a="1"/>
  <c r="W103" i="21"/>
  <c r="W107" i="21" a="1"/>
  <c r="W107" i="21"/>
  <c r="U85" i="21" a="1"/>
  <c r="U85" i="21"/>
  <c r="U89" i="21" a="1"/>
  <c r="U89" i="21"/>
  <c r="U93" i="21" a="1"/>
  <c r="U93" i="21"/>
  <c r="U97" i="21" a="1"/>
  <c r="U97" i="21"/>
  <c r="U101" i="21" a="1"/>
  <c r="U101" i="21"/>
  <c r="U105" i="21" a="1"/>
  <c r="U105" i="21"/>
  <c r="P80" i="21" a="1"/>
  <c r="P80" i="21"/>
  <c r="P82" i="21" a="1"/>
  <c r="P82" i="21"/>
  <c r="P86" i="21" a="1"/>
  <c r="P86" i="21"/>
  <c r="P90" i="21" a="1"/>
  <c r="P90" i="21"/>
  <c r="P94" i="21" a="1"/>
  <c r="P94" i="21"/>
  <c r="P98" i="21" a="1"/>
  <c r="P98" i="21"/>
  <c r="P101" i="21" a="1"/>
  <c r="P101" i="21"/>
  <c r="P104" i="21" a="1"/>
  <c r="P104" i="21"/>
  <c r="P108" i="21" a="1"/>
  <c r="P108" i="21"/>
  <c r="Q84" i="21" a="1"/>
  <c r="Q84" i="21"/>
  <c r="Q88" i="21" a="1"/>
  <c r="Q88" i="21"/>
  <c r="Q92" i="21" a="1"/>
  <c r="Q92" i="21"/>
  <c r="Q96" i="21" a="1"/>
  <c r="Q96" i="21"/>
  <c r="Q103" i="21" a="1"/>
  <c r="Q103" i="21"/>
  <c r="S106" i="21" a="1"/>
  <c r="S106" i="21"/>
  <c r="R83" i="21" a="1"/>
  <c r="R83" i="21"/>
  <c r="R87" i="21" a="1"/>
  <c r="R87" i="21"/>
  <c r="R91" i="21" a="1"/>
  <c r="R91" i="21"/>
  <c r="R95" i="21" a="1"/>
  <c r="R95" i="21"/>
  <c r="Q100" i="21" a="1"/>
  <c r="Q100" i="21"/>
  <c r="S103" i="21" a="1"/>
  <c r="S103" i="21"/>
  <c r="Q108" i="21" a="1"/>
  <c r="Q108" i="21"/>
  <c r="S84" i="21" a="1"/>
  <c r="S84" i="21"/>
  <c r="S88" i="21" a="1"/>
  <c r="S88" i="21"/>
  <c r="S92" i="21" a="1"/>
  <c r="S92" i="21"/>
  <c r="S96" i="21" a="1"/>
  <c r="S96" i="21"/>
  <c r="S79" i="21" a="1"/>
  <c r="S79" i="21"/>
  <c r="R105" i="21" a="1"/>
  <c r="R105" i="21"/>
  <c r="P79" i="21" a="1"/>
  <c r="P79" i="21"/>
  <c r="R106" i="21" a="1"/>
  <c r="R106" i="21"/>
  <c r="W90" i="21" a="1"/>
  <c r="W90" i="21"/>
  <c r="W98" i="21" a="1"/>
  <c r="W98" i="21"/>
  <c r="U80" i="21" a="1"/>
  <c r="U80" i="21"/>
  <c r="U92" i="21" a="1"/>
  <c r="U92" i="21"/>
  <c r="U104" i="21" a="1"/>
  <c r="U104" i="21"/>
  <c r="V82" i="21" a="1"/>
  <c r="V82" i="21"/>
  <c r="V94" i="21" a="1"/>
  <c r="V94" i="21"/>
  <c r="V106" i="21" a="1"/>
  <c r="V106" i="21"/>
  <c r="T88" i="21" a="1"/>
  <c r="T88" i="21"/>
  <c r="T100" i="21" a="1"/>
  <c r="T100" i="21"/>
  <c r="R81" i="21" a="1"/>
  <c r="R81" i="21"/>
  <c r="P93" i="21" a="1"/>
  <c r="P93" i="21"/>
  <c r="P103" i="21" a="1"/>
  <c r="P103" i="21"/>
  <c r="Q87" i="21" a="1"/>
  <c r="Q87" i="21"/>
  <c r="Q99" i="21" a="1"/>
  <c r="Q99" i="21"/>
  <c r="R82" i="21" a="1"/>
  <c r="R82" i="21"/>
  <c r="R94" i="21" a="1"/>
  <c r="R94" i="21"/>
  <c r="Q107" i="21" a="1"/>
  <c r="Q107" i="21"/>
  <c r="S91" i="21" a="1"/>
  <c r="S91" i="21"/>
  <c r="R104" i="21" a="1"/>
  <c r="R104" i="21"/>
  <c r="W80" i="21" a="1"/>
  <c r="W80" i="21"/>
  <c r="W84" i="21" a="1"/>
  <c r="W84" i="21"/>
  <c r="W88" i="21" a="1"/>
  <c r="W88" i="21"/>
  <c r="W92" i="21" a="1"/>
  <c r="W92" i="21"/>
  <c r="W96" i="21" a="1"/>
  <c r="W96" i="21"/>
  <c r="W100" i="21" a="1"/>
  <c r="W100" i="21"/>
  <c r="W104" i="21" a="1"/>
  <c r="W104" i="21"/>
  <c r="W108" i="21" a="1"/>
  <c r="W108" i="21"/>
  <c r="U82" i="21" a="1"/>
  <c r="U82" i="21"/>
  <c r="U86" i="21" a="1"/>
  <c r="U86" i="21"/>
  <c r="U90" i="21" a="1"/>
  <c r="U90" i="21"/>
  <c r="U94" i="21" a="1"/>
  <c r="U94" i="21"/>
  <c r="U98" i="21" a="1"/>
  <c r="U98" i="21"/>
  <c r="U102" i="21" a="1"/>
  <c r="U102" i="21"/>
  <c r="U106" i="21" a="1"/>
  <c r="U106" i="21"/>
  <c r="T79" i="21" a="1"/>
  <c r="T79" i="21"/>
  <c r="V80" i="21" a="1"/>
  <c r="V80" i="21"/>
  <c r="V84" i="21" a="1"/>
  <c r="V84" i="21"/>
  <c r="V88" i="21" a="1"/>
  <c r="V88" i="21"/>
  <c r="V92" i="21" a="1"/>
  <c r="V92" i="21"/>
  <c r="V96" i="21" a="1"/>
  <c r="V96" i="21"/>
  <c r="V100" i="21" a="1"/>
  <c r="V100" i="21"/>
  <c r="V104" i="21" a="1"/>
  <c r="V104" i="21"/>
  <c r="V108" i="21" a="1"/>
  <c r="V108" i="21"/>
  <c r="T82" i="21" a="1"/>
  <c r="T82" i="21"/>
  <c r="T86" i="21" a="1"/>
  <c r="T86" i="21"/>
  <c r="T90" i="21" a="1"/>
  <c r="T90" i="21"/>
  <c r="T94" i="21" a="1"/>
  <c r="T94" i="21"/>
  <c r="T98" i="21" a="1"/>
  <c r="T98" i="21"/>
  <c r="T102" i="21" a="1"/>
  <c r="T102" i="21"/>
  <c r="T106" i="21" a="1"/>
  <c r="T106" i="21"/>
  <c r="R80" i="21" a="1"/>
  <c r="R80" i="21"/>
  <c r="P83" i="21" a="1"/>
  <c r="P83" i="21"/>
  <c r="P87" i="21" a="1"/>
  <c r="P87" i="21"/>
  <c r="P91" i="21" a="1"/>
  <c r="P91" i="21"/>
  <c r="P95" i="21" a="1"/>
  <c r="P95" i="21"/>
  <c r="P99" i="21" a="1"/>
  <c r="P99" i="21"/>
  <c r="R101" i="21" a="1"/>
  <c r="R101" i="21"/>
  <c r="P105" i="21" a="1"/>
  <c r="P105" i="21"/>
  <c r="Q85" i="21" a="1"/>
  <c r="Q85" i="21"/>
  <c r="Q89" i="21" a="1"/>
  <c r="Q89" i="21"/>
  <c r="Q93" i="21" a="1"/>
  <c r="Q93" i="21"/>
  <c r="Q97" i="21" a="1"/>
  <c r="Q97" i="21"/>
  <c r="R99" i="21" a="1"/>
  <c r="R99" i="21"/>
  <c r="Q104" i="21" a="1"/>
  <c r="Q104" i="21"/>
  <c r="S107" i="21" a="1"/>
  <c r="S107" i="21"/>
  <c r="R84" i="21" a="1"/>
  <c r="R84" i="21"/>
  <c r="R88" i="21" a="1"/>
  <c r="R88" i="21"/>
  <c r="R92" i="21" a="1"/>
  <c r="R92" i="21"/>
  <c r="R96" i="21" a="1"/>
  <c r="R96" i="21"/>
  <c r="S100" i="21" a="1"/>
  <c r="S100" i="21"/>
  <c r="S104" i="21" a="1"/>
  <c r="S104" i="21"/>
  <c r="S81" i="21" a="1"/>
  <c r="S81" i="21"/>
  <c r="S85" i="21" a="1"/>
  <c r="S85" i="21"/>
  <c r="S89" i="21" a="1"/>
  <c r="S89" i="21"/>
  <c r="S93" i="21" a="1"/>
  <c r="S93" i="21"/>
  <c r="S97" i="21" a="1"/>
  <c r="S97" i="21"/>
  <c r="P102" i="21" a="1"/>
  <c r="P102" i="21"/>
  <c r="W86" i="21" a="1"/>
  <c r="W86" i="21"/>
  <c r="W106" i="21" a="1"/>
  <c r="W106" i="21"/>
  <c r="U88" i="21" a="1"/>
  <c r="U88" i="21"/>
  <c r="U100" i="21" a="1"/>
  <c r="U100" i="21"/>
  <c r="S80" i="21" a="1"/>
  <c r="S80" i="21"/>
  <c r="V90" i="21" a="1"/>
  <c r="V90" i="21"/>
  <c r="V102" i="21" a="1"/>
  <c r="V102" i="21"/>
  <c r="T84" i="21" a="1"/>
  <c r="T84" i="21"/>
  <c r="T96" i="21" a="1"/>
  <c r="T96" i="21"/>
  <c r="T108" i="21" a="1"/>
  <c r="T108" i="21"/>
  <c r="P89" i="21" a="1"/>
  <c r="P89" i="21"/>
  <c r="R100" i="21" a="1"/>
  <c r="R100" i="21"/>
  <c r="Q83" i="21" a="1"/>
  <c r="Q83" i="21"/>
  <c r="Q95" i="21" a="1"/>
  <c r="Q95" i="21"/>
  <c r="Q106" i="21" a="1"/>
  <c r="Q106" i="21"/>
  <c r="R90" i="21" a="1"/>
  <c r="R90" i="21"/>
  <c r="S102" i="21" a="1"/>
  <c r="S102" i="21"/>
  <c r="S87" i="21" a="1"/>
  <c r="S87" i="21"/>
  <c r="S99" i="21" a="1"/>
  <c r="S99" i="21"/>
  <c r="V81" i="21" a="1"/>
  <c r="V81" i="21"/>
  <c r="V85" i="21" a="1"/>
  <c r="V85" i="21"/>
  <c r="V89" i="21" a="1"/>
  <c r="V89" i="21"/>
  <c r="V93" i="21" a="1"/>
  <c r="V93" i="21"/>
  <c r="V97" i="21" a="1"/>
  <c r="V97" i="21"/>
  <c r="V101" i="21" a="1"/>
  <c r="V101" i="21"/>
  <c r="V105" i="21" a="1"/>
  <c r="V105" i="21"/>
  <c r="W79" i="21" a="1"/>
  <c r="W79" i="21"/>
  <c r="T83" i="21" a="1"/>
  <c r="T83" i="21"/>
  <c r="T87" i="21" a="1"/>
  <c r="T87" i="21"/>
  <c r="T91" i="21" a="1"/>
  <c r="T91" i="21"/>
  <c r="T95" i="21" a="1"/>
  <c r="T95" i="21"/>
  <c r="T99" i="21" a="1"/>
  <c r="T99" i="21"/>
  <c r="T103" i="21" a="1"/>
  <c r="T103" i="21"/>
  <c r="T107" i="21" a="1"/>
  <c r="T107" i="21"/>
  <c r="Q80" i="21" a="1"/>
  <c r="Q80" i="21"/>
  <c r="W81" i="21" a="1"/>
  <c r="W81" i="21"/>
  <c r="W85" i="21" a="1"/>
  <c r="W85" i="21"/>
  <c r="W89" i="21" a="1"/>
  <c r="W89" i="21"/>
  <c r="W93" i="21" a="1"/>
  <c r="W93" i="21"/>
  <c r="W97" i="21" a="1"/>
  <c r="W97" i="21"/>
  <c r="W101" i="21" a="1"/>
  <c r="W101" i="21"/>
  <c r="W105" i="21" a="1"/>
  <c r="W105" i="21"/>
  <c r="U83" i="21" a="1"/>
  <c r="U83" i="21"/>
  <c r="U87" i="21" a="1"/>
  <c r="U87" i="21"/>
  <c r="U91" i="21" a="1"/>
  <c r="U91" i="21"/>
  <c r="U95" i="21" a="1"/>
  <c r="U95" i="21"/>
  <c r="U99" i="21" a="1"/>
  <c r="U99" i="21"/>
  <c r="U103" i="21" a="1"/>
  <c r="U103" i="21"/>
  <c r="U107" i="21" a="1"/>
  <c r="U107" i="21"/>
  <c r="P84" i="21" a="1"/>
  <c r="P84" i="21"/>
  <c r="P88" i="21" a="1"/>
  <c r="P88" i="21"/>
  <c r="P92" i="21" a="1"/>
  <c r="P92" i="21"/>
  <c r="P96" i="21" a="1"/>
  <c r="P96" i="21"/>
  <c r="P100" i="21" a="1"/>
  <c r="P100" i="21"/>
  <c r="R102" i="21" a="1"/>
  <c r="R102" i="21"/>
  <c r="P106" i="21" a="1"/>
  <c r="P106" i="21"/>
  <c r="Q82" i="21" a="1"/>
  <c r="Q82" i="21"/>
  <c r="Q86" i="21" a="1"/>
  <c r="Q86" i="21"/>
  <c r="Q90" i="21" a="1"/>
  <c r="Q90" i="21"/>
  <c r="Q94" i="21" a="1"/>
  <c r="Q94" i="21"/>
  <c r="Q98" i="21" a="1"/>
  <c r="Q98" i="21"/>
  <c r="Q101" i="21" a="1"/>
  <c r="Q101" i="21"/>
  <c r="Q105" i="21" a="1"/>
  <c r="Q105" i="21"/>
  <c r="S108" i="21" a="1"/>
  <c r="S108" i="21"/>
  <c r="R85" i="21" a="1"/>
  <c r="R85" i="21"/>
  <c r="R89" i="21" a="1"/>
  <c r="R89" i="21"/>
  <c r="R93" i="21" a="1"/>
  <c r="R93" i="21"/>
  <c r="R97" i="21" a="1"/>
  <c r="R97" i="21"/>
  <c r="S101" i="21" a="1"/>
  <c r="S101" i="21"/>
  <c r="S105" i="21" a="1"/>
  <c r="S105" i="21"/>
  <c r="S82" i="21" a="1"/>
  <c r="S82" i="21"/>
  <c r="S86" i="21" a="1"/>
  <c r="S86" i="21"/>
  <c r="S90" i="21" a="1"/>
  <c r="S90" i="21"/>
  <c r="S94" i="21" a="1"/>
  <c r="S94" i="21"/>
  <c r="S98" i="21" a="1"/>
  <c r="S98" i="21"/>
  <c r="R103" i="21" a="1"/>
  <c r="R103" i="21"/>
  <c r="R107" i="21" a="1"/>
  <c r="R107" i="21"/>
  <c r="W82" i="21" a="1"/>
  <c r="W82" i="21"/>
  <c r="W94" i="21" a="1"/>
  <c r="W94" i="21"/>
  <c r="W102" i="21" a="1"/>
  <c r="W102" i="21"/>
  <c r="U84" i="21" a="1"/>
  <c r="U84" i="21"/>
  <c r="U96" i="21" a="1"/>
  <c r="U96" i="21"/>
  <c r="U108" i="21" a="1"/>
  <c r="U108" i="21"/>
  <c r="V86" i="21" a="1"/>
  <c r="V86" i="21"/>
  <c r="V98" i="21" a="1"/>
  <c r="V98" i="21"/>
  <c r="T80" i="21" a="1"/>
  <c r="T80" i="21"/>
  <c r="T92" i="21" a="1"/>
  <c r="T92" i="21"/>
  <c r="T104" i="21" a="1"/>
  <c r="T104" i="21"/>
  <c r="P85" i="21" a="1"/>
  <c r="P85" i="21"/>
  <c r="P97" i="21" a="1"/>
  <c r="P97" i="21"/>
  <c r="P107" i="21" a="1"/>
  <c r="P107" i="21"/>
  <c r="Q91" i="21" a="1"/>
  <c r="Q91" i="21"/>
  <c r="Q102" i="21" a="1"/>
  <c r="Q102" i="21"/>
  <c r="R86" i="21" a="1"/>
  <c r="R86" i="21"/>
  <c r="R98" i="21" a="1"/>
  <c r="R98" i="21"/>
  <c r="S83" i="21" a="1"/>
  <c r="S83" i="21"/>
  <c r="S95" i="21" a="1"/>
  <c r="S95" i="21"/>
  <c r="R108" i="21" a="1"/>
  <c r="R108" i="21"/>
  <c r="C26" i="19" a="1"/>
  <c r="C26" i="19"/>
  <c r="L168" i="9"/>
  <c r="Y10" i="5"/>
  <c r="B326" i="9"/>
  <c r="C27" i="19" a="1"/>
  <c r="C27" i="19"/>
  <c r="C28" i="19" a="1"/>
  <c r="C28" i="19"/>
  <c r="C29" i="19" a="1"/>
  <c r="C29" i="19"/>
  <c r="C30" i="19" a="1"/>
  <c r="C30" i="19"/>
  <c r="C31" i="19" a="1"/>
  <c r="C31" i="19"/>
  <c r="C32" i="19" a="1"/>
  <c r="C32" i="19"/>
  <c r="C33" i="19" a="1"/>
  <c r="C33" i="19"/>
  <c r="C34" i="19" a="1"/>
  <c r="C34" i="19"/>
  <c r="C35" i="19" a="1"/>
  <c r="C35" i="19"/>
  <c r="C36" i="19" a="1"/>
  <c r="C36" i="19"/>
  <c r="C37" i="19" a="1"/>
  <c r="C37" i="19"/>
  <c r="C38" i="19" a="1"/>
  <c r="C38" i="19"/>
  <c r="C39" i="19" a="1"/>
  <c r="C39" i="19"/>
  <c r="C40" i="19" a="1"/>
  <c r="C40" i="19"/>
  <c r="C41" i="19" a="1"/>
  <c r="C41" i="19"/>
  <c r="C42" i="19" a="1"/>
  <c r="C42" i="19"/>
  <c r="C43" i="19" a="1"/>
  <c r="C43" i="19"/>
  <c r="C44" i="19" a="1"/>
  <c r="C44" i="19"/>
  <c r="C45" i="19" a="1"/>
  <c r="C45" i="19"/>
  <c r="C46" i="19" a="1"/>
  <c r="C46" i="19"/>
  <c r="C47" i="19" a="1"/>
  <c r="C47" i="19"/>
  <c r="C48" i="19" a="1"/>
  <c r="C48" i="19"/>
  <c r="C49" i="19" a="1"/>
  <c r="C49" i="19"/>
  <c r="C50" i="19" a="1"/>
  <c r="C50" i="19"/>
  <c r="C51" i="19" a="1"/>
  <c r="C51" i="19"/>
  <c r="C52" i="19" a="1"/>
  <c r="C52" i="19"/>
  <c r="C53" i="19" a="1"/>
  <c r="C53" i="19"/>
  <c r="C54" i="19" a="1"/>
  <c r="C54" i="19"/>
  <c r="C55" i="19" a="1"/>
  <c r="C55" i="19"/>
  <c r="C56" i="19" a="1"/>
  <c r="C56" i="19"/>
  <c r="C57" i="19" a="1"/>
  <c r="C57" i="19"/>
  <c r="C58" i="19" a="1"/>
  <c r="C58" i="19"/>
  <c r="C59" i="19" a="1"/>
  <c r="C59" i="19"/>
  <c r="C60" i="19" a="1"/>
  <c r="C60" i="19"/>
  <c r="C61" i="19" a="1"/>
  <c r="C61" i="19"/>
  <c r="C62" i="19" a="1"/>
  <c r="C62" i="19"/>
  <c r="C63" i="19" a="1"/>
  <c r="C63" i="19"/>
  <c r="C64" i="19" a="1"/>
  <c r="C64" i="19"/>
  <c r="C65" i="19" a="1"/>
  <c r="C65" i="19"/>
  <c r="C66" i="19" a="1"/>
  <c r="C66" i="19"/>
  <c r="C67" i="19" a="1"/>
  <c r="C67" i="19"/>
  <c r="C68" i="19" a="1"/>
  <c r="C68" i="19"/>
  <c r="C69" i="19" a="1"/>
  <c r="C69" i="19"/>
  <c r="C70" i="19" a="1"/>
  <c r="C70" i="19"/>
  <c r="C71" i="19" a="1"/>
  <c r="C71" i="19"/>
  <c r="C72" i="19" a="1"/>
  <c r="C72" i="19"/>
  <c r="C73" i="19" a="1"/>
  <c r="C73" i="19"/>
  <c r="C74" i="19" a="1"/>
  <c r="C74" i="19"/>
  <c r="C75" i="19" a="1"/>
  <c r="C75" i="19"/>
  <c r="C76" i="19" a="1"/>
  <c r="C76" i="19"/>
  <c r="C77" i="19" a="1"/>
  <c r="C77" i="19"/>
  <c r="C78" i="19" a="1"/>
  <c r="C78" i="19"/>
  <c r="C79" i="19" a="1"/>
  <c r="C79" i="19"/>
  <c r="C80" i="19" a="1"/>
  <c r="C80" i="19"/>
  <c r="C81" i="19" a="1"/>
  <c r="C81" i="19"/>
  <c r="C82" i="19" a="1"/>
  <c r="C82" i="19"/>
  <c r="C83" i="19" a="1"/>
  <c r="C83" i="19"/>
  <c r="C84" i="19" a="1"/>
  <c r="C84" i="19"/>
  <c r="C85" i="19" a="1"/>
  <c r="C85" i="19"/>
  <c r="C86" i="19" a="1"/>
  <c r="C86" i="19"/>
  <c r="C87" i="19" a="1"/>
  <c r="C87" i="19"/>
  <c r="C88" i="19" a="1"/>
  <c r="C88" i="19"/>
  <c r="C89" i="19" a="1"/>
  <c r="C89" i="19"/>
  <c r="C90" i="19" a="1"/>
  <c r="C90" i="19"/>
  <c r="C91" i="19" a="1"/>
  <c r="C91" i="19"/>
  <c r="C92" i="19" a="1"/>
  <c r="C92" i="19"/>
  <c r="C93" i="19" a="1"/>
  <c r="C93" i="19"/>
  <c r="C94" i="19" a="1"/>
  <c r="C94" i="19"/>
  <c r="C95" i="19" a="1"/>
  <c r="C95" i="19"/>
  <c r="C96" i="19" a="1"/>
  <c r="C96" i="19"/>
  <c r="C97" i="19" a="1"/>
  <c r="C97" i="19"/>
  <c r="C98" i="19" a="1"/>
  <c r="C98" i="19"/>
  <c r="C99" i="19" a="1"/>
  <c r="C99" i="19"/>
  <c r="C100" i="19" a="1"/>
  <c r="C100" i="19"/>
  <c r="C101" i="19" a="1"/>
  <c r="C101" i="19"/>
  <c r="C102" i="19" a="1"/>
  <c r="C102" i="19"/>
  <c r="C103" i="19" a="1"/>
  <c r="C103" i="19"/>
  <c r="C104" i="19" a="1"/>
  <c r="C104" i="19"/>
  <c r="C105" i="19" a="1"/>
  <c r="C105" i="19"/>
  <c r="C106" i="19" a="1"/>
  <c r="C106" i="19"/>
  <c r="C107" i="19" a="1"/>
  <c r="C107" i="19"/>
  <c r="C108" i="19" a="1"/>
  <c r="C108" i="19"/>
  <c r="C109" i="19" a="1"/>
  <c r="C109" i="19"/>
  <c r="C110" i="19" a="1"/>
  <c r="C110" i="19"/>
  <c r="C111" i="19" a="1"/>
  <c r="C111" i="19"/>
  <c r="C112" i="19" a="1"/>
  <c r="C112" i="19"/>
  <c r="C113" i="19" a="1"/>
  <c r="C113" i="19"/>
  <c r="C114" i="19" a="1"/>
  <c r="C114" i="19"/>
  <c r="C115" i="19" a="1"/>
  <c r="C115" i="19"/>
  <c r="C116" i="19" a="1"/>
  <c r="C116" i="19"/>
  <c r="C117" i="19" a="1"/>
  <c r="C117" i="19"/>
  <c r="C118" i="19" a="1"/>
  <c r="C118" i="19"/>
  <c r="C119" i="19" a="1"/>
  <c r="C119" i="19"/>
  <c r="C120" i="19" a="1"/>
  <c r="C120" i="19"/>
  <c r="C121" i="19" a="1"/>
  <c r="C121" i="19"/>
  <c r="C122" i="19" a="1"/>
  <c r="C122" i="19"/>
  <c r="C123" i="19" a="1"/>
  <c r="C123" i="19"/>
  <c r="C124" i="19" a="1"/>
  <c r="C124" i="19"/>
  <c r="C125" i="19" a="1"/>
  <c r="C125" i="19"/>
  <c r="C126" i="19" a="1"/>
  <c r="C126" i="19"/>
  <c r="C127" i="19" a="1"/>
  <c r="C127" i="19"/>
  <c r="C128" i="19" a="1"/>
  <c r="C128" i="19"/>
  <c r="C129" i="19" a="1"/>
  <c r="C129" i="19"/>
  <c r="C130" i="19" a="1"/>
  <c r="C130" i="19"/>
  <c r="C131" i="19" a="1"/>
  <c r="C131" i="19"/>
  <c r="C132" i="19" a="1"/>
  <c r="C132" i="19"/>
  <c r="C133" i="19" a="1"/>
  <c r="C133" i="19"/>
  <c r="C134" i="19" a="1"/>
  <c r="C134" i="19"/>
  <c r="C135" i="19" a="1"/>
  <c r="C135" i="19"/>
  <c r="C136" i="19" a="1"/>
  <c r="C136" i="19"/>
  <c r="C137" i="19" a="1"/>
  <c r="C137" i="19"/>
  <c r="C138" i="19" a="1"/>
  <c r="C138" i="19"/>
  <c r="C139" i="19" a="1"/>
  <c r="C139" i="19"/>
  <c r="C140" i="19" a="1"/>
  <c r="C140" i="19"/>
  <c r="C141" i="19" a="1"/>
  <c r="C141" i="19"/>
  <c r="C142" i="19" a="1"/>
  <c r="C142" i="19"/>
  <c r="C143" i="19" a="1"/>
  <c r="C143" i="19"/>
  <c r="C144" i="19" a="1"/>
  <c r="C144" i="19"/>
  <c r="C145" i="19" a="1"/>
  <c r="C145" i="19"/>
  <c r="C146" i="19" a="1"/>
  <c r="C146" i="19"/>
  <c r="C147" i="19" a="1"/>
  <c r="C147" i="19"/>
  <c r="C148" i="19" a="1"/>
  <c r="C148" i="19"/>
  <c r="C149" i="19" a="1"/>
  <c r="C149" i="19"/>
  <c r="C150" i="19" a="1"/>
  <c r="C150" i="19"/>
  <c r="C151" i="19" a="1"/>
  <c r="C151" i="19"/>
  <c r="C152" i="19" a="1"/>
  <c r="C152" i="19"/>
  <c r="C153" i="19" a="1"/>
  <c r="C153" i="19"/>
  <c r="C154" i="19" a="1"/>
  <c r="C154" i="19"/>
  <c r="C155" i="19" a="1"/>
  <c r="C155" i="19"/>
  <c r="C156" i="19" a="1"/>
  <c r="C156" i="19"/>
  <c r="C157" i="19" a="1"/>
  <c r="C157" i="19"/>
  <c r="C158" i="19" a="1"/>
  <c r="C158" i="19"/>
  <c r="C159" i="19" a="1"/>
  <c r="C159" i="19"/>
  <c r="C160" i="19" a="1"/>
  <c r="C160" i="19"/>
  <c r="C161" i="19" a="1"/>
  <c r="C161" i="19"/>
  <c r="C162" i="19" a="1"/>
  <c r="C162" i="19"/>
  <c r="C163" i="19" a="1"/>
  <c r="C163" i="19"/>
  <c r="C164" i="19" a="1"/>
  <c r="C164" i="19"/>
  <c r="C165" i="19" a="1"/>
  <c r="C165" i="19"/>
  <c r="C166" i="19" a="1"/>
  <c r="C166" i="19"/>
  <c r="C167" i="19" a="1"/>
  <c r="C167" i="19"/>
  <c r="C168" i="19" a="1"/>
  <c r="C168" i="19"/>
  <c r="C169" i="19" a="1"/>
  <c r="C169" i="19"/>
  <c r="C170" i="19" a="1"/>
  <c r="C170" i="19"/>
  <c r="C171" i="19" a="1"/>
  <c r="C171" i="19"/>
  <c r="C172" i="19" a="1"/>
  <c r="C172" i="19"/>
  <c r="C173" i="19" a="1"/>
  <c r="C173" i="19"/>
  <c r="C174" i="19" a="1"/>
  <c r="C174" i="19"/>
  <c r="C175" i="19" a="1"/>
  <c r="C175" i="19"/>
  <c r="C176" i="19" a="1"/>
  <c r="C176" i="19"/>
  <c r="C177" i="19" a="1"/>
  <c r="C177" i="19"/>
  <c r="C178" i="19" a="1"/>
  <c r="C178" i="19"/>
  <c r="C179" i="19" a="1"/>
  <c r="C179" i="19"/>
  <c r="C180" i="19" a="1"/>
  <c r="C180" i="19"/>
  <c r="C181" i="19" a="1"/>
  <c r="C181" i="19"/>
  <c r="C182" i="19" a="1"/>
  <c r="C182" i="19"/>
  <c r="C183" i="19" a="1"/>
  <c r="C183" i="19"/>
  <c r="C184" i="19" a="1"/>
  <c r="C184" i="19"/>
  <c r="C185" i="19" a="1"/>
  <c r="C185" i="19"/>
  <c r="C186" i="19" a="1"/>
  <c r="C186" i="19"/>
  <c r="C187" i="19" a="1"/>
  <c r="C187" i="19"/>
  <c r="C188" i="19" a="1"/>
  <c r="C188" i="19"/>
  <c r="C189" i="19" a="1"/>
  <c r="C189" i="19"/>
  <c r="C190" i="19" a="1"/>
  <c r="C190" i="19"/>
  <c r="C191" i="19" a="1"/>
  <c r="C191" i="19"/>
  <c r="C192" i="19" a="1"/>
  <c r="C192" i="19"/>
  <c r="C193" i="19" a="1"/>
  <c r="C193" i="19"/>
  <c r="C194" i="19" a="1"/>
  <c r="C194" i="19"/>
  <c r="C195" i="19" a="1"/>
  <c r="C195" i="19"/>
  <c r="C196" i="19" a="1"/>
  <c r="C196" i="19"/>
  <c r="C197" i="19" a="1"/>
  <c r="C197" i="19"/>
  <c r="C198" i="19" a="1"/>
  <c r="C198" i="19"/>
  <c r="C199" i="19" a="1"/>
  <c r="C199" i="19"/>
  <c r="C200" i="19" a="1"/>
  <c r="C200" i="19"/>
  <c r="C201" i="19" a="1"/>
  <c r="C201" i="19"/>
  <c r="C202" i="19" a="1"/>
  <c r="C202" i="19"/>
  <c r="C203" i="19" a="1"/>
  <c r="C203" i="19"/>
  <c r="C204" i="19" a="1"/>
  <c r="C204" i="19"/>
  <c r="C205" i="19" a="1"/>
  <c r="C205" i="19"/>
  <c r="C206" i="19" a="1"/>
  <c r="C206" i="19"/>
  <c r="C207" i="19" a="1"/>
  <c r="C207" i="19"/>
  <c r="C208" i="19" a="1"/>
  <c r="C208" i="19"/>
  <c r="C209" i="19" a="1"/>
  <c r="C209" i="19"/>
  <c r="C210" i="19" a="1"/>
  <c r="C210" i="19"/>
  <c r="C211" i="19" a="1"/>
  <c r="C211" i="19"/>
  <c r="C212" i="19" a="1"/>
  <c r="C212" i="19"/>
  <c r="C213" i="19" a="1"/>
  <c r="C213" i="19"/>
  <c r="C214" i="19" a="1"/>
  <c r="C214" i="19"/>
  <c r="C215" i="19" a="1"/>
  <c r="C215" i="19"/>
  <c r="C216" i="19" a="1"/>
  <c r="C216" i="19"/>
  <c r="C217" i="19" a="1"/>
  <c r="C217" i="19"/>
  <c r="C218" i="19" a="1"/>
  <c r="C218" i="19"/>
  <c r="C219" i="19" a="1"/>
  <c r="C219" i="19"/>
  <c r="C220" i="19" a="1"/>
  <c r="C220" i="19"/>
  <c r="C221" i="19" a="1"/>
  <c r="C221" i="19"/>
  <c r="C222" i="19" a="1"/>
  <c r="C222" i="19"/>
  <c r="C223" i="19" a="1"/>
  <c r="C223" i="19"/>
  <c r="C224" i="19" a="1"/>
  <c r="C224" i="19"/>
  <c r="C225" i="19" a="1"/>
  <c r="C225" i="19"/>
  <c r="C226" i="19" a="1"/>
  <c r="C226" i="19"/>
  <c r="C227" i="19" a="1"/>
  <c r="C227" i="19"/>
  <c r="C228" i="19" a="1"/>
  <c r="C228" i="19"/>
  <c r="C229" i="19" a="1"/>
  <c r="C229" i="19"/>
  <c r="C230" i="19" a="1"/>
  <c r="C230" i="19"/>
  <c r="C231" i="19" a="1"/>
  <c r="C231" i="19"/>
  <c r="C232" i="19" a="1"/>
  <c r="C232" i="19"/>
  <c r="C233" i="19" a="1"/>
  <c r="C233" i="19"/>
  <c r="C234" i="19" a="1"/>
  <c r="C234" i="19"/>
  <c r="C235" i="19" a="1"/>
  <c r="C235" i="19"/>
  <c r="C236" i="19" a="1"/>
  <c r="C236" i="19"/>
  <c r="C237" i="19" a="1"/>
  <c r="C237" i="19"/>
  <c r="C238" i="19" a="1"/>
  <c r="C238" i="19"/>
  <c r="C239" i="19" a="1"/>
  <c r="C239" i="19"/>
  <c r="C240" i="19" a="1"/>
  <c r="C240" i="19"/>
  <c r="C241" i="19" a="1"/>
  <c r="C241" i="19"/>
  <c r="C242" i="19" a="1"/>
  <c r="C242" i="19"/>
  <c r="C243" i="19" a="1"/>
  <c r="C243" i="19"/>
  <c r="C244" i="19" a="1"/>
  <c r="C244" i="19"/>
  <c r="C245" i="19" a="1"/>
  <c r="C245" i="19"/>
  <c r="C246" i="19" a="1"/>
  <c r="C246" i="19"/>
  <c r="C247" i="19" a="1"/>
  <c r="C247" i="19"/>
  <c r="C248" i="19" a="1"/>
  <c r="C248" i="19"/>
  <c r="C249" i="19" a="1"/>
  <c r="C249" i="19"/>
  <c r="C250" i="19" a="1"/>
  <c r="C250" i="19"/>
  <c r="C251" i="19" a="1"/>
  <c r="C251" i="19"/>
  <c r="C252" i="19" a="1"/>
  <c r="C252" i="19"/>
  <c r="C253" i="19" a="1"/>
  <c r="C253" i="19"/>
  <c r="C254" i="19" a="1"/>
  <c r="C254" i="19"/>
  <c r="C255" i="19" a="1"/>
  <c r="C255" i="19"/>
  <c r="C256" i="19" a="1"/>
  <c r="C256" i="19"/>
  <c r="C257" i="19" a="1"/>
  <c r="C257" i="19"/>
  <c r="C258" i="19" a="1"/>
  <c r="C258" i="19"/>
  <c r="C259" i="19" a="1"/>
  <c r="C259" i="19"/>
  <c r="C260" i="19" a="1"/>
  <c r="C260" i="19"/>
  <c r="C261" i="19" a="1"/>
  <c r="C261" i="19"/>
  <c r="C262" i="19" a="1"/>
  <c r="C262" i="19"/>
  <c r="C263" i="19" a="1"/>
  <c r="C263" i="19"/>
  <c r="C264" i="19" a="1"/>
  <c r="C264" i="19"/>
  <c r="C265" i="19" a="1"/>
  <c r="C265" i="19"/>
  <c r="C266" i="19" a="1"/>
  <c r="C266" i="19"/>
  <c r="C267" i="19" a="1"/>
  <c r="C267" i="19"/>
  <c r="C268" i="19" a="1"/>
  <c r="C268" i="19"/>
  <c r="C269" i="19" a="1"/>
  <c r="C269" i="19"/>
  <c r="C270" i="19" a="1"/>
  <c r="C270" i="19"/>
  <c r="C271" i="19" a="1"/>
  <c r="C271" i="19"/>
  <c r="C272" i="19" a="1"/>
  <c r="C272" i="19"/>
  <c r="C273" i="19" a="1"/>
  <c r="C273" i="19"/>
  <c r="C274" i="19" a="1"/>
  <c r="C274" i="19"/>
  <c r="C275" i="19" a="1"/>
  <c r="C275" i="19"/>
  <c r="C276" i="19" a="1"/>
  <c r="C276" i="19"/>
  <c r="C277" i="19" a="1"/>
  <c r="C277" i="19"/>
  <c r="C278" i="19" a="1"/>
  <c r="C278" i="19"/>
  <c r="C279" i="19" a="1"/>
  <c r="C279" i="19"/>
  <c r="C280" i="19" a="1"/>
  <c r="C280" i="19"/>
  <c r="C281" i="19" a="1"/>
  <c r="C281" i="19"/>
  <c r="C282" i="19" a="1"/>
  <c r="C282" i="19"/>
  <c r="C283" i="19" a="1"/>
  <c r="C283" i="19"/>
  <c r="C284" i="19" a="1"/>
  <c r="C284" i="19"/>
  <c r="C285" i="19" a="1"/>
  <c r="C285" i="19"/>
  <c r="C286" i="19" a="1"/>
  <c r="C286" i="19"/>
  <c r="C287" i="19" a="1"/>
  <c r="C287" i="19"/>
  <c r="C288" i="19" a="1"/>
  <c r="C288" i="19"/>
  <c r="C289" i="19" a="1"/>
  <c r="C289" i="19"/>
  <c r="C290" i="19" a="1"/>
  <c r="C290" i="19"/>
  <c r="C291" i="19" a="1"/>
  <c r="C291" i="19"/>
  <c r="C292" i="19" a="1"/>
  <c r="C292" i="19"/>
  <c r="C293" i="19" a="1"/>
  <c r="C293" i="19"/>
  <c r="C294" i="19" a="1"/>
  <c r="C294" i="19"/>
  <c r="C295" i="19" a="1"/>
  <c r="C295" i="19"/>
  <c r="C296" i="19" a="1"/>
  <c r="C296" i="19"/>
  <c r="C297" i="19" a="1"/>
  <c r="C297" i="19"/>
  <c r="C298" i="19" a="1"/>
  <c r="C298" i="19"/>
  <c r="C299" i="19" a="1"/>
  <c r="C299" i="19"/>
  <c r="C300" i="19" a="1"/>
  <c r="C300" i="19"/>
  <c r="C301" i="19" a="1"/>
  <c r="C301" i="19"/>
  <c r="C302" i="19" a="1"/>
  <c r="C302" i="19"/>
  <c r="C303" i="19" a="1"/>
  <c r="C303" i="19"/>
  <c r="C304" i="19" a="1"/>
  <c r="C304" i="19"/>
  <c r="C305" i="19" a="1"/>
  <c r="C305" i="19"/>
  <c r="C306" i="19" a="1"/>
  <c r="C306" i="19"/>
  <c r="C307" i="19" a="1"/>
  <c r="C307" i="19"/>
  <c r="C308" i="19" a="1"/>
  <c r="C308" i="19"/>
  <c r="C309" i="19" a="1"/>
  <c r="C309" i="19"/>
  <c r="C310" i="19" a="1"/>
  <c r="C310" i="19"/>
  <c r="C311" i="19" a="1"/>
  <c r="C311" i="19"/>
  <c r="C312" i="19" a="1"/>
  <c r="C312" i="19"/>
  <c r="C313" i="19" a="1"/>
  <c r="C313" i="19"/>
  <c r="C314" i="19" a="1"/>
  <c r="C314" i="19"/>
  <c r="C315" i="19" a="1"/>
  <c r="C315" i="19"/>
  <c r="C316" i="19" a="1"/>
  <c r="C316" i="19"/>
  <c r="C317" i="19" a="1"/>
  <c r="C317" i="19"/>
  <c r="C318" i="19" a="1"/>
  <c r="C318" i="19"/>
  <c r="C319" i="19" a="1"/>
  <c r="C319" i="19"/>
  <c r="C320" i="19" a="1"/>
  <c r="C320" i="19"/>
  <c r="C321" i="19" a="1"/>
  <c r="C321" i="19"/>
  <c r="C322" i="19" a="1"/>
  <c r="C322" i="19"/>
  <c r="C323" i="19" a="1"/>
  <c r="C323" i="19"/>
  <c r="C324" i="19" a="1"/>
  <c r="C324" i="19"/>
  <c r="C325" i="19" a="1"/>
  <c r="C325" i="19"/>
  <c r="C326" i="19" a="1"/>
  <c r="C326" i="19"/>
  <c r="C327" i="19" a="1"/>
  <c r="C327" i="19"/>
  <c r="C328" i="19" a="1"/>
  <c r="C328" i="19"/>
  <c r="C329" i="19" a="1"/>
  <c r="C329" i="19"/>
  <c r="C330" i="19" a="1"/>
  <c r="C330" i="19"/>
  <c r="C331" i="19" a="1"/>
  <c r="C331" i="19"/>
  <c r="C332" i="19" a="1"/>
  <c r="C332" i="19"/>
  <c r="C333" i="19" a="1"/>
  <c r="C333" i="19"/>
  <c r="C334" i="19" a="1"/>
  <c r="C334" i="19"/>
  <c r="C335" i="19" a="1"/>
  <c r="C335" i="19"/>
  <c r="C336" i="19" a="1"/>
  <c r="C336" i="19"/>
  <c r="C337" i="19" a="1"/>
  <c r="C337" i="19"/>
  <c r="C338" i="19" a="1"/>
  <c r="C338" i="19"/>
  <c r="C339" i="19" a="1"/>
  <c r="C339" i="19"/>
  <c r="C340" i="19" a="1"/>
  <c r="C340" i="19"/>
  <c r="C341" i="19" a="1"/>
  <c r="C341" i="19"/>
  <c r="C342" i="19" a="1"/>
  <c r="C342" i="19"/>
  <c r="C343" i="19" a="1"/>
  <c r="C343" i="19"/>
  <c r="C344" i="19" a="1"/>
  <c r="C344" i="19"/>
  <c r="C345" i="19" a="1"/>
  <c r="C345" i="19"/>
  <c r="C346" i="19" a="1"/>
  <c r="C346" i="19"/>
  <c r="C347" i="19" a="1"/>
  <c r="C347" i="19"/>
  <c r="C348" i="19" a="1"/>
  <c r="C348" i="19"/>
  <c r="C349" i="19" a="1"/>
  <c r="C349" i="19"/>
  <c r="C350" i="19" a="1"/>
  <c r="C350" i="19"/>
  <c r="C351" i="19" a="1"/>
  <c r="C351" i="19"/>
  <c r="C352" i="19" a="1"/>
  <c r="C352" i="19"/>
  <c r="C353" i="19" a="1"/>
  <c r="C353" i="19"/>
  <c r="C354" i="19" a="1"/>
  <c r="C354" i="19"/>
  <c r="C355" i="19" a="1"/>
  <c r="C355" i="19"/>
  <c r="C356" i="19" a="1"/>
  <c r="C356" i="19"/>
  <c r="C357" i="19" a="1"/>
  <c r="C357" i="19"/>
  <c r="C358" i="19" a="1"/>
  <c r="C358" i="19"/>
  <c r="C359" i="19" a="1"/>
  <c r="C359" i="19"/>
  <c r="C360" i="19" a="1"/>
  <c r="C360" i="19"/>
  <c r="C361" i="19" a="1"/>
  <c r="C361" i="19"/>
  <c r="C362" i="19" a="1"/>
  <c r="C362" i="19"/>
  <c r="C363" i="19" a="1"/>
  <c r="C363" i="19"/>
  <c r="C364" i="19" a="1"/>
  <c r="C364" i="19"/>
  <c r="C365" i="19" a="1"/>
  <c r="C365" i="19"/>
  <c r="C366" i="19" a="1"/>
  <c r="C366" i="19"/>
  <c r="C367" i="19" a="1"/>
  <c r="C367" i="19"/>
  <c r="C368" i="19" a="1"/>
  <c r="C368" i="19"/>
  <c r="C369" i="19" a="1"/>
  <c r="C369" i="19"/>
  <c r="C370" i="19" a="1"/>
  <c r="C370" i="19"/>
  <c r="C371" i="19" a="1"/>
  <c r="C371" i="19"/>
  <c r="C372" i="19" a="1"/>
  <c r="C372" i="19"/>
  <c r="C373" i="19" a="1"/>
  <c r="C373" i="19"/>
  <c r="C374" i="19" a="1"/>
  <c r="C374" i="19"/>
  <c r="C375" i="19" a="1"/>
  <c r="C375" i="19"/>
  <c r="C376" i="19" a="1"/>
  <c r="C376" i="19"/>
  <c r="C377" i="19" a="1"/>
  <c r="C377" i="19"/>
  <c r="C378" i="19" a="1"/>
  <c r="C378" i="19"/>
  <c r="C379" i="19" a="1"/>
  <c r="C379" i="19"/>
  <c r="C380" i="19" a="1"/>
  <c r="C380" i="19"/>
  <c r="C381" i="19" a="1"/>
  <c r="C381" i="19"/>
  <c r="C382" i="19" a="1"/>
  <c r="C382" i="19"/>
  <c r="C383" i="19" a="1"/>
  <c r="C383" i="19"/>
  <c r="C384" i="19" a="1"/>
  <c r="C384" i="19"/>
  <c r="C385" i="19" a="1"/>
  <c r="C385" i="19"/>
  <c r="C386" i="19" a="1"/>
  <c r="C386" i="19"/>
  <c r="C387" i="19" a="1"/>
  <c r="C387" i="19"/>
  <c r="C388" i="19" a="1"/>
  <c r="C388" i="19"/>
  <c r="C389" i="19" a="1"/>
  <c r="C389" i="19"/>
  <c r="C390" i="19" a="1"/>
  <c r="C390" i="19"/>
  <c r="C391" i="19" a="1"/>
  <c r="C391" i="19"/>
  <c r="C392" i="19" a="1"/>
  <c r="C392" i="19"/>
  <c r="C393" i="19" a="1"/>
  <c r="C393" i="19"/>
  <c r="C394" i="19" a="1"/>
  <c r="C394" i="19"/>
  <c r="C395" i="19" a="1"/>
  <c r="C395" i="19"/>
  <c r="C396" i="19" a="1"/>
  <c r="C396" i="19"/>
  <c r="C397" i="19" a="1"/>
  <c r="C397" i="19"/>
  <c r="C398" i="19" a="1"/>
  <c r="C398" i="19"/>
  <c r="C399" i="19" a="1"/>
  <c r="C399" i="19"/>
  <c r="C400" i="19" a="1"/>
  <c r="C400" i="19"/>
  <c r="C401" i="19" a="1"/>
  <c r="C401" i="19"/>
  <c r="C402" i="19" a="1"/>
  <c r="C402" i="19"/>
  <c r="C403" i="19" a="1"/>
  <c r="C403" i="19"/>
  <c r="C404" i="19" a="1"/>
  <c r="C404" i="19"/>
  <c r="C405" i="19" a="1"/>
  <c r="C405" i="19"/>
  <c r="C406" i="19" a="1"/>
  <c r="C406" i="19"/>
  <c r="C407" i="19" a="1"/>
  <c r="C407" i="19"/>
  <c r="C408" i="19" a="1"/>
  <c r="C408" i="19"/>
  <c r="C409" i="19" a="1"/>
  <c r="C409" i="19"/>
  <c r="C410" i="19" a="1"/>
  <c r="C410" i="19"/>
  <c r="C411" i="19" a="1"/>
  <c r="C411" i="19"/>
  <c r="C412" i="19" a="1"/>
  <c r="C412" i="19"/>
  <c r="C413" i="19" a="1"/>
  <c r="C413" i="19"/>
  <c r="C414" i="19" a="1"/>
  <c r="C414" i="19"/>
  <c r="C415" i="19" a="1"/>
  <c r="C415" i="19"/>
  <c r="C416" i="19" a="1"/>
  <c r="C416" i="19"/>
  <c r="C417" i="19" a="1"/>
  <c r="C417" i="19"/>
  <c r="C418" i="19" a="1"/>
  <c r="C418" i="19"/>
  <c r="C419" i="19" a="1"/>
  <c r="C419" i="19"/>
  <c r="C420" i="19" a="1"/>
  <c r="C420" i="19"/>
  <c r="C421" i="19" a="1"/>
  <c r="C421" i="19"/>
  <c r="C422" i="19" a="1"/>
  <c r="C422" i="19"/>
  <c r="C423" i="19" a="1"/>
  <c r="C423" i="19"/>
  <c r="C424" i="19" a="1"/>
  <c r="C424" i="19"/>
  <c r="C425" i="19" a="1"/>
  <c r="C425" i="19"/>
  <c r="C426" i="19" a="1"/>
  <c r="C426" i="19"/>
  <c r="C427" i="19" a="1"/>
  <c r="C427" i="19"/>
  <c r="C428" i="19" a="1"/>
  <c r="C428" i="19"/>
  <c r="C429" i="19" a="1"/>
  <c r="C429" i="19"/>
  <c r="C430" i="19" a="1"/>
  <c r="C430" i="19"/>
  <c r="C431" i="19" a="1"/>
  <c r="C431" i="19"/>
  <c r="C432" i="19" a="1"/>
  <c r="C432" i="19"/>
  <c r="C433" i="19" a="1"/>
  <c r="C433" i="19"/>
  <c r="C434" i="19" a="1"/>
  <c r="C434" i="19"/>
  <c r="C435" i="19" a="1"/>
  <c r="C435" i="19"/>
  <c r="C436" i="19" a="1"/>
  <c r="C436" i="19"/>
  <c r="C437" i="19" a="1"/>
  <c r="C437" i="19"/>
  <c r="C438" i="19" a="1"/>
  <c r="C438" i="19"/>
  <c r="C439" i="19" a="1"/>
  <c r="C439" i="19"/>
  <c r="C440" i="19" a="1"/>
  <c r="C440" i="19"/>
  <c r="C441" i="19" a="1"/>
  <c r="C441" i="19"/>
  <c r="C442" i="19" a="1"/>
  <c r="C442" i="19"/>
  <c r="C443" i="19" a="1"/>
  <c r="C443" i="19"/>
  <c r="C444" i="19" a="1"/>
  <c r="C444" i="19"/>
  <c r="C445" i="19" a="1"/>
  <c r="C445" i="19"/>
  <c r="C446" i="19" a="1"/>
  <c r="C446" i="19"/>
  <c r="C447" i="19" a="1"/>
  <c r="C447" i="19"/>
  <c r="C448" i="19" a="1"/>
  <c r="C448" i="19"/>
  <c r="C449" i="19" a="1"/>
  <c r="C449" i="19"/>
  <c r="C450" i="19" a="1"/>
  <c r="C450" i="19"/>
  <c r="C451" i="19" a="1"/>
  <c r="C451" i="19"/>
  <c r="C452" i="19" a="1"/>
  <c r="C452" i="19"/>
  <c r="C453" i="19" a="1"/>
  <c r="C453" i="19"/>
  <c r="C454" i="19" a="1"/>
  <c r="C454" i="19"/>
  <c r="C455" i="19" a="1"/>
  <c r="C455" i="19"/>
  <c r="C456" i="19" a="1"/>
  <c r="C456" i="19"/>
  <c r="C457" i="19" a="1"/>
  <c r="C457" i="19"/>
  <c r="C458" i="19" a="1"/>
  <c r="C458" i="19"/>
  <c r="C459" i="19" a="1"/>
  <c r="C459" i="19"/>
  <c r="C460" i="19" a="1"/>
  <c r="C460" i="19"/>
  <c r="C461" i="19" a="1"/>
  <c r="C461" i="19"/>
  <c r="C462" i="19" a="1"/>
  <c r="C462" i="19"/>
  <c r="C463" i="19" a="1"/>
  <c r="C463" i="19"/>
  <c r="C464" i="19" a="1"/>
  <c r="C464" i="19"/>
  <c r="C465" i="19" a="1"/>
  <c r="C465" i="19"/>
  <c r="C466" i="19" a="1"/>
  <c r="C466" i="19"/>
  <c r="C467" i="19" a="1"/>
  <c r="C467" i="19"/>
  <c r="C468" i="19" a="1"/>
  <c r="C468" i="19"/>
  <c r="C469" i="19" a="1"/>
  <c r="C469" i="19"/>
  <c r="C470" i="19" a="1"/>
  <c r="C470" i="19"/>
  <c r="C471" i="19" a="1"/>
  <c r="C471" i="19"/>
  <c r="C472" i="19" a="1"/>
  <c r="C472" i="19"/>
  <c r="C473" i="19" a="1"/>
  <c r="C473" i="19"/>
  <c r="C474" i="19" a="1"/>
  <c r="C474" i="19"/>
  <c r="C475" i="19" a="1"/>
  <c r="C475" i="19"/>
  <c r="C476" i="19" a="1"/>
  <c r="C476" i="19"/>
  <c r="C477" i="19" a="1"/>
  <c r="C477" i="19"/>
  <c r="C478" i="19" a="1"/>
  <c r="C478" i="19"/>
  <c r="C479" i="19" a="1"/>
  <c r="C479" i="19"/>
  <c r="C480" i="19" a="1"/>
  <c r="C480" i="19"/>
  <c r="C481" i="19" a="1"/>
  <c r="C481" i="19"/>
  <c r="C482" i="19" a="1"/>
  <c r="C482" i="19"/>
  <c r="C483" i="19" a="1"/>
  <c r="C483" i="19"/>
  <c r="C484" i="19" a="1"/>
  <c r="C484" i="19"/>
  <c r="C485" i="19" a="1"/>
  <c r="C485" i="19"/>
  <c r="C486" i="19" a="1"/>
  <c r="C486" i="19"/>
  <c r="C487" i="19" a="1"/>
  <c r="C487" i="19"/>
  <c r="C488" i="19" a="1"/>
  <c r="C488" i="19"/>
  <c r="C489" i="19" a="1"/>
  <c r="C489" i="19"/>
  <c r="C490" i="19" a="1"/>
  <c r="C490" i="19"/>
  <c r="C491" i="19" a="1"/>
  <c r="C491" i="19"/>
  <c r="C492" i="19" a="1"/>
  <c r="C492" i="19"/>
  <c r="C493" i="19" a="1"/>
  <c r="C493" i="19"/>
  <c r="C494" i="19" a="1"/>
  <c r="C494" i="19"/>
  <c r="C495" i="19" a="1"/>
  <c r="C495" i="19"/>
  <c r="C496" i="19" a="1"/>
  <c r="C496" i="19"/>
  <c r="C497" i="19" a="1"/>
  <c r="C497" i="19"/>
  <c r="C498" i="19" a="1"/>
  <c r="C498" i="19"/>
  <c r="C499" i="19" a="1"/>
  <c r="C499" i="19"/>
  <c r="C500" i="19" a="1"/>
  <c r="C500" i="19"/>
  <c r="C501" i="19" a="1"/>
  <c r="C501" i="19"/>
  <c r="C502" i="19" a="1"/>
  <c r="C502" i="19"/>
  <c r="C503" i="19" a="1"/>
  <c r="C503" i="19"/>
  <c r="C504" i="19" a="1"/>
  <c r="C504" i="19"/>
  <c r="C505" i="19" a="1"/>
  <c r="C505" i="19"/>
  <c r="C506" i="19" a="1"/>
  <c r="C506" i="19"/>
  <c r="C507" i="19" a="1"/>
  <c r="C507" i="19"/>
  <c r="C508" i="19" a="1"/>
  <c r="C508" i="19"/>
  <c r="C509" i="19" a="1"/>
  <c r="C509" i="19"/>
  <c r="C510" i="19" a="1"/>
  <c r="C510" i="19"/>
  <c r="C511" i="19" a="1"/>
  <c r="C511" i="19"/>
  <c r="C512" i="19" a="1"/>
  <c r="C512" i="19"/>
  <c r="C513" i="19" a="1"/>
  <c r="C513" i="19"/>
  <c r="C514" i="19" a="1"/>
  <c r="C514" i="19"/>
  <c r="C515" i="19" a="1"/>
  <c r="C515" i="19"/>
  <c r="C516" i="19" a="1"/>
  <c r="C516" i="19"/>
  <c r="C517" i="19" a="1"/>
  <c r="C517" i="19"/>
  <c r="C518" i="19" a="1"/>
  <c r="C518" i="19"/>
  <c r="C519" i="19" a="1"/>
  <c r="C519" i="19"/>
  <c r="C520" i="19" a="1"/>
  <c r="C520" i="19"/>
  <c r="C521" i="19" a="1"/>
  <c r="C521" i="19"/>
  <c r="C522" i="19" a="1"/>
  <c r="C522" i="19"/>
  <c r="C523" i="19" a="1"/>
  <c r="C523" i="19"/>
  <c r="C524" i="19" a="1"/>
  <c r="C524" i="19"/>
  <c r="C525" i="19" a="1"/>
  <c r="C525" i="19"/>
  <c r="C526" i="19" a="1"/>
  <c r="C526" i="19"/>
  <c r="C527" i="19" a="1"/>
  <c r="C527" i="19"/>
  <c r="C528" i="19" a="1"/>
  <c r="C528" i="19"/>
  <c r="C529" i="19" a="1"/>
  <c r="C529" i="19"/>
  <c r="C530" i="19" a="1"/>
  <c r="C530" i="19"/>
  <c r="C531" i="19" a="1"/>
  <c r="C531" i="19"/>
  <c r="C532" i="19" a="1"/>
  <c r="C532" i="19"/>
  <c r="C533" i="19" a="1"/>
  <c r="C533" i="19"/>
  <c r="C534" i="19" a="1"/>
  <c r="C534" i="19"/>
  <c r="C535" i="19" a="1"/>
  <c r="C535" i="19"/>
  <c r="C536" i="19" a="1"/>
  <c r="C536" i="19"/>
  <c r="C537" i="19" a="1"/>
  <c r="C537" i="19"/>
  <c r="C538" i="19" a="1"/>
  <c r="C538" i="19"/>
  <c r="C539" i="19" a="1"/>
  <c r="C539" i="19"/>
  <c r="C540" i="19" a="1"/>
  <c r="C540" i="19"/>
  <c r="C541" i="19" a="1"/>
  <c r="C541" i="19"/>
  <c r="C542" i="19" a="1"/>
  <c r="C542" i="19"/>
  <c r="C543" i="19" a="1"/>
  <c r="C543" i="19"/>
  <c r="C544" i="19" a="1"/>
  <c r="C544" i="19"/>
  <c r="C545" i="19" a="1"/>
  <c r="C545" i="19"/>
  <c r="C546" i="19" a="1"/>
  <c r="C546" i="19"/>
  <c r="C547" i="19" a="1"/>
  <c r="C547" i="19"/>
  <c r="C548" i="19" a="1"/>
  <c r="C548" i="19"/>
  <c r="C549" i="19" a="1"/>
  <c r="C549" i="19"/>
  <c r="C550" i="19" a="1"/>
  <c r="C550" i="19"/>
  <c r="C551" i="19" a="1"/>
  <c r="C551" i="19"/>
  <c r="C552" i="19" a="1"/>
  <c r="C552" i="19"/>
  <c r="C553" i="19" a="1"/>
  <c r="C553" i="19"/>
  <c r="C554" i="19" a="1"/>
  <c r="C554" i="19"/>
  <c r="C555" i="19" a="1"/>
  <c r="C555" i="19"/>
  <c r="C556" i="19" a="1"/>
  <c r="C556" i="19"/>
  <c r="C557" i="19" a="1"/>
  <c r="C557" i="19"/>
  <c r="C558" i="19" a="1"/>
  <c r="C558" i="19"/>
  <c r="C559" i="19" a="1"/>
  <c r="C559" i="19"/>
  <c r="C560" i="19" a="1"/>
  <c r="C560" i="19"/>
  <c r="C561" i="19" a="1"/>
  <c r="C561" i="19"/>
  <c r="C562" i="19" a="1"/>
  <c r="C562" i="19"/>
  <c r="C563" i="19" a="1"/>
  <c r="C563" i="19"/>
  <c r="C564" i="19" a="1"/>
  <c r="C564" i="19"/>
  <c r="C565" i="19" a="1"/>
  <c r="C565" i="19"/>
  <c r="C566" i="19" a="1"/>
  <c r="C566" i="19"/>
  <c r="C567" i="19" a="1"/>
  <c r="C567" i="19"/>
  <c r="C568" i="19" a="1"/>
  <c r="C568" i="19"/>
  <c r="C569" i="19" a="1"/>
  <c r="C569" i="19"/>
  <c r="C570" i="19" a="1"/>
  <c r="C570" i="19"/>
  <c r="C571" i="19" a="1"/>
  <c r="C571" i="19"/>
  <c r="C572" i="19" a="1"/>
  <c r="C572" i="19"/>
  <c r="C573" i="19" a="1"/>
  <c r="C573" i="19"/>
  <c r="C574" i="19" a="1"/>
  <c r="C574" i="19"/>
  <c r="C575" i="19" a="1"/>
  <c r="C575" i="19"/>
  <c r="C576" i="19" a="1"/>
  <c r="C576" i="19"/>
  <c r="C577" i="19" a="1"/>
  <c r="C577" i="19"/>
  <c r="C578" i="19" a="1"/>
  <c r="C578" i="19"/>
  <c r="C579" i="19" a="1"/>
  <c r="C579" i="19"/>
  <c r="C580" i="19" a="1"/>
  <c r="C580" i="19"/>
  <c r="C581" i="19" a="1"/>
  <c r="C581" i="19"/>
  <c r="C582" i="19" a="1"/>
  <c r="C582" i="19"/>
  <c r="C583" i="19" a="1"/>
  <c r="C583" i="19"/>
  <c r="C584" i="19" a="1"/>
  <c r="C584" i="19"/>
  <c r="C585" i="19" a="1"/>
  <c r="C585" i="19"/>
  <c r="C586" i="19" a="1"/>
  <c r="C586" i="19"/>
  <c r="C587" i="19" a="1"/>
  <c r="C587" i="19"/>
  <c r="C588" i="19" a="1"/>
  <c r="C588" i="19"/>
  <c r="C589" i="19" a="1"/>
  <c r="C589" i="19"/>
  <c r="C590" i="19" a="1"/>
  <c r="C590" i="19"/>
  <c r="C591" i="19" a="1"/>
  <c r="C591" i="19"/>
  <c r="C592" i="19" a="1"/>
  <c r="C592" i="19"/>
  <c r="C593" i="19" a="1"/>
  <c r="C593" i="19"/>
  <c r="C594" i="19" a="1"/>
  <c r="C594" i="19"/>
  <c r="C595" i="19" a="1"/>
  <c r="C595" i="19"/>
  <c r="C596" i="19" a="1"/>
  <c r="C596" i="19"/>
  <c r="C597" i="19" a="1"/>
  <c r="C597" i="19"/>
  <c r="C598" i="19" a="1"/>
  <c r="C598" i="19"/>
  <c r="C599" i="19" a="1"/>
  <c r="C599" i="19"/>
  <c r="C600" i="19" a="1"/>
  <c r="C600" i="19"/>
  <c r="C601" i="19" a="1"/>
  <c r="C601" i="19"/>
  <c r="C602" i="19" a="1"/>
  <c r="C602" i="19"/>
  <c r="C603" i="19" a="1"/>
  <c r="C603" i="19"/>
  <c r="C604" i="19" a="1"/>
  <c r="C604" i="19"/>
  <c r="C605" i="19" a="1"/>
  <c r="C605" i="19"/>
  <c r="C606" i="19" a="1"/>
  <c r="C606" i="19"/>
  <c r="C607" i="19" a="1"/>
  <c r="C607" i="19"/>
  <c r="C608" i="19" a="1"/>
  <c r="C608" i="19"/>
  <c r="C609" i="19" a="1"/>
  <c r="C609" i="19"/>
  <c r="C610" i="19" a="1"/>
  <c r="C610" i="19"/>
  <c r="C611" i="19" a="1"/>
  <c r="C611" i="19"/>
  <c r="C612" i="19" a="1"/>
  <c r="C612" i="19"/>
  <c r="C613" i="19" a="1"/>
  <c r="C613" i="19"/>
  <c r="C614" i="19" a="1"/>
  <c r="C614" i="19"/>
  <c r="C615" i="19" a="1"/>
  <c r="C615" i="19"/>
  <c r="C616" i="19" a="1"/>
  <c r="C616" i="19"/>
  <c r="C617" i="19" a="1"/>
  <c r="C617" i="19"/>
  <c r="C618" i="19" a="1"/>
  <c r="C618" i="19"/>
  <c r="C619" i="19" a="1"/>
  <c r="C619" i="19"/>
  <c r="C620" i="19" a="1"/>
  <c r="C620" i="19"/>
  <c r="C621" i="19" a="1"/>
  <c r="C621" i="19"/>
  <c r="C622" i="19" a="1"/>
  <c r="C622" i="19"/>
  <c r="C623" i="19" a="1"/>
  <c r="C623" i="19"/>
  <c r="C624" i="19" a="1"/>
  <c r="C624" i="19"/>
  <c r="C625" i="19" a="1"/>
  <c r="C625" i="19"/>
  <c r="C626" i="19" a="1"/>
  <c r="C626" i="19"/>
  <c r="C627" i="19" a="1"/>
  <c r="C627" i="19"/>
  <c r="C628" i="19" a="1"/>
  <c r="C628" i="19"/>
  <c r="C629" i="19" a="1"/>
  <c r="C629" i="19"/>
  <c r="C630" i="19" a="1"/>
  <c r="C630" i="19"/>
  <c r="C631" i="19" a="1"/>
  <c r="C631" i="19"/>
  <c r="C632" i="19" a="1"/>
  <c r="C632" i="19"/>
  <c r="C633" i="19" a="1"/>
  <c r="C633" i="19"/>
  <c r="C634" i="19" a="1"/>
  <c r="C634" i="19"/>
  <c r="C635" i="19" a="1"/>
  <c r="C635" i="19"/>
  <c r="C636" i="19" a="1"/>
  <c r="C636" i="19"/>
  <c r="C637" i="19" a="1"/>
  <c r="C637" i="19"/>
  <c r="C638" i="19" a="1"/>
  <c r="C638" i="19"/>
  <c r="C639" i="19" a="1"/>
  <c r="C639" i="19"/>
  <c r="C640" i="19" a="1"/>
  <c r="C640" i="19"/>
  <c r="C641" i="19" a="1"/>
  <c r="C641" i="19"/>
  <c r="C642" i="19" a="1"/>
  <c r="C642" i="19"/>
  <c r="C643" i="19" a="1"/>
  <c r="C643" i="19"/>
  <c r="C644" i="19" a="1"/>
  <c r="C644" i="19"/>
  <c r="C645" i="19" a="1"/>
  <c r="C645" i="19"/>
  <c r="C646" i="19" a="1"/>
  <c r="C646" i="19"/>
  <c r="C647" i="19" a="1"/>
  <c r="C647" i="19"/>
  <c r="C648" i="19" a="1"/>
  <c r="C648" i="19"/>
  <c r="C649" i="19" a="1"/>
  <c r="C649" i="19"/>
  <c r="C650" i="19" a="1"/>
  <c r="C650" i="19"/>
  <c r="C651" i="19" a="1"/>
  <c r="C651" i="19"/>
  <c r="C652" i="19" a="1"/>
  <c r="C652" i="19"/>
  <c r="C653" i="19" a="1"/>
  <c r="C653" i="19"/>
  <c r="C654" i="19" a="1"/>
  <c r="C654" i="19"/>
  <c r="C655" i="19" a="1"/>
  <c r="C655" i="19"/>
  <c r="C656" i="19" a="1"/>
  <c r="C656" i="19"/>
  <c r="C657" i="19" a="1"/>
  <c r="C657" i="19"/>
  <c r="C658" i="19" a="1"/>
  <c r="C658" i="19"/>
  <c r="C659" i="19" a="1"/>
  <c r="C659" i="19"/>
  <c r="C660" i="19" a="1"/>
  <c r="C660" i="19"/>
  <c r="C661" i="19" a="1"/>
  <c r="C661" i="19"/>
  <c r="C662" i="19" a="1"/>
  <c r="C662" i="19"/>
  <c r="C663" i="19" a="1"/>
  <c r="C663" i="19"/>
  <c r="C664" i="19" a="1"/>
  <c r="C664" i="19"/>
  <c r="C665" i="19" a="1"/>
  <c r="C665" i="19"/>
  <c r="C666" i="19" a="1"/>
  <c r="C666" i="19"/>
  <c r="C667" i="19" a="1"/>
  <c r="C667" i="19"/>
  <c r="C668" i="19" a="1"/>
  <c r="C668" i="19"/>
  <c r="C669" i="19" a="1"/>
  <c r="C669" i="19"/>
  <c r="C670" i="19" a="1"/>
  <c r="C670" i="19"/>
  <c r="C671" i="19" a="1"/>
  <c r="C671" i="19"/>
  <c r="C672" i="19" a="1"/>
  <c r="C672" i="19"/>
  <c r="C673" i="19" a="1"/>
  <c r="C673" i="19"/>
  <c r="C674" i="19" a="1"/>
  <c r="C674" i="19"/>
  <c r="C675" i="19" a="1"/>
  <c r="C675" i="19"/>
  <c r="C676" i="19" a="1"/>
  <c r="C676" i="19"/>
  <c r="C677" i="19" a="1"/>
  <c r="C677" i="19"/>
  <c r="C678" i="19" a="1"/>
  <c r="C678" i="19"/>
  <c r="C679" i="19" a="1"/>
  <c r="C679" i="19"/>
  <c r="C680" i="19" a="1"/>
  <c r="C680" i="19"/>
  <c r="C681" i="19" a="1"/>
  <c r="C681" i="19"/>
  <c r="C682" i="19" a="1"/>
  <c r="C682" i="19"/>
  <c r="C683" i="19" a="1"/>
  <c r="C683" i="19"/>
  <c r="C684" i="19" a="1"/>
  <c r="C684" i="19"/>
  <c r="C685" i="19" a="1"/>
  <c r="C685" i="19"/>
  <c r="C686" i="19" a="1"/>
  <c r="C686" i="19"/>
  <c r="C687" i="19" a="1"/>
  <c r="C687" i="19"/>
  <c r="C688" i="19" a="1"/>
  <c r="C688" i="19"/>
  <c r="C689" i="19" a="1"/>
  <c r="C689" i="19"/>
  <c r="C690" i="19" a="1"/>
  <c r="C690" i="19"/>
  <c r="C691" i="19" a="1"/>
  <c r="C691" i="19"/>
  <c r="C692" i="19" a="1"/>
  <c r="C692" i="19"/>
  <c r="C693" i="19" a="1"/>
  <c r="C693" i="19"/>
  <c r="C694" i="19" a="1"/>
  <c r="C694" i="19"/>
  <c r="C695" i="19" a="1"/>
  <c r="C695" i="19"/>
  <c r="C696" i="19" a="1"/>
  <c r="C696" i="19"/>
  <c r="C697" i="19" a="1"/>
  <c r="C697" i="19"/>
  <c r="C698" i="19" a="1"/>
  <c r="C698" i="19"/>
  <c r="C699" i="19" a="1"/>
  <c r="C699" i="19"/>
  <c r="C700" i="19" a="1"/>
  <c r="C700" i="19"/>
  <c r="C701" i="19" a="1"/>
  <c r="C701" i="19"/>
  <c r="C702" i="19" a="1"/>
  <c r="C702" i="19"/>
  <c r="C703" i="19" a="1"/>
  <c r="C703" i="19"/>
  <c r="C704" i="19" a="1"/>
  <c r="C704" i="19"/>
  <c r="C705" i="19" a="1"/>
  <c r="C705" i="19"/>
  <c r="C706" i="19" a="1"/>
  <c r="C706" i="19"/>
  <c r="C707" i="19" a="1"/>
  <c r="C707" i="19"/>
  <c r="C708" i="19" a="1"/>
  <c r="C708" i="19"/>
  <c r="C709" i="19" a="1"/>
  <c r="C709" i="19"/>
  <c r="C710" i="19" a="1"/>
  <c r="C710" i="19"/>
  <c r="C711" i="19" a="1"/>
  <c r="C711" i="19"/>
  <c r="C712" i="19" a="1"/>
  <c r="C712" i="19"/>
  <c r="C713" i="19" a="1"/>
  <c r="C713" i="19"/>
  <c r="C714" i="19" a="1"/>
  <c r="C714" i="19"/>
  <c r="C715" i="19" a="1"/>
  <c r="C715" i="19"/>
  <c r="C716" i="19" a="1"/>
  <c r="C716" i="19"/>
  <c r="C717" i="19" a="1"/>
  <c r="C717" i="19"/>
  <c r="C718" i="19" a="1"/>
  <c r="C718" i="19"/>
  <c r="C719" i="19" a="1"/>
  <c r="C719" i="19"/>
  <c r="C720" i="19" a="1"/>
  <c r="C720" i="19"/>
  <c r="C721" i="19" a="1"/>
  <c r="C721" i="19"/>
  <c r="C722" i="19" a="1"/>
  <c r="C722" i="19"/>
  <c r="C723" i="19" a="1"/>
  <c r="C723" i="19"/>
  <c r="C724" i="19" a="1"/>
  <c r="C724" i="19"/>
  <c r="C725" i="19" a="1"/>
  <c r="C725" i="19"/>
  <c r="C726" i="19" a="1"/>
  <c r="C726" i="19"/>
  <c r="C727" i="19" a="1"/>
  <c r="C727" i="19"/>
  <c r="C728" i="19" a="1"/>
  <c r="C728" i="19"/>
  <c r="C729" i="19" a="1"/>
  <c r="C729" i="19"/>
  <c r="C730" i="19" a="1"/>
  <c r="C730" i="19"/>
  <c r="C731" i="19" a="1"/>
  <c r="C731" i="19"/>
  <c r="C732" i="19" a="1"/>
  <c r="C732" i="19"/>
  <c r="C733" i="19" a="1"/>
  <c r="C733" i="19"/>
  <c r="C734" i="19" a="1"/>
  <c r="C734" i="19"/>
  <c r="C735" i="19" a="1"/>
  <c r="C735" i="19"/>
  <c r="C736" i="19" a="1"/>
  <c r="C736" i="19"/>
  <c r="C737" i="19" a="1"/>
  <c r="C737" i="19"/>
  <c r="C738" i="19" a="1"/>
  <c r="C738" i="19"/>
  <c r="C739" i="19" a="1"/>
  <c r="C739" i="19"/>
  <c r="C740" i="19" a="1"/>
  <c r="C740" i="19"/>
  <c r="C741" i="19" a="1"/>
  <c r="C741" i="19"/>
  <c r="C742" i="19" a="1"/>
  <c r="C742" i="19"/>
  <c r="C743" i="19" a="1"/>
  <c r="C743" i="19"/>
  <c r="C744" i="19" a="1"/>
  <c r="C744" i="19"/>
  <c r="C745" i="19" a="1"/>
  <c r="C745" i="19"/>
  <c r="C746" i="19" a="1"/>
  <c r="C746" i="19"/>
  <c r="C747" i="19" a="1"/>
  <c r="C747" i="19"/>
  <c r="C748" i="19" a="1"/>
  <c r="C748" i="19"/>
  <c r="C749" i="19" a="1"/>
  <c r="C749" i="19"/>
  <c r="C750" i="19" a="1"/>
  <c r="C750" i="19"/>
  <c r="C751" i="19" a="1"/>
  <c r="C751" i="19"/>
  <c r="C752" i="19" a="1"/>
  <c r="C752" i="19"/>
  <c r="C753" i="19" a="1"/>
  <c r="C753" i="19"/>
  <c r="C754" i="19" a="1"/>
  <c r="C754" i="19"/>
  <c r="C755" i="19" a="1"/>
  <c r="C755" i="19"/>
  <c r="C756" i="19" a="1"/>
  <c r="C756" i="19"/>
  <c r="C757" i="19" a="1"/>
  <c r="C757" i="19"/>
  <c r="C758" i="19" a="1"/>
  <c r="C758" i="19"/>
  <c r="C759" i="19" a="1"/>
  <c r="C759" i="19"/>
  <c r="C760" i="19" a="1"/>
  <c r="C760" i="19"/>
  <c r="C761" i="19" a="1"/>
  <c r="C761" i="19"/>
  <c r="C762" i="19" a="1"/>
  <c r="C762" i="19"/>
  <c r="C763" i="19" a="1"/>
  <c r="C763" i="19"/>
  <c r="C764" i="19" a="1"/>
  <c r="C764" i="19"/>
  <c r="C765" i="19" a="1"/>
  <c r="C765" i="19"/>
  <c r="C766" i="19" a="1"/>
  <c r="C766" i="19"/>
  <c r="C767" i="19" a="1"/>
  <c r="C767" i="19"/>
  <c r="C768" i="19" a="1"/>
  <c r="C768" i="19"/>
  <c r="C769" i="19" a="1"/>
  <c r="C769" i="19"/>
  <c r="C770" i="19" a="1"/>
  <c r="C770" i="19"/>
  <c r="C771" i="19" a="1"/>
  <c r="C771" i="19"/>
  <c r="C772" i="19" a="1"/>
  <c r="C772" i="19"/>
  <c r="C773" i="19" a="1"/>
  <c r="C773" i="19"/>
  <c r="C774" i="19" a="1"/>
  <c r="C774" i="19"/>
  <c r="C775" i="19" a="1"/>
  <c r="C775" i="19"/>
  <c r="C776" i="19" a="1"/>
  <c r="C776" i="19"/>
  <c r="C777" i="19" a="1"/>
  <c r="C777" i="19"/>
  <c r="C778" i="19" a="1"/>
  <c r="C778" i="19"/>
  <c r="C779" i="19" a="1"/>
  <c r="C779" i="19"/>
  <c r="C780" i="19" a="1"/>
  <c r="C780" i="19"/>
  <c r="C781" i="19" a="1"/>
  <c r="C781" i="19"/>
  <c r="C782" i="19" a="1"/>
  <c r="C782" i="19"/>
  <c r="C783" i="19" a="1"/>
  <c r="C783" i="19"/>
  <c r="C784" i="19" a="1"/>
  <c r="C784" i="19"/>
  <c r="C785" i="19" a="1"/>
  <c r="C785" i="19"/>
  <c r="C786" i="19" a="1"/>
  <c r="C786" i="19"/>
  <c r="C787" i="19" a="1"/>
  <c r="C787" i="19"/>
  <c r="C788" i="19" a="1"/>
  <c r="C788" i="19"/>
  <c r="C789" i="19" a="1"/>
  <c r="C789" i="19"/>
  <c r="C790" i="19" a="1"/>
  <c r="C790" i="19"/>
  <c r="C791" i="19" a="1"/>
  <c r="C791" i="19"/>
  <c r="C792" i="19" a="1"/>
  <c r="C792" i="19"/>
  <c r="C793" i="19" a="1"/>
  <c r="C793" i="19"/>
  <c r="C794" i="19" a="1"/>
  <c r="C794" i="19"/>
  <c r="C795" i="19" a="1"/>
  <c r="C795" i="19"/>
  <c r="C796" i="19" a="1"/>
  <c r="C796" i="19"/>
  <c r="C797" i="19" a="1"/>
  <c r="C797" i="19"/>
  <c r="C798" i="19" a="1"/>
  <c r="C798" i="19"/>
  <c r="C799" i="19" a="1"/>
  <c r="C799" i="19"/>
  <c r="C800" i="19" a="1"/>
  <c r="C800" i="19"/>
  <c r="C801" i="19" a="1"/>
  <c r="C801" i="19"/>
  <c r="C802" i="19" a="1"/>
  <c r="C802" i="19"/>
  <c r="C803" i="19" a="1"/>
  <c r="C803" i="19"/>
  <c r="C804" i="19" a="1"/>
  <c r="C804" i="19"/>
  <c r="C805" i="19" a="1"/>
  <c r="C805" i="19"/>
  <c r="C806" i="19" a="1"/>
  <c r="C806" i="19"/>
  <c r="C807" i="19" a="1"/>
  <c r="C807" i="19"/>
  <c r="C808" i="19" a="1"/>
  <c r="C808" i="19"/>
  <c r="C809" i="19" a="1"/>
  <c r="C809" i="19"/>
  <c r="C810" i="19" a="1"/>
  <c r="C810" i="19"/>
  <c r="L169" i="9"/>
  <c r="A1624" i="19" a="1"/>
  <c r="A1624" i="19"/>
  <c r="A1625" i="19" a="1"/>
  <c r="A1625" i="19"/>
  <c r="A1626" i="19" a="1"/>
  <c r="A1626" i="19"/>
  <c r="A1627" i="19" a="1"/>
  <c r="A1627" i="19"/>
  <c r="C95" i="20"/>
  <c r="D95" i="20"/>
  <c r="C59" i="20"/>
  <c r="D59" i="20"/>
  <c r="C168" i="9" a="1"/>
  <c r="C168" i="9"/>
  <c r="C3" i="20"/>
  <c r="D3" i="20"/>
  <c r="C294" i="9" a="1"/>
  <c r="C294" i="9"/>
  <c r="D294" i="9" a="1"/>
  <c r="D294" i="9"/>
  <c r="D222" i="9" a="1"/>
  <c r="D222" i="9"/>
  <c r="P230" i="9" a="1"/>
  <c r="P230" i="9"/>
  <c r="P262" i="9" a="1"/>
  <c r="P262" i="9"/>
  <c r="C222" i="9" a="1"/>
  <c r="C222" i="9"/>
  <c r="C302" i="9" a="1"/>
  <c r="C302" i="9"/>
  <c r="P294" i="9" a="1"/>
  <c r="P294" i="9"/>
  <c r="C230" i="9" a="1"/>
  <c r="C230" i="9"/>
  <c r="P302" i="9" a="1"/>
  <c r="P302" i="9"/>
  <c r="P222" i="9" a="1"/>
  <c r="P222" i="9"/>
  <c r="D302" i="9" a="1"/>
  <c r="D302" i="9"/>
  <c r="D262" i="9" a="1"/>
  <c r="D262" i="9"/>
  <c r="P224" i="9" a="1"/>
  <c r="P224" i="9"/>
  <c r="D224" i="9" a="1"/>
  <c r="D224" i="9"/>
  <c r="P205" i="9" a="1"/>
  <c r="P205" i="9"/>
  <c r="P203" i="9" a="1"/>
  <c r="P203" i="9"/>
  <c r="C287" i="9" a="1"/>
  <c r="C287" i="9"/>
  <c r="P305" i="9" a="1"/>
  <c r="P305" i="9"/>
  <c r="C305" i="9" a="1"/>
  <c r="C305" i="9"/>
  <c r="D267" i="9" a="1"/>
  <c r="D267" i="9"/>
  <c r="C263" i="9" a="1"/>
  <c r="C263" i="9"/>
  <c r="P263" i="9" a="1"/>
  <c r="P263" i="9"/>
  <c r="C304" i="9" a="1"/>
  <c r="C304" i="9"/>
  <c r="D288" i="9" a="1"/>
  <c r="D288" i="9"/>
  <c r="C226" i="9" a="1"/>
  <c r="C226" i="9"/>
  <c r="P201" i="9" a="1"/>
  <c r="P201" i="9"/>
  <c r="C201" i="9" a="1"/>
  <c r="C201" i="9"/>
  <c r="C255" i="9" a="1"/>
  <c r="C255" i="9"/>
  <c r="C224" i="9" a="1"/>
  <c r="C224" i="9"/>
  <c r="C203" i="9" a="1"/>
  <c r="C203" i="9"/>
  <c r="D203" i="9" a="1"/>
  <c r="D203" i="9"/>
  <c r="D305" i="9" a="1"/>
  <c r="D305" i="9"/>
  <c r="P267" i="9" a="1"/>
  <c r="P267" i="9"/>
  <c r="D263" i="9" a="1"/>
  <c r="D263" i="9"/>
  <c r="P304" i="9" a="1"/>
  <c r="P304" i="9"/>
  <c r="D304" i="9" a="1"/>
  <c r="D304" i="9"/>
  <c r="C288" i="9" a="1"/>
  <c r="C288" i="9"/>
  <c r="P226" i="9" a="1"/>
  <c r="P226" i="9"/>
  <c r="D226" i="9" a="1"/>
  <c r="D226" i="9"/>
  <c r="D201" i="9" a="1"/>
  <c r="D201" i="9"/>
  <c r="P255" i="9" a="1"/>
  <c r="P255" i="9"/>
  <c r="C199" i="9" a="1"/>
  <c r="C199" i="9"/>
  <c r="D204" i="9" a="1"/>
  <c r="D204" i="9"/>
  <c r="D273" i="9" a="1"/>
  <c r="D273" i="9"/>
  <c r="C303" i="9" a="1"/>
  <c r="C303" i="9"/>
  <c r="P296" i="9" a="1"/>
  <c r="P296" i="9"/>
  <c r="P210" i="9" a="1"/>
  <c r="P210" i="9"/>
  <c r="P293" i="9" a="1"/>
  <c r="P293" i="9"/>
  <c r="C239" i="9" a="1"/>
  <c r="C239" i="9"/>
  <c r="D284" i="9" a="1"/>
  <c r="D284" i="9"/>
  <c r="D255" i="9" a="1"/>
  <c r="D255" i="9"/>
  <c r="C311" i="9" a="1"/>
  <c r="C311" i="9"/>
  <c r="D312" i="9" a="1"/>
  <c r="D312" i="9"/>
  <c r="C283" i="9" a="1"/>
  <c r="C283" i="9"/>
  <c r="P225" i="9" a="1"/>
  <c r="P225" i="9"/>
  <c r="D274" i="9" a="1"/>
  <c r="D274" i="9"/>
  <c r="C279" i="9" a="1"/>
  <c r="C279" i="9"/>
  <c r="D295" i="9" a="1"/>
  <c r="D295" i="9"/>
  <c r="C309" i="9" a="1"/>
  <c r="C309" i="9"/>
  <c r="C232" i="9" a="1"/>
  <c r="C232" i="9"/>
  <c r="C211" i="9" a="1"/>
  <c r="C211" i="9"/>
  <c r="P313" i="9" a="1"/>
  <c r="P313" i="9"/>
  <c r="C223" i="9" a="1"/>
  <c r="C223" i="9"/>
  <c r="P298" i="9" a="1"/>
  <c r="P298" i="9"/>
  <c r="D287" i="9" a="1"/>
  <c r="D287" i="9"/>
  <c r="C262" i="9" a="1"/>
  <c r="C262" i="9"/>
  <c r="P280" i="9" a="1"/>
  <c r="P280" i="9"/>
  <c r="C205" i="9" a="1"/>
  <c r="C205" i="9"/>
  <c r="P234" i="9" a="1"/>
  <c r="P234" i="9"/>
  <c r="C308" i="9" a="1"/>
  <c r="C308" i="9"/>
  <c r="P241" i="9" a="1"/>
  <c r="P241" i="9"/>
  <c r="D235" i="9" a="1"/>
  <c r="D235" i="9"/>
  <c r="P209" i="9" a="1"/>
  <c r="P209" i="9"/>
  <c r="C307" i="9" a="1"/>
  <c r="C307" i="9"/>
  <c r="P237" i="9" a="1"/>
  <c r="P237" i="9"/>
  <c r="D221" i="9" a="1"/>
  <c r="D221" i="9"/>
  <c r="C289" i="9" a="1"/>
  <c r="C289" i="9"/>
  <c r="C247" i="9" a="1"/>
  <c r="C247" i="9"/>
  <c r="P264" i="9" a="1"/>
  <c r="P264" i="9"/>
  <c r="P240" i="9" a="1"/>
  <c r="P240" i="9"/>
  <c r="D269" i="9" a="1"/>
  <c r="D269" i="9"/>
  <c r="P268" i="9" a="1"/>
  <c r="P268" i="9"/>
  <c r="P314" i="9" a="1"/>
  <c r="P314" i="9"/>
  <c r="D234" i="9" a="1"/>
  <c r="D234" i="9"/>
  <c r="D236" i="9" a="1"/>
  <c r="D236" i="9"/>
  <c r="C218" i="9" a="1"/>
  <c r="C218" i="9"/>
  <c r="D230" i="9" a="1"/>
  <c r="D230" i="9"/>
  <c r="D280" i="9" a="1"/>
  <c r="D280" i="9"/>
  <c r="D205" i="9" a="1"/>
  <c r="D205" i="9"/>
  <c r="C280" i="9" a="1"/>
  <c r="C280" i="9"/>
  <c r="P217" i="9" a="1"/>
  <c r="P217" i="9"/>
  <c r="D293" i="9" a="1"/>
  <c r="D293" i="9"/>
  <c r="D289" i="9" a="1"/>
  <c r="D289" i="9"/>
  <c r="P287" i="9" a="1"/>
  <c r="P287" i="9"/>
  <c r="P289" i="9" a="1"/>
  <c r="P289" i="9"/>
  <c r="C314" i="9" a="1"/>
  <c r="C314" i="9"/>
  <c r="C225" i="9" a="1"/>
  <c r="C225" i="9"/>
  <c r="C204" i="9" a="1"/>
  <c r="C204" i="9"/>
  <c r="D239" i="9" a="1"/>
  <c r="D239" i="9"/>
  <c r="D313" i="9" a="1"/>
  <c r="D313" i="9"/>
  <c r="P239" i="9" a="1"/>
  <c r="P239" i="9"/>
  <c r="D200" i="9" a="1"/>
  <c r="D200" i="9"/>
  <c r="P274" i="9" a="1"/>
  <c r="P274" i="9"/>
  <c r="P308" i="9" a="1"/>
  <c r="P308" i="9"/>
  <c r="D298" i="9" a="1"/>
  <c r="D298" i="9"/>
  <c r="D316" i="9" a="1"/>
  <c r="D316" i="9"/>
  <c r="C312" i="9" a="1"/>
  <c r="C312" i="9"/>
  <c r="P232" i="9" a="1"/>
  <c r="P232" i="9"/>
  <c r="D301" i="9" a="1"/>
  <c r="D301" i="9"/>
  <c r="D282" i="9" a="1"/>
  <c r="D282" i="9"/>
  <c r="C293" i="9" a="1"/>
  <c r="C293" i="9"/>
  <c r="C234" i="9" a="1"/>
  <c r="C234" i="9"/>
  <c r="C236" i="9" a="1"/>
  <c r="C236" i="9"/>
  <c r="D218" i="9" a="1"/>
  <c r="D218" i="9"/>
  <c r="D260" i="9" a="1"/>
  <c r="D260" i="9"/>
  <c r="D266" i="9" a="1"/>
  <c r="D266" i="9"/>
  <c r="C266" i="9" a="1"/>
  <c r="C266" i="9"/>
  <c r="D247" i="9" a="1"/>
  <c r="D247" i="9"/>
  <c r="P275" i="9" a="1"/>
  <c r="P275" i="9"/>
  <c r="C275" i="9" a="1"/>
  <c r="C275" i="9"/>
  <c r="P242" i="9" a="1"/>
  <c r="P242" i="9"/>
  <c r="D278" i="9" a="1"/>
  <c r="D278" i="9"/>
  <c r="C269" i="9" a="1"/>
  <c r="C269" i="9"/>
  <c r="C295" i="9" a="1"/>
  <c r="C295" i="9"/>
  <c r="C208" i="9" a="1"/>
  <c r="C208" i="9"/>
  <c r="P221" i="9" a="1"/>
  <c r="P221" i="9"/>
  <c r="P206" i="9" a="1"/>
  <c r="P206" i="9"/>
  <c r="D211" i="9" a="1"/>
  <c r="D211" i="9"/>
  <c r="P284" i="9" a="1"/>
  <c r="P284" i="9"/>
  <c r="D217" i="9" a="1"/>
  <c r="D217" i="9"/>
  <c r="C284" i="9" a="1"/>
  <c r="C284" i="9"/>
  <c r="P312" i="9" a="1"/>
  <c r="P312" i="9"/>
  <c r="C298" i="9" a="1"/>
  <c r="C298" i="9"/>
  <c r="D210" i="9" a="1"/>
  <c r="D210" i="9"/>
  <c r="D241" i="9" a="1"/>
  <c r="D241" i="9"/>
  <c r="C274" i="9" a="1"/>
  <c r="C274" i="9"/>
  <c r="C316" i="9" a="1"/>
  <c r="C316" i="9"/>
  <c r="D314" i="9" a="1"/>
  <c r="D314" i="9"/>
  <c r="C313" i="9" a="1"/>
  <c r="C313" i="9"/>
  <c r="P311" i="9" a="1"/>
  <c r="P311" i="9"/>
  <c r="C210" i="9" a="1"/>
  <c r="C210" i="9"/>
  <c r="D308" i="9" a="1"/>
  <c r="D308" i="9"/>
  <c r="D268" i="9" a="1"/>
  <c r="D268" i="9"/>
  <c r="P303" i="9" a="1"/>
  <c r="P303" i="9"/>
  <c r="D303" i="9" a="1"/>
  <c r="D303" i="9"/>
  <c r="D232" i="9" a="1"/>
  <c r="D232" i="9"/>
  <c r="C301" i="9" a="1"/>
  <c r="C301" i="9"/>
  <c r="P301" i="9" a="1"/>
  <c r="P301" i="9"/>
  <c r="C282" i="9" a="1"/>
  <c r="C282" i="9"/>
  <c r="P211" i="9" a="1"/>
  <c r="P211" i="9"/>
  <c r="P223" i="9" a="1"/>
  <c r="P223" i="9"/>
  <c r="D309" i="9" a="1"/>
  <c r="D309" i="9"/>
  <c r="P236" i="9" a="1"/>
  <c r="P236" i="9"/>
  <c r="P218" i="9" a="1"/>
  <c r="P218" i="9"/>
  <c r="P260" i="9" a="1"/>
  <c r="P260" i="9"/>
  <c r="P266" i="9" a="1"/>
  <c r="P266" i="9"/>
  <c r="C260" i="9" a="1"/>
  <c r="C260" i="9"/>
  <c r="D223" i="9" a="1"/>
  <c r="D223" i="9"/>
  <c r="P282" i="9" a="1"/>
  <c r="P282" i="9"/>
  <c r="P247" i="9" a="1"/>
  <c r="P247" i="9"/>
  <c r="D275" i="9" a="1"/>
  <c r="D275" i="9"/>
  <c r="C242" i="9" a="1"/>
  <c r="C242" i="9"/>
  <c r="P278" i="9" a="1"/>
  <c r="P278" i="9"/>
  <c r="C268" i="9" a="1"/>
  <c r="C268" i="9"/>
  <c r="D240" i="9" a="1"/>
  <c r="D240" i="9"/>
  <c r="C278" i="9" a="1"/>
  <c r="C278" i="9"/>
  <c r="P269" i="9" a="1"/>
  <c r="P269" i="9"/>
  <c r="P295" i="9" a="1"/>
  <c r="P295" i="9"/>
  <c r="D208" i="9" a="1"/>
  <c r="D208" i="9"/>
  <c r="C221" i="9" a="1"/>
  <c r="C221" i="9"/>
  <c r="D206" i="9" a="1"/>
  <c r="D206" i="9"/>
  <c r="P215" i="9" a="1"/>
  <c r="P215" i="9"/>
  <c r="D306" i="9" a="1"/>
  <c r="D306" i="9"/>
  <c r="C253" i="9" a="1"/>
  <c r="C253" i="9"/>
  <c r="P202" i="9" a="1"/>
  <c r="P202" i="9"/>
  <c r="P204" i="9" a="1"/>
  <c r="P204" i="9"/>
  <c r="P306" i="9" a="1"/>
  <c r="P306" i="9"/>
  <c r="C286" i="9" a="1"/>
  <c r="C286" i="9"/>
  <c r="D207" i="9" a="1"/>
  <c r="D207" i="9"/>
  <c r="D279" i="9" a="1"/>
  <c r="D279" i="9"/>
  <c r="D237" i="9" a="1"/>
  <c r="D237" i="9"/>
  <c r="D225" i="9" a="1"/>
  <c r="D225" i="9"/>
  <c r="C277" i="9" a="1"/>
  <c r="C277" i="9"/>
  <c r="C296" i="9" a="1"/>
  <c r="C296" i="9"/>
  <c r="C209" i="9" a="1"/>
  <c r="C209" i="9"/>
  <c r="D296" i="9" a="1"/>
  <c r="D296" i="9"/>
  <c r="P207" i="9" a="1"/>
  <c r="P207" i="9"/>
  <c r="P307" i="9" a="1"/>
  <c r="P307" i="9"/>
  <c r="D245" i="9" a="1"/>
  <c r="D245" i="9"/>
  <c r="P254" i="9" a="1"/>
  <c r="P254" i="9"/>
  <c r="C235" i="9" a="1"/>
  <c r="C235" i="9"/>
  <c r="C248" i="9" a="1"/>
  <c r="C248" i="9"/>
  <c r="C273" i="9" a="1"/>
  <c r="C273" i="9"/>
  <c r="D233" i="9" a="1"/>
  <c r="D233" i="9"/>
  <c r="P199" i="9" a="1"/>
  <c r="P199" i="9"/>
  <c r="D264" i="9" a="1"/>
  <c r="D264" i="9"/>
  <c r="D283" i="9" a="1"/>
  <c r="D283" i="9"/>
  <c r="P213" i="9" a="1"/>
  <c r="P213" i="9"/>
  <c r="C246" i="9" a="1"/>
  <c r="C246" i="9"/>
  <c r="P246" i="9" a="1"/>
  <c r="P246" i="9"/>
  <c r="C306" i="9" a="1"/>
  <c r="C306" i="9"/>
  <c r="C202" i="9" a="1"/>
  <c r="C202" i="9"/>
  <c r="D311" i="9" a="1"/>
  <c r="D311" i="9"/>
  <c r="C240" i="9" a="1"/>
  <c r="C240" i="9"/>
  <c r="D286" i="9" a="1"/>
  <c r="D286" i="9"/>
  <c r="C207" i="9" a="1"/>
  <c r="C207" i="9"/>
  <c r="P309" i="9" a="1"/>
  <c r="P309" i="9"/>
  <c r="C241" i="9" a="1"/>
  <c r="C241" i="9"/>
  <c r="P279" i="9" a="1"/>
  <c r="P279" i="9"/>
  <c r="C200" i="9" a="1"/>
  <c r="C200" i="9"/>
  <c r="C237" i="9" a="1"/>
  <c r="C237" i="9"/>
  <c r="D209" i="9" a="1"/>
  <c r="D209" i="9"/>
  <c r="P273" i="9" a="1"/>
  <c r="P273" i="9"/>
  <c r="C245" i="9" a="1"/>
  <c r="C245" i="9"/>
  <c r="D307" i="9" a="1"/>
  <c r="D307" i="9"/>
  <c r="D254" i="9" a="1"/>
  <c r="D254" i="9"/>
  <c r="P235" i="9" a="1"/>
  <c r="P235" i="9"/>
  <c r="P248" i="9" a="1"/>
  <c r="P248" i="9"/>
  <c r="C254" i="9" a="1"/>
  <c r="C254" i="9"/>
  <c r="C233" i="9" a="1"/>
  <c r="C233" i="9"/>
  <c r="D199" i="9" a="1"/>
  <c r="D199" i="9"/>
  <c r="C264" i="9" a="1"/>
  <c r="C264" i="9"/>
  <c r="P283" i="9" a="1"/>
  <c r="P283" i="9"/>
  <c r="D246" i="9" a="1"/>
  <c r="D246" i="9"/>
  <c r="P214" i="9" a="1"/>
  <c r="P214" i="9"/>
  <c r="P286" i="9" a="1"/>
  <c r="P286" i="9"/>
  <c r="C206" i="9" a="1"/>
  <c r="C206" i="9"/>
  <c r="P200" i="9" a="1"/>
  <c r="P200" i="9"/>
  <c r="D277" i="9" a="1"/>
  <c r="D277" i="9"/>
  <c r="C249" i="9" a="1"/>
  <c r="C249" i="9"/>
  <c r="P277" i="9" a="1"/>
  <c r="P277" i="9"/>
  <c r="P261" i="9" a="1"/>
  <c r="P261" i="9"/>
  <c r="C315" i="9" a="1"/>
  <c r="C315" i="9"/>
  <c r="P315" i="9" a="1"/>
  <c r="P315" i="9"/>
  <c r="P281" i="9" a="1"/>
  <c r="P281" i="9"/>
  <c r="D258" i="9" a="1"/>
  <c r="D258" i="9"/>
  <c r="C258" i="9" a="1"/>
  <c r="C258" i="9"/>
  <c r="D214" i="9" a="1"/>
  <c r="D214" i="9"/>
  <c r="C215" i="9" a="1"/>
  <c r="C215" i="9"/>
  <c r="C251" i="9" a="1"/>
  <c r="C251" i="9"/>
  <c r="P251" i="9" a="1"/>
  <c r="P251" i="9"/>
  <c r="D198" i="9" a="1"/>
  <c r="D198" i="9"/>
  <c r="C198" i="9" a="1"/>
  <c r="C198" i="9"/>
  <c r="D253" i="9" a="1"/>
  <c r="D253" i="9"/>
  <c r="P285" i="9" a="1"/>
  <c r="P285" i="9"/>
  <c r="D276" i="9" a="1"/>
  <c r="D276" i="9"/>
  <c r="D212" i="9" a="1"/>
  <c r="D212" i="9"/>
  <c r="C212" i="9" a="1"/>
  <c r="C212" i="9"/>
  <c r="P208" i="9" a="1"/>
  <c r="P208" i="9"/>
  <c r="P253" i="9" a="1"/>
  <c r="P253" i="9"/>
  <c r="D242" i="9" a="1"/>
  <c r="D242" i="9"/>
  <c r="P233" i="9" a="1"/>
  <c r="P233" i="9"/>
  <c r="D249" i="9" a="1"/>
  <c r="D249" i="9"/>
  <c r="D213" i="9" a="1"/>
  <c r="D213" i="9"/>
  <c r="C285" i="9" a="1"/>
  <c r="C285" i="9"/>
  <c r="D202" i="9" a="1"/>
  <c r="D202" i="9"/>
  <c r="D248" i="9" a="1"/>
  <c r="D248" i="9"/>
  <c r="P245" i="9" a="1"/>
  <c r="P245" i="9"/>
  <c r="C217" i="9" a="1"/>
  <c r="C217" i="9"/>
  <c r="D215" i="9" a="1"/>
  <c r="D215" i="9"/>
  <c r="P316" i="9" a="1"/>
  <c r="P316" i="9"/>
  <c r="C214" i="9" a="1"/>
  <c r="C214" i="9"/>
  <c r="P249" i="9" a="1"/>
  <c r="P249" i="9"/>
  <c r="C261" i="9" a="1"/>
  <c r="C261" i="9"/>
  <c r="D261" i="9" a="1"/>
  <c r="D261" i="9"/>
  <c r="D315" i="9" a="1"/>
  <c r="D315" i="9"/>
  <c r="C281" i="9" a="1"/>
  <c r="C281" i="9"/>
  <c r="D281" i="9" a="1"/>
  <c r="D281" i="9"/>
  <c r="P258" i="9" a="1"/>
  <c r="P258" i="9"/>
  <c r="C213" i="9" a="1"/>
  <c r="C213" i="9"/>
  <c r="D251" i="9" a="1"/>
  <c r="D251" i="9"/>
  <c r="P198" i="9" a="1"/>
  <c r="P198" i="9"/>
  <c r="D285" i="9" a="1"/>
  <c r="D285" i="9"/>
  <c r="P276" i="9" a="1"/>
  <c r="P276" i="9"/>
  <c r="C276" i="9" a="1"/>
  <c r="C276" i="9"/>
  <c r="P212" i="9" a="1"/>
  <c r="P212" i="9"/>
  <c r="P61" i="9" a="1"/>
  <c r="P61" i="9"/>
  <c r="D61" i="9" a="1"/>
  <c r="D61" i="9"/>
  <c r="P62" i="9" a="1"/>
  <c r="P62" i="9"/>
  <c r="C62" i="9" a="1"/>
  <c r="C62" i="9"/>
  <c r="D62" i="9" a="1"/>
  <c r="D62" i="9"/>
  <c r="D147" i="9" a="1"/>
  <c r="D147" i="9"/>
  <c r="D122" i="9" a="1"/>
  <c r="D122" i="9"/>
  <c r="P147" i="9" a="1"/>
  <c r="P147" i="9"/>
  <c r="C139" i="9" a="1"/>
  <c r="C139" i="9"/>
  <c r="C147" i="9" a="1"/>
  <c r="C147" i="9"/>
  <c r="D120" i="9" a="1"/>
  <c r="D120" i="9"/>
  <c r="C80" i="9" a="1"/>
  <c r="C80" i="9"/>
  <c r="P130" i="9" a="1"/>
  <c r="P130" i="9"/>
  <c r="D100" i="9" a="1"/>
  <c r="D100" i="9"/>
  <c r="C100" i="9" a="1"/>
  <c r="C100" i="9"/>
  <c r="C150" i="9" a="1"/>
  <c r="C150" i="9"/>
  <c r="P50" i="9" a="1"/>
  <c r="P50" i="9"/>
  <c r="P150" i="9" a="1"/>
  <c r="P150" i="9"/>
  <c r="C583" i="9" a="1"/>
  <c r="C583" i="9"/>
  <c r="C500" i="9" a="1"/>
  <c r="C500" i="9"/>
  <c r="AC499" i="9" a="1"/>
  <c r="AC499" i="9"/>
  <c r="D499" i="9" a="1"/>
  <c r="D499" i="9"/>
  <c r="D577" i="9" a="1"/>
  <c r="D577" i="9"/>
  <c r="AC583" i="9" a="1"/>
  <c r="AC583" i="9"/>
  <c r="AC500" i="9" a="1"/>
  <c r="AC500" i="9"/>
  <c r="C577" i="9" a="1"/>
  <c r="C577" i="9"/>
  <c r="D583" i="9" a="1"/>
  <c r="D583" i="9"/>
  <c r="D500" i="9" a="1"/>
  <c r="D500" i="9"/>
  <c r="C499" i="9" a="1"/>
  <c r="C499" i="9"/>
  <c r="AC577" i="9" a="1"/>
  <c r="AC577" i="9"/>
  <c r="D581" i="9" a="1"/>
  <c r="D581" i="9"/>
  <c r="AC407" i="9" a="1"/>
  <c r="AC407" i="9"/>
  <c r="C407" i="9" a="1"/>
  <c r="C407" i="9"/>
  <c r="D407" i="9" a="1"/>
  <c r="D407" i="9"/>
  <c r="D507" i="9" a="1"/>
  <c r="D507" i="9"/>
  <c r="C473" i="9" a="1"/>
  <c r="C473" i="9"/>
  <c r="AC507" i="9" a="1"/>
  <c r="AC507" i="9"/>
  <c r="C507" i="9" a="1"/>
  <c r="C507" i="9"/>
  <c r="D623" i="9" a="1"/>
  <c r="D623" i="9"/>
  <c r="D168" i="9" a="1"/>
  <c r="D168" i="9"/>
  <c r="P168" i="9" a="1"/>
  <c r="P168" i="9"/>
  <c r="M168" i="9"/>
  <c r="G168" i="9" a="1"/>
  <c r="G168" i="9"/>
  <c r="D169" i="9" a="1"/>
  <c r="D169" i="9"/>
  <c r="C169" i="9" a="1"/>
  <c r="C169" i="9"/>
  <c r="P169" i="9" a="1"/>
  <c r="P169" i="9"/>
  <c r="L170" i="9"/>
  <c r="P167" i="9" a="1"/>
  <c r="P167" i="9"/>
  <c r="D167" i="9" a="1"/>
  <c r="D167" i="9"/>
  <c r="C167" i="9" a="1"/>
  <c r="C167" i="9"/>
  <c r="M167" i="9"/>
  <c r="B1624" i="19"/>
  <c r="B1625" i="19"/>
  <c r="B1626" i="19"/>
  <c r="B1627" i="19"/>
  <c r="J168" i="9" a="1"/>
  <c r="J168" i="9"/>
  <c r="F168" i="9" a="1"/>
  <c r="F168" i="9"/>
  <c r="I168" i="9" a="1"/>
  <c r="I168" i="9"/>
  <c r="E168" i="9" a="1"/>
  <c r="E168" i="9"/>
  <c r="H168" i="9" a="1"/>
  <c r="H168" i="9"/>
  <c r="M169" i="9"/>
  <c r="I169" i="9" a="1"/>
  <c r="I169" i="9"/>
  <c r="L171" i="9"/>
  <c r="G169" i="9" a="1"/>
  <c r="G169" i="9"/>
  <c r="D170" i="9" a="1"/>
  <c r="D170" i="9"/>
  <c r="I167" i="9" a="1"/>
  <c r="I167" i="9"/>
  <c r="G167" i="9" a="1"/>
  <c r="G167" i="9"/>
  <c r="E167" i="9" a="1"/>
  <c r="E167" i="9"/>
  <c r="T9" i="12"/>
  <c r="V9" i="12"/>
  <c r="K29" i="12"/>
  <c r="S9" i="12"/>
  <c r="B8" i="9"/>
  <c r="L8" i="9"/>
  <c r="C8" i="9" a="1"/>
  <c r="C8" i="9"/>
  <c r="J169" i="9" a="1"/>
  <c r="J169" i="9"/>
  <c r="E169" i="9" a="1"/>
  <c r="E169" i="9"/>
  <c r="M170" i="9"/>
  <c r="G170" i="9" a="1"/>
  <c r="E170" i="9" a="1"/>
  <c r="E170" i="9"/>
  <c r="P171" i="9" a="1"/>
  <c r="P171" i="9"/>
  <c r="C171" i="9" a="1"/>
  <c r="C171" i="9"/>
  <c r="D171" i="9" a="1"/>
  <c r="D171" i="9"/>
  <c r="K173" i="9"/>
  <c r="L172" i="9"/>
  <c r="B29" i="12"/>
  <c r="F170" i="9" a="1"/>
  <c r="F170" i="9"/>
  <c r="I170" i="9" a="1"/>
  <c r="I170" i="9"/>
  <c r="J170" i="9" a="1"/>
  <c r="J170" i="9"/>
  <c r="M171" i="9"/>
  <c r="F171" i="9" a="1"/>
  <c r="H171" i="9" a="1"/>
  <c r="H171" i="9"/>
  <c r="G170" i="9"/>
  <c r="P172" i="9" a="1"/>
  <c r="P172" i="9"/>
  <c r="D172" i="9" a="1"/>
  <c r="D172" i="9"/>
  <c r="C172" i="9" a="1"/>
  <c r="C172" i="9"/>
  <c r="M172" i="9"/>
  <c r="L173" i="9"/>
  <c r="J171" i="9" a="1"/>
  <c r="J171" i="9"/>
  <c r="X130" i="1"/>
  <c r="I171" i="9" a="1"/>
  <c r="I171" i="9"/>
  <c r="G171" i="9" a="1"/>
  <c r="G171" i="9"/>
  <c r="F171" i="9"/>
  <c r="E171" i="9" a="1"/>
  <c r="E171" i="9"/>
  <c r="L174" i="9"/>
  <c r="G172" i="9" a="1"/>
  <c r="G172" i="9"/>
  <c r="I172" i="9" a="1"/>
  <c r="I172" i="9"/>
  <c r="F172" i="9" a="1"/>
  <c r="F172" i="9"/>
  <c r="E172" i="9" a="1"/>
  <c r="E172" i="9"/>
  <c r="H172" i="9" a="1"/>
  <c r="H172" i="9"/>
  <c r="J172" i="9" a="1"/>
  <c r="J172" i="9"/>
  <c r="D173" i="9" a="1"/>
  <c r="D173" i="9"/>
  <c r="C173" i="9" a="1"/>
  <c r="C173" i="9"/>
  <c r="P173" i="9" a="1"/>
  <c r="P173" i="9"/>
  <c r="M173" i="9"/>
  <c r="F173" i="9" a="1"/>
  <c r="F173" i="9"/>
  <c r="J173" i="9" a="1"/>
  <c r="J173" i="9"/>
  <c r="C174" i="9" a="1"/>
  <c r="C174" i="9"/>
  <c r="L175" i="9"/>
  <c r="H173" i="9" a="1"/>
  <c r="H173" i="9"/>
  <c r="E173" i="9" a="1"/>
  <c r="E173" i="9"/>
  <c r="I173" i="9" a="1"/>
  <c r="I173" i="9"/>
  <c r="G173" i="9" a="1"/>
  <c r="G173" i="9"/>
  <c r="L176" i="9"/>
  <c r="D175" i="9" a="1"/>
  <c r="D175" i="9"/>
  <c r="C175" i="9" a="1"/>
  <c r="C175" i="9"/>
  <c r="P175" i="9" a="1"/>
  <c r="P175" i="9"/>
  <c r="M175" i="9"/>
  <c r="J175" i="9" a="1"/>
  <c r="J175" i="9"/>
  <c r="D176" i="9" a="1"/>
  <c r="D176" i="9"/>
  <c r="P176" i="9" a="1"/>
  <c r="P176" i="9"/>
  <c r="C176" i="9" a="1"/>
  <c r="C176" i="9"/>
  <c r="K178" i="9"/>
  <c r="L177" i="9"/>
  <c r="M176" i="9"/>
  <c r="I176" i="9" a="1"/>
  <c r="I176" i="9"/>
  <c r="I175" i="9" a="1"/>
  <c r="I175" i="9"/>
  <c r="G175" i="9" a="1"/>
  <c r="G175" i="9"/>
  <c r="E175" i="9" a="1"/>
  <c r="E175" i="9"/>
  <c r="F175" i="9" a="1"/>
  <c r="F175" i="9"/>
  <c r="J176" i="9" a="1"/>
  <c r="J176" i="9"/>
  <c r="P177" i="9" a="1"/>
  <c r="P177" i="9"/>
  <c r="D177" i="9" a="1"/>
  <c r="D177" i="9"/>
  <c r="C177" i="9" a="1"/>
  <c r="C177" i="9"/>
  <c r="F176" i="9" a="1"/>
  <c r="F176" i="9"/>
  <c r="E176" i="9" a="1"/>
  <c r="E176" i="9"/>
  <c r="G176" i="9" a="1"/>
  <c r="G176" i="9"/>
  <c r="H176" i="9" a="1"/>
  <c r="H176" i="9"/>
  <c r="M177" i="9"/>
  <c r="H177" i="9" a="1"/>
  <c r="H177" i="9"/>
  <c r="G177" i="9" a="1"/>
  <c r="G177" i="9"/>
  <c r="K188" i="9"/>
  <c r="K189" i="9"/>
  <c r="L188" i="9"/>
  <c r="L189" i="9"/>
  <c r="K190" i="9"/>
  <c r="K191" i="9"/>
  <c r="K192" i="9"/>
  <c r="K193" i="9"/>
  <c r="K194" i="9"/>
  <c r="K195" i="9"/>
  <c r="K196" i="9"/>
  <c r="C188" i="9" a="1"/>
  <c r="C188" i="9"/>
  <c r="P188" i="9" a="1"/>
  <c r="P188" i="9"/>
  <c r="D188" i="9" a="1"/>
  <c r="D188" i="9"/>
  <c r="L190" i="9"/>
  <c r="P190" i="9" a="1"/>
  <c r="P190" i="9"/>
  <c r="M188" i="9"/>
  <c r="C189" i="9" a="1"/>
  <c r="C189" i="9"/>
  <c r="D189" i="9" a="1"/>
  <c r="D189" i="9"/>
  <c r="P189" i="9" a="1"/>
  <c r="P189" i="9"/>
  <c r="G188" i="9" a="1"/>
  <c r="G188" i="9"/>
  <c r="E188" i="9" a="1"/>
  <c r="E188" i="9"/>
  <c r="J188" i="9" a="1"/>
  <c r="J188" i="9"/>
  <c r="F188" i="9" a="1"/>
  <c r="F188" i="9"/>
  <c r="I188" i="9" a="1"/>
  <c r="I188" i="9"/>
  <c r="M189" i="9"/>
  <c r="L191" i="9"/>
  <c r="M190" i="9"/>
  <c r="P191" i="9" a="1"/>
  <c r="P191" i="9"/>
  <c r="M191" i="9"/>
  <c r="L192" i="9"/>
  <c r="C192" i="9" a="1"/>
  <c r="C192" i="9"/>
  <c r="E189" i="9" a="1"/>
  <c r="E189" i="9"/>
  <c r="I189" i="9" a="1"/>
  <c r="I189" i="9"/>
  <c r="G189" i="9" a="1"/>
  <c r="G189" i="9"/>
  <c r="G190" i="9" a="1"/>
  <c r="G190" i="9"/>
  <c r="E190" i="9" a="1"/>
  <c r="E190" i="9"/>
  <c r="I190" i="9" a="1"/>
  <c r="I190" i="9"/>
  <c r="J190" i="9" a="1"/>
  <c r="J190" i="9"/>
  <c r="H190" i="9" a="1"/>
  <c r="H190" i="9"/>
  <c r="F190" i="9" a="1"/>
  <c r="F190" i="9"/>
  <c r="G191" i="9" a="1"/>
  <c r="G191" i="9"/>
  <c r="F191" i="9" a="1"/>
  <c r="F191" i="9"/>
  <c r="H191" i="9" a="1"/>
  <c r="H191" i="9"/>
  <c r="D192" i="9" a="1"/>
  <c r="D192" i="9"/>
  <c r="L193" i="9"/>
  <c r="D193" i="9" a="1"/>
  <c r="D193" i="9"/>
  <c r="P193" i="9" a="1"/>
  <c r="P193" i="9"/>
  <c r="C193" i="9" a="1"/>
  <c r="C193" i="9"/>
  <c r="L194" i="9"/>
  <c r="M192" i="9"/>
  <c r="H192" i="9" a="1"/>
  <c r="H192" i="9"/>
  <c r="M193" i="9"/>
  <c r="G192" i="9" a="1"/>
  <c r="G192" i="9"/>
  <c r="E192" i="9" a="1"/>
  <c r="E192" i="9"/>
  <c r="F192" i="9" a="1"/>
  <c r="F192" i="9"/>
  <c r="J192" i="9" a="1"/>
  <c r="J192" i="9"/>
  <c r="P194" i="9" a="1"/>
  <c r="P194" i="9"/>
  <c r="D194" i="9" a="1"/>
  <c r="D194" i="9"/>
  <c r="C194" i="9" a="1"/>
  <c r="C194" i="9"/>
  <c r="M194" i="9"/>
  <c r="F194" i="9" a="1"/>
  <c r="F194" i="9"/>
  <c r="L195" i="9"/>
  <c r="C195" i="9" a="1"/>
  <c r="C195" i="9"/>
  <c r="M195"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L196" i="9"/>
  <c r="H194" i="9" a="1"/>
  <c r="H194" i="9"/>
  <c r="I194" i="9" a="1"/>
  <c r="I194" i="9"/>
  <c r="J194" i="9" a="1"/>
  <c r="J194" i="9"/>
  <c r="G194" i="9" a="1"/>
  <c r="G194" i="9"/>
  <c r="E194" i="9" a="1"/>
  <c r="E194" i="9"/>
  <c r="H193" i="9" a="1"/>
  <c r="H193" i="9"/>
  <c r="J193" i="9" a="1"/>
  <c r="J193" i="9"/>
  <c r="F193" i="9" a="1"/>
  <c r="F193" i="9"/>
  <c r="E193" i="9" a="1"/>
  <c r="E193" i="9"/>
  <c r="I193" i="9" a="1"/>
  <c r="I193" i="9"/>
  <c r="G193" i="9" a="1"/>
  <c r="G193" i="9"/>
  <c r="L197" i="9"/>
  <c r="D197" i="9" a="1"/>
  <c r="D197" i="9"/>
  <c r="I195" i="9" a="1"/>
  <c r="I195" i="9"/>
  <c r="G195" i="9" a="1"/>
  <c r="G195" i="9"/>
  <c r="E195" i="9" a="1"/>
  <c r="E195" i="9"/>
  <c r="H195" i="9" a="1"/>
  <c r="H195" i="9"/>
  <c r="J195" i="9" a="1"/>
  <c r="J195" i="9"/>
  <c r="F195" i="9" a="1"/>
  <c r="F195" i="9"/>
  <c r="P196" i="9" a="1"/>
  <c r="P196" i="9"/>
  <c r="C196" i="9" a="1"/>
  <c r="C196" i="9"/>
  <c r="D196" i="9" a="1"/>
  <c r="D196" i="9"/>
  <c r="C197" i="9" a="1"/>
  <c r="C197" i="9"/>
  <c r="P197" i="9" a="1"/>
  <c r="P197" i="9"/>
  <c r="M196" i="9"/>
  <c r="M197" i="9"/>
  <c r="F197" i="9" a="1"/>
  <c r="F197" i="9"/>
  <c r="E197" i="9" a="1"/>
  <c r="E197" i="9"/>
  <c r="J197" i="9" a="1"/>
  <c r="J197" i="9"/>
  <c r="G197" i="9" a="1"/>
  <c r="G197" i="9"/>
  <c r="I197" i="9" a="1"/>
  <c r="I197" i="9"/>
  <c r="H197" i="9" a="1"/>
  <c r="H197" i="9"/>
  <c r="I196" i="9" a="1"/>
  <c r="I196" i="9"/>
  <c r="G196" i="9" a="1"/>
  <c r="G196" i="9"/>
  <c r="J196" i="9" a="1"/>
  <c r="J196" i="9"/>
  <c r="E196" i="9" a="1"/>
  <c r="E196" i="9"/>
  <c r="H196" i="9" a="1"/>
  <c r="H196" i="9"/>
  <c r="F196" i="9" a="1"/>
  <c r="F196" i="9"/>
  <c r="Z368" i="9"/>
  <c r="C368" i="9" a="1"/>
  <c r="C368" i="9"/>
  <c r="X368" i="9"/>
  <c r="J368" i="9" a="1"/>
  <c r="J368" i="9"/>
  <c r="Z375" i="9"/>
  <c r="AC375" i="9" a="1"/>
  <c r="AC375" i="9"/>
  <c r="X373" i="9"/>
  <c r="X375" i="9"/>
  <c r="Z379" i="9"/>
  <c r="AC379" i="9" a="1"/>
  <c r="AC379" i="9"/>
  <c r="Z380" i="9"/>
  <c r="AC380" i="9" a="1"/>
  <c r="AC380" i="9"/>
  <c r="X379" i="9"/>
  <c r="I379" i="9" a="1"/>
  <c r="I379" i="9"/>
  <c r="Z382" i="9"/>
  <c r="D382" i="9" a="1"/>
  <c r="D382" i="9"/>
  <c r="X381" i="9"/>
  <c r="I381" i="9" a="1"/>
  <c r="I381" i="9"/>
  <c r="X382" i="9"/>
  <c r="J382" i="9" a="1"/>
  <c r="J382" i="9"/>
  <c r="Z385" i="9"/>
  <c r="AC385" i="9" a="1"/>
  <c r="AC385" i="9"/>
  <c r="X385" i="9"/>
  <c r="H385" i="9" a="1"/>
  <c r="H385" i="9"/>
  <c r="J13" i="5"/>
  <c r="Q81" i="21" a="1"/>
  <c r="Q81" i="21"/>
  <c r="U81" i="21" a="1"/>
  <c r="U81" i="21"/>
  <c r="E56" i="5"/>
  <c r="T81" i="21" a="1"/>
  <c r="T81" i="21"/>
  <c r="P81" i="21" a="1"/>
  <c r="P81" i="21"/>
  <c r="G46" i="5"/>
  <c r="V79" i="21" a="1"/>
  <c r="V79" i="21"/>
  <c r="Q79" i="21" a="1"/>
  <c r="Q79" i="21"/>
  <c r="R79" i="21" a="1"/>
  <c r="R79" i="21"/>
  <c r="U79" i="21" a="1"/>
  <c r="U79" i="21"/>
  <c r="J11" i="5"/>
  <c r="X380" i="9"/>
  <c r="U380" i="9" a="1"/>
  <c r="U380" i="9"/>
  <c r="AC575" i="9" a="1"/>
  <c r="AC575" i="9"/>
  <c r="AC543" i="9" a="1"/>
  <c r="AC543" i="9"/>
  <c r="D599" i="9" a="1"/>
  <c r="D599" i="9"/>
  <c r="E516" i="9" a="1"/>
  <c r="E516" i="9"/>
  <c r="X367" i="9"/>
  <c r="V367" i="9" a="1"/>
  <c r="V367" i="9"/>
  <c r="C599" i="9" a="1"/>
  <c r="C599" i="9"/>
  <c r="AC601" i="9" a="1"/>
  <c r="AC601" i="9"/>
  <c r="C612" i="9" a="1"/>
  <c r="C612" i="9"/>
  <c r="D601" i="9" a="1"/>
  <c r="D601" i="9"/>
  <c r="C563" i="9" a="1"/>
  <c r="C563" i="9"/>
  <c r="Z374" i="9"/>
  <c r="AC374" i="9" a="1"/>
  <c r="AC374" i="9"/>
  <c r="AC475" i="9" a="1"/>
  <c r="AC475" i="9"/>
  <c r="AC623" i="9" a="1"/>
  <c r="AC623" i="9"/>
  <c r="C435" i="9" a="1"/>
  <c r="C435" i="9"/>
  <c r="D492" i="9" a="1"/>
  <c r="D492" i="9"/>
  <c r="V401" i="9" a="1"/>
  <c r="V401" i="9"/>
  <c r="U511" i="9" a="1"/>
  <c r="U511" i="9"/>
  <c r="I488" i="9" a="1"/>
  <c r="I488" i="9"/>
  <c r="Z384" i="9"/>
  <c r="D384" i="9" a="1"/>
  <c r="D384" i="9"/>
  <c r="Z371" i="9"/>
  <c r="C371" i="9" a="1"/>
  <c r="C371" i="9"/>
  <c r="Y347" i="9"/>
  <c r="Z347" i="9"/>
  <c r="AC347" i="9" a="1"/>
  <c r="AC347" i="9"/>
  <c r="D415" i="9" a="1"/>
  <c r="D415" i="9"/>
  <c r="D575" i="9" a="1"/>
  <c r="D575" i="9"/>
  <c r="AC620" i="9" a="1"/>
  <c r="AC620" i="9"/>
  <c r="U401" i="9" a="1"/>
  <c r="U401" i="9"/>
  <c r="F621" i="9" a="1"/>
  <c r="F621" i="9"/>
  <c r="X369" i="9"/>
  <c r="H369" i="9" a="1"/>
  <c r="H369" i="9"/>
  <c r="V595" i="9" a="1"/>
  <c r="V595" i="9"/>
  <c r="Y357" i="9"/>
  <c r="Y358" i="9"/>
  <c r="Y359" i="9"/>
  <c r="D552" i="9" a="1"/>
  <c r="D552" i="9"/>
  <c r="C450" i="9" a="1"/>
  <c r="C450" i="9"/>
  <c r="V511" i="9" a="1"/>
  <c r="V511" i="9"/>
  <c r="U431" i="9" a="1"/>
  <c r="U431" i="9"/>
  <c r="I528" i="9" a="1"/>
  <c r="I528" i="9"/>
  <c r="X386" i="9"/>
  <c r="I386" i="9" a="1"/>
  <c r="I386" i="9"/>
  <c r="Z376" i="9"/>
  <c r="D376" i="9" a="1"/>
  <c r="D376" i="9"/>
  <c r="X371" i="9"/>
  <c r="J371" i="9" a="1"/>
  <c r="J371" i="9"/>
  <c r="Z369" i="9"/>
  <c r="D369" i="9" a="1"/>
  <c r="D369" i="9"/>
  <c r="C568" i="9" a="1"/>
  <c r="C568" i="9"/>
  <c r="D620" i="9" a="1"/>
  <c r="D620" i="9"/>
  <c r="D433" i="9" a="1"/>
  <c r="D433" i="9"/>
  <c r="H522" i="9" a="1"/>
  <c r="H522" i="9"/>
  <c r="J416" i="9" a="1"/>
  <c r="J416" i="9"/>
  <c r="E416" i="9" a="1"/>
  <c r="E416" i="9"/>
  <c r="G416" i="9" a="1"/>
  <c r="G416" i="9"/>
  <c r="D546" i="9" a="1"/>
  <c r="D546" i="9"/>
  <c r="J461" i="9" a="1"/>
  <c r="J461" i="9"/>
  <c r="F488" i="9" a="1"/>
  <c r="F488" i="9"/>
  <c r="C422" i="9" a="1"/>
  <c r="C422" i="9"/>
  <c r="AC422" i="9" a="1"/>
  <c r="AC422" i="9"/>
  <c r="D614" i="9" a="1"/>
  <c r="D614" i="9"/>
  <c r="D563" i="9" a="1"/>
  <c r="D563" i="9"/>
  <c r="X384" i="9"/>
  <c r="E384" i="9" a="1"/>
  <c r="E384" i="9"/>
  <c r="X377" i="9"/>
  <c r="H377" i="9" a="1"/>
  <c r="H377" i="9"/>
  <c r="X370" i="9"/>
  <c r="I370" i="9" a="1"/>
  <c r="I370" i="9"/>
  <c r="C476" i="9" a="1"/>
  <c r="C476" i="9"/>
  <c r="AC614" i="9" a="1"/>
  <c r="AC614" i="9"/>
  <c r="D475" i="9" a="1"/>
  <c r="D475" i="9"/>
  <c r="D394" i="9" a="1"/>
  <c r="D394" i="9"/>
  <c r="D533" i="9" a="1"/>
  <c r="D533" i="9"/>
  <c r="V569" i="9" a="1"/>
  <c r="V569" i="9"/>
  <c r="H528" i="9" a="1"/>
  <c r="H528" i="9"/>
  <c r="V554" i="9" a="1"/>
  <c r="V554" i="9"/>
  <c r="V399" i="9" a="1"/>
  <c r="V399" i="9"/>
  <c r="E591" i="9" a="1"/>
  <c r="E591" i="9"/>
  <c r="F461" i="9" a="1"/>
  <c r="F461" i="9"/>
  <c r="G461" i="9" a="1"/>
  <c r="G461" i="9"/>
  <c r="F379" i="9" a="1"/>
  <c r="F379" i="9"/>
  <c r="X378" i="9"/>
  <c r="J378" i="9" a="1"/>
  <c r="J378" i="9"/>
  <c r="Z378" i="9"/>
  <c r="D378" i="9" a="1"/>
  <c r="D378" i="9"/>
  <c r="E368" i="9" a="1"/>
  <c r="E368" i="9"/>
  <c r="H367" i="9" a="1"/>
  <c r="H367"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C552" i="9" a="1"/>
  <c r="C552" i="9"/>
  <c r="C546" i="9" a="1"/>
  <c r="C546" i="9"/>
  <c r="D568" i="9" a="1"/>
  <c r="D568" i="9"/>
  <c r="C619" i="9" a="1"/>
  <c r="C619" i="9"/>
  <c r="D612" i="9" a="1"/>
  <c r="D612" i="9"/>
  <c r="AC565" i="9" a="1"/>
  <c r="AC565" i="9"/>
  <c r="AC605" i="9" a="1"/>
  <c r="AC605" i="9"/>
  <c r="D489" i="9" a="1"/>
  <c r="D489" i="9"/>
  <c r="I554" i="9" a="1"/>
  <c r="I554" i="9"/>
  <c r="J569" i="9" a="1"/>
  <c r="J569" i="9"/>
  <c r="U528" i="9" a="1"/>
  <c r="U528" i="9"/>
  <c r="E522" i="9" a="1"/>
  <c r="E522" i="9"/>
  <c r="F626" i="9" a="1"/>
  <c r="F626" i="9"/>
  <c r="V513" i="9" a="1"/>
  <c r="V513" i="9"/>
  <c r="E477" i="9" a="1"/>
  <c r="E477" i="9"/>
  <c r="G477" i="9" a="1"/>
  <c r="G477" i="9"/>
  <c r="I421" i="9" a="1"/>
  <c r="I421" i="9"/>
  <c r="E468" i="9" a="1"/>
  <c r="E468" i="9"/>
  <c r="U468" i="9" a="1"/>
  <c r="U468" i="9"/>
  <c r="C403" i="9" a="1"/>
  <c r="C403" i="9"/>
  <c r="AC403" i="9" a="1"/>
  <c r="AC403" i="9"/>
  <c r="D403" i="9" a="1"/>
  <c r="D403" i="9"/>
  <c r="D571" i="9" a="1"/>
  <c r="D571" i="9"/>
  <c r="C571" i="9" a="1"/>
  <c r="C571" i="9"/>
  <c r="AC571" i="9" a="1"/>
  <c r="AC571" i="9"/>
  <c r="U462" i="9" a="1"/>
  <c r="U462" i="9"/>
  <c r="V462" i="9" a="1"/>
  <c r="V462" i="9"/>
  <c r="D547" i="9" a="1"/>
  <c r="D547" i="9"/>
  <c r="F554" i="9" a="1"/>
  <c r="F554" i="9"/>
  <c r="U477" i="9" a="1"/>
  <c r="U477" i="9"/>
  <c r="J417" i="9" a="1"/>
  <c r="J417" i="9"/>
  <c r="X376" i="9"/>
  <c r="V376" i="9" a="1"/>
  <c r="V376" i="9"/>
  <c r="X374" i="9"/>
  <c r="F374" i="9" a="1"/>
  <c r="F374" i="9"/>
  <c r="X372" i="9"/>
  <c r="F372" i="9" a="1"/>
  <c r="F372" i="9"/>
  <c r="Z372" i="9"/>
  <c r="D372" i="9" a="1"/>
  <c r="D372" i="9"/>
  <c r="Z370" i="9"/>
  <c r="C370" i="9" a="1"/>
  <c r="C370" i="9"/>
  <c r="C547" i="9" a="1"/>
  <c r="C547" i="9"/>
  <c r="AC619" i="9" a="1"/>
  <c r="AC619" i="9"/>
  <c r="C415" i="9" a="1"/>
  <c r="C415" i="9"/>
  <c r="D476" i="9" a="1"/>
  <c r="D476" i="9"/>
  <c r="C611" i="9" a="1"/>
  <c r="C611" i="9"/>
  <c r="C605" i="9" a="1"/>
  <c r="C605" i="9"/>
  <c r="C433" i="9" a="1"/>
  <c r="C433" i="9"/>
  <c r="C533" i="9" a="1"/>
  <c r="C533" i="9"/>
  <c r="C489" i="9" a="1"/>
  <c r="C489" i="9"/>
  <c r="D446" i="9" a="1"/>
  <c r="D446" i="9"/>
  <c r="D565" i="9" a="1"/>
  <c r="D565" i="9"/>
  <c r="AC450" i="9" a="1"/>
  <c r="AC450" i="9"/>
  <c r="H431" i="9" a="1"/>
  <c r="H431" i="9"/>
  <c r="V414" i="9" a="1"/>
  <c r="V414" i="9"/>
  <c r="V522" i="9" a="1"/>
  <c r="V522" i="9"/>
  <c r="E399" i="9" a="1"/>
  <c r="E399" i="9"/>
  <c r="G399" i="9" a="1"/>
  <c r="G399" i="9"/>
  <c r="E626" i="9" a="1"/>
  <c r="E626" i="9"/>
  <c r="I591" i="9" a="1"/>
  <c r="I591" i="9"/>
  <c r="I526" i="9" a="1"/>
  <c r="I526" i="9"/>
  <c r="F414" i="9" a="1"/>
  <c r="F414" i="9"/>
  <c r="E569" i="9" a="1"/>
  <c r="E569" i="9"/>
  <c r="J621" i="9" a="1"/>
  <c r="J621" i="9"/>
  <c r="U488" i="9" a="1"/>
  <c r="U488" i="9"/>
  <c r="I458" i="9" a="1"/>
  <c r="I458" i="9"/>
  <c r="I440" i="9" a="1"/>
  <c r="I440" i="9"/>
  <c r="F421" i="9" a="1"/>
  <c r="F421" i="9"/>
  <c r="G421" i="9" a="1"/>
  <c r="G421" i="9"/>
  <c r="F526" i="9" a="1"/>
  <c r="F526" i="9"/>
  <c r="E414" i="9" a="1"/>
  <c r="E414" i="9"/>
  <c r="G414" i="9" a="1"/>
  <c r="G414" i="9"/>
  <c r="H458" i="9" a="1"/>
  <c r="H458" i="9"/>
  <c r="E385" i="9" a="1"/>
  <c r="E385" i="9"/>
  <c r="X383" i="9"/>
  <c r="F383" i="9" a="1"/>
  <c r="F383" i="9"/>
  <c r="Z383" i="9"/>
  <c r="D383" i="9" a="1"/>
  <c r="D383" i="9"/>
  <c r="Z377" i="9"/>
  <c r="AC377" i="9" a="1"/>
  <c r="AC377" i="9"/>
  <c r="Y337" i="9"/>
  <c r="Z337" i="9"/>
  <c r="C337" i="9" a="1"/>
  <c r="C337" i="9"/>
  <c r="D611" i="9" a="1"/>
  <c r="D611" i="9"/>
  <c r="D543" i="9" a="1"/>
  <c r="D543" i="9"/>
  <c r="AC394" i="9" a="1"/>
  <c r="AC394" i="9"/>
  <c r="AC446" i="9" a="1"/>
  <c r="AC446" i="9"/>
  <c r="D435" i="9" a="1"/>
  <c r="D435" i="9"/>
  <c r="AC581" i="9" a="1"/>
  <c r="AC581" i="9"/>
  <c r="E511" i="9" a="1"/>
  <c r="E511" i="9"/>
  <c r="H569" i="9" a="1"/>
  <c r="H569" i="9"/>
  <c r="F528" i="9" a="1"/>
  <c r="F528" i="9"/>
  <c r="G528" i="9" a="1"/>
  <c r="G528" i="9"/>
  <c r="V493" i="9" a="1"/>
  <c r="V493" i="9"/>
  <c r="V461" i="9" a="1"/>
  <c r="V461" i="9"/>
  <c r="AA421" i="9"/>
  <c r="F537" i="9" a="1"/>
  <c r="F537" i="9"/>
  <c r="U537" i="9" a="1"/>
  <c r="U537" i="9"/>
  <c r="E537" i="9" a="1"/>
  <c r="E537" i="9"/>
  <c r="V537" i="9" a="1"/>
  <c r="V537" i="9"/>
  <c r="H537" i="9" a="1"/>
  <c r="H537" i="9"/>
  <c r="I537" i="9" a="1"/>
  <c r="I537" i="9"/>
  <c r="J537" i="9" a="1"/>
  <c r="J537" i="9"/>
  <c r="AC536" i="9" a="1"/>
  <c r="AC536" i="9"/>
  <c r="D536" i="9" a="1"/>
  <c r="D536" i="9"/>
  <c r="C536" i="9" a="1"/>
  <c r="C536" i="9"/>
  <c r="V442" i="9" a="1"/>
  <c r="V442" i="9"/>
  <c r="J442" i="9" a="1"/>
  <c r="J442" i="9"/>
  <c r="F442" i="9" a="1"/>
  <c r="F442" i="9"/>
  <c r="U442" i="9" a="1"/>
  <c r="U442" i="9"/>
  <c r="C559" i="9" a="1"/>
  <c r="C559" i="9"/>
  <c r="D559" i="9" a="1"/>
  <c r="D559" i="9"/>
  <c r="AC559" i="9" a="1"/>
  <c r="AC559" i="9"/>
  <c r="D607" i="9" a="1"/>
  <c r="D607" i="9"/>
  <c r="AC607" i="9" a="1"/>
  <c r="AC607" i="9"/>
  <c r="C607" i="9" a="1"/>
  <c r="C607" i="9"/>
  <c r="V624" i="9" a="1"/>
  <c r="V624" i="9"/>
  <c r="U624" i="9" a="1"/>
  <c r="U624" i="9"/>
  <c r="D548" i="9" a="1"/>
  <c r="D548" i="9"/>
  <c r="AC548" i="9" a="1"/>
  <c r="AC548" i="9"/>
  <c r="C548" i="9" a="1"/>
  <c r="C548" i="9"/>
  <c r="D389" i="9" a="1"/>
  <c r="D389" i="9"/>
  <c r="AC389" i="9" a="1"/>
  <c r="AC389" i="9"/>
  <c r="C389" i="9" a="1"/>
  <c r="C389" i="9"/>
  <c r="I530" i="9" a="1"/>
  <c r="I530" i="9"/>
  <c r="F530" i="9" a="1"/>
  <c r="F530" i="9"/>
  <c r="U530" i="9" a="1"/>
  <c r="U530" i="9"/>
  <c r="C438" i="9" a="1"/>
  <c r="C438" i="9"/>
  <c r="D438" i="9" a="1"/>
  <c r="D438" i="9"/>
  <c r="AC438" i="9" a="1"/>
  <c r="AC438" i="9"/>
  <c r="J494" i="9" a="1"/>
  <c r="J494" i="9"/>
  <c r="I494" i="9" a="1"/>
  <c r="I494" i="9"/>
  <c r="E494" i="9" a="1"/>
  <c r="E494" i="9"/>
  <c r="F494" i="9" a="1"/>
  <c r="F494" i="9"/>
  <c r="H494" i="9" a="1"/>
  <c r="H494" i="9"/>
  <c r="V397" i="9" a="1"/>
  <c r="V397" i="9"/>
  <c r="U397" i="9" a="1"/>
  <c r="U397" i="9"/>
  <c r="E397" i="9" a="1"/>
  <c r="E397" i="9"/>
  <c r="U447" i="9" a="1"/>
  <c r="U447" i="9"/>
  <c r="E447" i="9" a="1"/>
  <c r="E447" i="9"/>
  <c r="H447" i="9" a="1"/>
  <c r="H447" i="9"/>
  <c r="V474" i="9" a="1"/>
  <c r="V474" i="9"/>
  <c r="I474" i="9" a="1"/>
  <c r="I474" i="9"/>
  <c r="H474" i="9" a="1"/>
  <c r="H474" i="9"/>
  <c r="J367" i="9" a="1"/>
  <c r="J367" i="9"/>
  <c r="U516" i="9" a="1"/>
  <c r="U516" i="9"/>
  <c r="I513" i="9" a="1"/>
  <c r="I513" i="9"/>
  <c r="V416" i="9" a="1"/>
  <c r="V416" i="9"/>
  <c r="U493" i="9" a="1"/>
  <c r="U493" i="9"/>
  <c r="E513" i="9" a="1"/>
  <c r="E513" i="9"/>
  <c r="G513" i="9" a="1"/>
  <c r="G513" i="9"/>
  <c r="U416" i="9" a="1"/>
  <c r="U416" i="9"/>
  <c r="U371" i="9" a="1"/>
  <c r="U371" i="9"/>
  <c r="Z386" i="9"/>
  <c r="AC386" i="9" a="1"/>
  <c r="AC386" i="9"/>
  <c r="V379" i="9" a="1"/>
  <c r="V379" i="9"/>
  <c r="Z381" i="9"/>
  <c r="C381" i="9" a="1"/>
  <c r="C381" i="9"/>
  <c r="Z373" i="9"/>
  <c r="C373" i="9" a="1"/>
  <c r="C373" i="9"/>
  <c r="F367" i="9" a="1"/>
  <c r="F367" i="9"/>
  <c r="Z367" i="9"/>
  <c r="AC367" i="9" a="1"/>
  <c r="AC367" i="9"/>
  <c r="D473" i="9" a="1"/>
  <c r="D473" i="9"/>
  <c r="D396" i="9" a="1"/>
  <c r="D396" i="9"/>
  <c r="C396" i="9" a="1"/>
  <c r="C396" i="9"/>
  <c r="C492" i="9" a="1"/>
  <c r="C492" i="9"/>
  <c r="G516" i="9" a="1"/>
  <c r="G516" i="9"/>
  <c r="H516" i="9" a="1"/>
  <c r="H516" i="9"/>
  <c r="U591" i="9" a="1"/>
  <c r="U591" i="9"/>
  <c r="I516" i="9" a="1"/>
  <c r="I516" i="9"/>
  <c r="H513" i="9" a="1"/>
  <c r="H513" i="9"/>
  <c r="I416" i="9" a="1"/>
  <c r="I416" i="9"/>
  <c r="E595" i="9" a="1"/>
  <c r="E595" i="9"/>
  <c r="Z470" i="9"/>
  <c r="Z574" i="9"/>
  <c r="Z421" i="9"/>
  <c r="AC421" i="9" a="1"/>
  <c r="AC421" i="9"/>
  <c r="D422" i="9" a="1"/>
  <c r="D422" i="9"/>
  <c r="J516" i="9" a="1"/>
  <c r="J516" i="9"/>
  <c r="J513" i="9" a="1"/>
  <c r="J513" i="9"/>
  <c r="H416" i="9" a="1"/>
  <c r="H416" i="9"/>
  <c r="X485" i="9"/>
  <c r="U485" i="9" a="1"/>
  <c r="U485" i="9"/>
  <c r="C390" i="9" a="1"/>
  <c r="C390" i="9"/>
  <c r="AC390" i="9" a="1"/>
  <c r="AC390" i="9"/>
  <c r="D390" i="9" a="1"/>
  <c r="D390" i="9"/>
  <c r="I468" i="9" a="1"/>
  <c r="I468" i="9"/>
  <c r="F468" i="9" a="1"/>
  <c r="F468" i="9"/>
  <c r="J468" i="9" a="1"/>
  <c r="J468" i="9"/>
  <c r="H468" i="9" a="1"/>
  <c r="H468" i="9"/>
  <c r="J447" i="9" a="1"/>
  <c r="J447" i="9"/>
  <c r="V447" i="9" a="1"/>
  <c r="V447" i="9"/>
  <c r="I447" i="9" a="1"/>
  <c r="I447" i="9"/>
  <c r="F447" i="9" a="1"/>
  <c r="F447" i="9"/>
  <c r="AC578" i="9" a="1"/>
  <c r="AC578" i="9"/>
  <c r="C578" i="9" a="1"/>
  <c r="C578" i="9"/>
  <c r="V468" i="9" a="1"/>
  <c r="V468" i="9"/>
  <c r="C448" i="9" a="1"/>
  <c r="C448" i="9"/>
  <c r="D448" i="9" a="1"/>
  <c r="D448" i="9"/>
  <c r="D587" i="9" a="1"/>
  <c r="D587" i="9"/>
  <c r="AC587" i="9" a="1"/>
  <c r="AC587" i="9"/>
  <c r="I462" i="9" a="1"/>
  <c r="I462" i="9"/>
  <c r="H462" i="9" a="1"/>
  <c r="H462" i="9"/>
  <c r="Z586" i="9"/>
  <c r="X586" i="9"/>
  <c r="U586" i="9" a="1"/>
  <c r="U586" i="9"/>
  <c r="AC497" i="9" a="1"/>
  <c r="AC497" i="9"/>
  <c r="C497" i="9" a="1"/>
  <c r="C497" i="9"/>
  <c r="AA424" i="9"/>
  <c r="X424" i="9"/>
  <c r="J424" i="9" a="1"/>
  <c r="J424" i="9"/>
  <c r="Z424" i="9"/>
  <c r="U595" i="9" a="1"/>
  <c r="U595" i="9"/>
  <c r="H595" i="9" a="1"/>
  <c r="H595" i="9"/>
  <c r="J493" i="9" a="1"/>
  <c r="J493" i="9"/>
  <c r="F493" i="9" a="1"/>
  <c r="F493" i="9"/>
  <c r="H493" i="9" a="1"/>
  <c r="H493" i="9"/>
  <c r="E493" i="9" a="1"/>
  <c r="E493" i="9"/>
  <c r="E474" i="9" a="1"/>
  <c r="E474" i="9"/>
  <c r="J474" i="9" a="1"/>
  <c r="J474" i="9"/>
  <c r="F474" i="9" a="1"/>
  <c r="F474" i="9"/>
  <c r="U474" i="9" a="1"/>
  <c r="U474" i="9"/>
  <c r="AC417" i="9" a="1"/>
  <c r="AC417" i="9"/>
  <c r="D417" i="9" a="1"/>
  <c r="D417" i="9"/>
  <c r="D505" i="9" a="1"/>
  <c r="D505" i="9"/>
  <c r="C505" i="9" a="1"/>
  <c r="C505" i="9"/>
  <c r="V512" i="9" a="1"/>
  <c r="V512" i="9"/>
  <c r="I512" i="9" a="1"/>
  <c r="I512" i="9"/>
  <c r="E512" i="9" a="1"/>
  <c r="E512" i="9"/>
  <c r="V526" i="9" a="1"/>
  <c r="V526" i="9"/>
  <c r="H526" i="9" a="1"/>
  <c r="H526" i="9"/>
  <c r="J526" i="9" a="1"/>
  <c r="J526" i="9"/>
  <c r="U526" i="9" a="1"/>
  <c r="U526" i="9"/>
  <c r="H554" i="9" a="1"/>
  <c r="H554" i="9"/>
  <c r="J554" i="9" a="1"/>
  <c r="J554" i="9"/>
  <c r="E554" i="9" a="1"/>
  <c r="E554" i="9"/>
  <c r="J414" i="9" a="1"/>
  <c r="J414" i="9"/>
  <c r="U414" i="9" a="1"/>
  <c r="U414" i="9"/>
  <c r="I414" i="9" a="1"/>
  <c r="I414" i="9"/>
  <c r="I542" i="9" a="1"/>
  <c r="I542" i="9"/>
  <c r="E542" i="9" a="1"/>
  <c r="E542" i="9"/>
  <c r="D436" i="9" a="1"/>
  <c r="D436" i="9"/>
  <c r="C436" i="9" a="1"/>
  <c r="C436" i="9"/>
  <c r="I477" i="9" a="1"/>
  <c r="I477" i="9"/>
  <c r="H477" i="9" a="1"/>
  <c r="H477" i="9"/>
  <c r="V477" i="9" a="1"/>
  <c r="V477" i="9"/>
  <c r="AC531" i="9" a="1"/>
  <c r="AC531" i="9"/>
  <c r="D531" i="9" a="1"/>
  <c r="D531" i="9"/>
  <c r="V458" i="9" a="1"/>
  <c r="V458" i="9"/>
  <c r="E458" i="9" a="1"/>
  <c r="E458" i="9"/>
  <c r="G458" i="9" a="1"/>
  <c r="G458" i="9"/>
  <c r="U458" i="9" a="1"/>
  <c r="U458" i="9"/>
  <c r="J458" i="9" a="1"/>
  <c r="J458" i="9"/>
  <c r="D590" i="9" a="1"/>
  <c r="D590" i="9"/>
  <c r="AC590" i="9" a="1"/>
  <c r="AC590" i="9"/>
  <c r="D454" i="9" a="1"/>
  <c r="D454" i="9"/>
  <c r="AC454" i="9" a="1"/>
  <c r="AC454" i="9"/>
  <c r="H399" i="9" a="1"/>
  <c r="H399" i="9"/>
  <c r="U399" i="9" a="1"/>
  <c r="U399" i="9"/>
  <c r="J399" i="9" a="1"/>
  <c r="J399" i="9"/>
  <c r="H401" i="9" a="1"/>
  <c r="H401" i="9"/>
  <c r="J401" i="9" a="1"/>
  <c r="J401" i="9"/>
  <c r="F401" i="9" a="1"/>
  <c r="F401" i="9"/>
  <c r="G401" i="9" a="1"/>
  <c r="G401" i="9"/>
  <c r="I401" i="9" a="1"/>
  <c r="I401" i="9"/>
  <c r="I626" i="9" a="1"/>
  <c r="I626" i="9"/>
  <c r="J626" i="9" a="1"/>
  <c r="J626" i="9"/>
  <c r="H626" i="9" a="1"/>
  <c r="H626" i="9"/>
  <c r="U626" i="9" a="1"/>
  <c r="U626" i="9"/>
  <c r="V621" i="9" a="1"/>
  <c r="V621" i="9"/>
  <c r="I621" i="9" a="1"/>
  <c r="I621" i="9"/>
  <c r="U621" i="9" a="1"/>
  <c r="U621" i="9"/>
  <c r="E621" i="9" a="1"/>
  <c r="E621" i="9"/>
  <c r="I367" i="9" a="1"/>
  <c r="I367" i="9"/>
  <c r="F523" i="9" a="1"/>
  <c r="F523" i="9"/>
  <c r="J523" i="9" a="1"/>
  <c r="J523" i="9"/>
  <c r="V523" i="9" a="1"/>
  <c r="V523" i="9"/>
  <c r="F511" i="9" a="1"/>
  <c r="F511" i="9"/>
  <c r="I511" i="9" a="1"/>
  <c r="I511" i="9"/>
  <c r="J511" i="9" a="1"/>
  <c r="J511" i="9"/>
  <c r="U522" i="9" a="1"/>
  <c r="U522" i="9"/>
  <c r="I522" i="9" a="1"/>
  <c r="I522" i="9"/>
  <c r="F522" i="9" a="1"/>
  <c r="F522" i="9"/>
  <c r="I569" i="9" a="1"/>
  <c r="I569" i="9"/>
  <c r="F569" i="9" a="1"/>
  <c r="F569" i="9"/>
  <c r="F431" i="9" a="1"/>
  <c r="F431" i="9"/>
  <c r="I431" i="9" a="1"/>
  <c r="I431" i="9"/>
  <c r="E431" i="9" a="1"/>
  <c r="E431" i="9"/>
  <c r="J431" i="9" a="1"/>
  <c r="J431" i="9"/>
  <c r="D484" i="9" a="1"/>
  <c r="D484" i="9"/>
  <c r="AC484" i="9" a="1"/>
  <c r="AC484" i="9"/>
  <c r="V528" i="9" a="1"/>
  <c r="V528" i="9"/>
  <c r="J528" i="9" a="1"/>
  <c r="J528" i="9"/>
  <c r="I461" i="9" a="1"/>
  <c r="I461" i="9"/>
  <c r="U461" i="9" a="1"/>
  <c r="U461" i="9"/>
  <c r="H461" i="9" a="1"/>
  <c r="H461" i="9"/>
  <c r="J440" i="9" a="1"/>
  <c r="J440" i="9"/>
  <c r="V440" i="9" a="1"/>
  <c r="V440" i="9"/>
  <c r="F440" i="9" a="1"/>
  <c r="F440" i="9"/>
  <c r="H488" i="9" a="1"/>
  <c r="H488" i="9"/>
  <c r="E488" i="9" a="1"/>
  <c r="E488" i="9"/>
  <c r="V488" i="9" a="1"/>
  <c r="V488" i="9"/>
  <c r="J495" i="9" a="1"/>
  <c r="J495" i="9"/>
  <c r="E495" i="9" a="1"/>
  <c r="E495" i="9"/>
  <c r="G495" i="9" a="1"/>
  <c r="G495" i="9"/>
  <c r="V495" i="9" a="1"/>
  <c r="V495" i="9"/>
  <c r="V591" i="9" a="1"/>
  <c r="V591" i="9"/>
  <c r="J591" i="9" a="1"/>
  <c r="J591" i="9"/>
  <c r="F591" i="9" a="1"/>
  <c r="F591" i="9"/>
  <c r="U425" i="9" a="1"/>
  <c r="U425" i="9"/>
  <c r="V425" i="9" a="1"/>
  <c r="V425" i="9"/>
  <c r="J386" i="9" a="1"/>
  <c r="J386" i="9"/>
  <c r="E380" i="9" a="1"/>
  <c r="E380" i="9"/>
  <c r="E379" i="9" a="1"/>
  <c r="E379" i="9"/>
  <c r="C379" i="9" a="1"/>
  <c r="C379" i="9"/>
  <c r="E462" i="9" a="1"/>
  <c r="E462" i="9"/>
  <c r="F462" i="9" a="1"/>
  <c r="F462" i="9"/>
  <c r="I387" i="9" a="1"/>
  <c r="I387" i="9"/>
  <c r="J387" i="9" a="1"/>
  <c r="J387" i="9"/>
  <c r="E387" i="9" a="1"/>
  <c r="E387" i="9"/>
  <c r="H523" i="9" a="1"/>
  <c r="H523" i="9"/>
  <c r="E523" i="9" a="1"/>
  <c r="E523" i="9"/>
  <c r="U523" i="9" a="1"/>
  <c r="U523" i="9"/>
  <c r="E530" i="9" a="1"/>
  <c r="E530" i="9"/>
  <c r="H530" i="9" a="1"/>
  <c r="H530" i="9"/>
  <c r="V530" i="9" a="1"/>
  <c r="V530" i="9"/>
  <c r="J530" i="9" a="1"/>
  <c r="J530" i="9"/>
  <c r="G526" i="9" a="1"/>
  <c r="G526" i="9"/>
  <c r="J462" i="9" a="1"/>
  <c r="J462" i="9"/>
  <c r="H397" i="9" a="1"/>
  <c r="H397" i="9"/>
  <c r="J397" i="9" a="1"/>
  <c r="J397" i="9"/>
  <c r="F397" i="9" a="1"/>
  <c r="F397" i="9"/>
  <c r="I397" i="9" a="1"/>
  <c r="I397" i="9"/>
  <c r="V494" i="9" a="1"/>
  <c r="V494" i="9"/>
  <c r="U494" i="9" a="1"/>
  <c r="U494" i="9"/>
  <c r="E624" i="9" a="1"/>
  <c r="E624" i="9"/>
  <c r="H624" i="9" a="1"/>
  <c r="H624" i="9"/>
  <c r="I624" i="9" a="1"/>
  <c r="I624" i="9"/>
  <c r="J624" i="9" a="1"/>
  <c r="J624" i="9"/>
  <c r="F624" i="9" a="1"/>
  <c r="F624" i="9"/>
  <c r="E442" i="9" a="1"/>
  <c r="E442" i="9"/>
  <c r="H442" i="9" a="1"/>
  <c r="H442" i="9"/>
  <c r="I442" i="9" a="1"/>
  <c r="I442" i="9"/>
  <c r="X514" i="9"/>
  <c r="Z514" i="9"/>
  <c r="AA514" i="9"/>
  <c r="X524" i="9"/>
  <c r="Z524" i="9"/>
  <c r="AA523" i="9"/>
  <c r="Z523" i="9"/>
  <c r="X551" i="9"/>
  <c r="AA551" i="9"/>
  <c r="AA548" i="9"/>
  <c r="X548" i="9"/>
  <c r="Z549" i="9"/>
  <c r="X549" i="9"/>
  <c r="Z471" i="9"/>
  <c r="AA471" i="9"/>
  <c r="X471" i="9"/>
  <c r="AA408" i="9"/>
  <c r="X408" i="9"/>
  <c r="Z408" i="9"/>
  <c r="AA407" i="9"/>
  <c r="X407" i="9"/>
  <c r="H407" i="9" a="1"/>
  <c r="H407" i="9"/>
  <c r="Z409" i="9"/>
  <c r="X409" i="9"/>
  <c r="Z567" i="9"/>
  <c r="AA567" i="9"/>
  <c r="X567" i="9"/>
  <c r="AA571" i="9"/>
  <c r="X571" i="9"/>
  <c r="X540" i="9"/>
  <c r="Z540" i="9"/>
  <c r="AA540" i="9"/>
  <c r="X543" i="9"/>
  <c r="AA543" i="9"/>
  <c r="AA541" i="9"/>
  <c r="X541" i="9"/>
  <c r="Z541" i="9"/>
  <c r="Z430" i="9"/>
  <c r="AA430" i="9"/>
  <c r="X430" i="9"/>
  <c r="Z428" i="9"/>
  <c r="X428" i="9"/>
  <c r="U428" i="9" a="1"/>
  <c r="U428" i="9"/>
  <c r="Z429" i="9"/>
  <c r="X429" i="9"/>
  <c r="AA429" i="9"/>
  <c r="Z483" i="9"/>
  <c r="X483" i="9"/>
  <c r="X486" i="9"/>
  <c r="AA486" i="9"/>
  <c r="Z486" i="9"/>
  <c r="Z387" i="9"/>
  <c r="AA387" i="9"/>
  <c r="X391" i="9"/>
  <c r="AA391" i="9"/>
  <c r="Z391" i="9"/>
  <c r="AA389" i="9"/>
  <c r="X389" i="9"/>
  <c r="AA530" i="9"/>
  <c r="Z530" i="9"/>
  <c r="X527" i="9"/>
  <c r="Z527" i="9"/>
  <c r="AA529" i="9"/>
  <c r="Z529" i="9"/>
  <c r="X529" i="9"/>
  <c r="AA462" i="9"/>
  <c r="Z462" i="9"/>
  <c r="AA464" i="9"/>
  <c r="X464" i="9"/>
  <c r="Z464" i="9"/>
  <c r="Z439" i="9"/>
  <c r="AA439" i="9"/>
  <c r="X439" i="9"/>
  <c r="AA438" i="9"/>
  <c r="X438" i="9"/>
  <c r="X445" i="9"/>
  <c r="Z445" i="9"/>
  <c r="AA445" i="9"/>
  <c r="X600" i="9"/>
  <c r="Z600" i="9"/>
  <c r="AA597" i="9"/>
  <c r="X597" i="9"/>
  <c r="Z597" i="9"/>
  <c r="Z494" i="9"/>
  <c r="AA494" i="9"/>
  <c r="X496" i="9"/>
  <c r="H496" i="9" a="1"/>
  <c r="H496" i="9"/>
  <c r="AA496" i="9"/>
  <c r="Z496" i="9"/>
  <c r="Z588" i="9"/>
  <c r="X588" i="9"/>
  <c r="F588" i="9" a="1"/>
  <c r="F588" i="9"/>
  <c r="AA588" i="9"/>
  <c r="X587" i="9"/>
  <c r="E587" i="9" a="1"/>
  <c r="E587" i="9"/>
  <c r="AA587" i="9"/>
  <c r="X562" i="9"/>
  <c r="Z562" i="9"/>
  <c r="AA564" i="9"/>
  <c r="Z564" i="9"/>
  <c r="X564" i="9"/>
  <c r="Z561" i="9"/>
  <c r="X561" i="9"/>
  <c r="AA450" i="9"/>
  <c r="X450" i="9"/>
  <c r="AA448" i="9"/>
  <c r="X448" i="9"/>
  <c r="Z404" i="9"/>
  <c r="AA404" i="9"/>
  <c r="X404" i="9"/>
  <c r="I404" i="9" a="1"/>
  <c r="I404" i="9"/>
  <c r="AA397" i="9"/>
  <c r="Z397" i="9"/>
  <c r="Z616" i="9"/>
  <c r="X616" i="9"/>
  <c r="I616" i="9" a="1"/>
  <c r="I616" i="9"/>
  <c r="AA612" i="9"/>
  <c r="X612" i="9"/>
  <c r="I612" i="9" a="1"/>
  <c r="I612" i="9"/>
  <c r="X613" i="9"/>
  <c r="AA613" i="9"/>
  <c r="Z613" i="9"/>
  <c r="X618" i="9"/>
  <c r="Z618" i="9"/>
  <c r="AA617" i="9"/>
  <c r="Z617" i="9"/>
  <c r="Z418" i="9"/>
  <c r="X418" i="9"/>
  <c r="V418" i="9" a="1"/>
  <c r="V418" i="9"/>
  <c r="AA418" i="9"/>
  <c r="X585" i="9"/>
  <c r="U585" i="9" a="1"/>
  <c r="U585" i="9"/>
  <c r="Z585" i="9"/>
  <c r="J477" i="9" a="1"/>
  <c r="J477" i="9"/>
  <c r="H512" i="9" a="1"/>
  <c r="H512" i="9"/>
  <c r="Z326" i="9"/>
  <c r="Y326" i="9"/>
  <c r="J542" i="9" a="1"/>
  <c r="J542" i="9"/>
  <c r="F542" i="9" a="1"/>
  <c r="F542" i="9"/>
  <c r="H542" i="9" a="1"/>
  <c r="H542" i="9"/>
  <c r="U542" i="9" a="1"/>
  <c r="U542" i="9"/>
  <c r="V542" i="9" a="1"/>
  <c r="V542" i="9"/>
  <c r="U377" i="9" a="1"/>
  <c r="U377" i="9"/>
  <c r="C377" i="9" a="1"/>
  <c r="C377" i="9"/>
  <c r="C385" i="9" a="1"/>
  <c r="C385" i="9"/>
  <c r="I383" i="9" a="1"/>
  <c r="I383" i="9"/>
  <c r="D368" i="9" a="1"/>
  <c r="D368" i="9"/>
  <c r="C347" i="9" a="1"/>
  <c r="C347" i="9"/>
  <c r="D347" i="9" a="1"/>
  <c r="D347" i="9"/>
  <c r="Y338" i="9"/>
  <c r="Y339" i="9"/>
  <c r="F377" i="9" a="1"/>
  <c r="F377" i="9"/>
  <c r="C375" i="9" a="1"/>
  <c r="C375" i="9"/>
  <c r="D371" i="9" a="1"/>
  <c r="D371" i="9"/>
  <c r="Y348" i="9"/>
  <c r="Z348" i="9"/>
  <c r="D348" i="9" a="1"/>
  <c r="D348" i="9"/>
  <c r="H555" i="9" a="1"/>
  <c r="H555" i="9"/>
  <c r="E555" i="9" a="1"/>
  <c r="E555" i="9"/>
  <c r="I555" i="9" a="1"/>
  <c r="I555" i="9"/>
  <c r="F555" i="9" a="1"/>
  <c r="F555" i="9"/>
  <c r="U555" i="9" a="1"/>
  <c r="U555" i="9"/>
  <c r="V555" i="9" a="1"/>
  <c r="V555" i="9"/>
  <c r="AC573" i="9" a="1"/>
  <c r="AC573" i="9"/>
  <c r="D573" i="9" a="1"/>
  <c r="D573" i="9"/>
  <c r="F460" i="9" a="1"/>
  <c r="F460" i="9"/>
  <c r="I460" i="9" a="1"/>
  <c r="I460" i="9"/>
  <c r="V460" i="9" a="1"/>
  <c r="V460" i="9"/>
  <c r="J460" i="9" a="1"/>
  <c r="J460" i="9"/>
  <c r="H460" i="9" a="1"/>
  <c r="H460" i="9"/>
  <c r="F456" i="9" a="1"/>
  <c r="F456" i="9"/>
  <c r="E456" i="9" a="1"/>
  <c r="E456" i="9"/>
  <c r="U456" i="9" a="1"/>
  <c r="U456" i="9"/>
  <c r="H456" i="9" a="1"/>
  <c r="H456" i="9"/>
  <c r="I456" i="9" a="1"/>
  <c r="I456" i="9"/>
  <c r="V456" i="9" a="1"/>
  <c r="V456" i="9"/>
  <c r="J456" i="9" a="1"/>
  <c r="J456" i="9"/>
  <c r="C609" i="9" a="1"/>
  <c r="C609" i="9"/>
  <c r="D609" i="9" a="1"/>
  <c r="D609" i="9"/>
  <c r="AC609" i="9" a="1"/>
  <c r="AC609" i="9"/>
  <c r="Z395" i="9"/>
  <c r="Z516" i="9"/>
  <c r="U367" i="9" a="1"/>
  <c r="U367" i="9"/>
  <c r="E367" i="9" a="1"/>
  <c r="E367" i="9"/>
  <c r="F595" i="9" a="1"/>
  <c r="F595" i="9"/>
  <c r="J595" i="9" a="1"/>
  <c r="J595" i="9"/>
  <c r="I586" i="9" a="1"/>
  <c r="I586" i="9"/>
  <c r="F512" i="9" a="1"/>
  <c r="F512" i="9"/>
  <c r="J512" i="9" a="1"/>
  <c r="J512" i="9"/>
  <c r="Z491" i="9"/>
  <c r="Z412" i="9"/>
  <c r="V421" i="9" a="1"/>
  <c r="V421" i="9"/>
  <c r="J421" i="9" a="1"/>
  <c r="J421" i="9"/>
  <c r="I617" i="9" a="1"/>
  <c r="I617" i="9"/>
  <c r="E617" i="9" a="1"/>
  <c r="E617" i="9"/>
  <c r="AA520" i="9"/>
  <c r="X520" i="9"/>
  <c r="Z525" i="9"/>
  <c r="X525" i="9"/>
  <c r="AA555" i="9"/>
  <c r="Z555" i="9"/>
  <c r="Z474" i="9"/>
  <c r="AA474" i="9"/>
  <c r="AA573" i="9"/>
  <c r="X573" i="9"/>
  <c r="Z537" i="9"/>
  <c r="AA537" i="9"/>
  <c r="Z434" i="9"/>
  <c r="X434" i="9"/>
  <c r="Z482" i="9"/>
  <c r="X482" i="9"/>
  <c r="AA536" i="9"/>
  <c r="X536" i="9"/>
  <c r="AA460" i="9"/>
  <c r="Z460" i="9"/>
  <c r="X465" i="9"/>
  <c r="Z465" i="9"/>
  <c r="Z442" i="9"/>
  <c r="AA442" i="9"/>
  <c r="X599" i="9"/>
  <c r="AA599" i="9"/>
  <c r="AA595" i="9"/>
  <c r="Z595" i="9"/>
  <c r="Z593" i="9"/>
  <c r="X593" i="9"/>
  <c r="Z557" i="9"/>
  <c r="AA557" i="9"/>
  <c r="Z452" i="9"/>
  <c r="AA452" i="9"/>
  <c r="AA398" i="9"/>
  <c r="X398" i="9"/>
  <c r="Z615" i="9"/>
  <c r="AA615" i="9"/>
  <c r="X609" i="9"/>
  <c r="AA609" i="9"/>
  <c r="AA624" i="9"/>
  <c r="Z624" i="9"/>
  <c r="I424" i="9" a="1"/>
  <c r="I424" i="9"/>
  <c r="J425" i="9" a="1"/>
  <c r="J425" i="9"/>
  <c r="I425" i="9" a="1"/>
  <c r="I425" i="9"/>
  <c r="AA409" i="9"/>
  <c r="X470" i="9"/>
  <c r="AA549" i="9"/>
  <c r="Z551" i="9"/>
  <c r="AA524" i="9"/>
  <c r="X507" i="9"/>
  <c r="Z502" i="9"/>
  <c r="X502" i="9"/>
  <c r="E502" i="9" a="1"/>
  <c r="E502" i="9"/>
  <c r="AA585" i="9"/>
  <c r="D379" i="9" a="1"/>
  <c r="D379" i="9"/>
  <c r="F376" i="9" a="1"/>
  <c r="F376" i="9"/>
  <c r="D375" i="9" a="1"/>
  <c r="D375" i="9"/>
  <c r="AC382" i="9" a="1"/>
  <c r="AC382" i="9"/>
  <c r="F368" i="9" a="1"/>
  <c r="F368" i="9"/>
  <c r="H386" i="9" a="1"/>
  <c r="H386" i="9"/>
  <c r="C382" i="9" a="1"/>
  <c r="C382" i="9"/>
  <c r="J379" i="9" a="1"/>
  <c r="J379" i="9"/>
  <c r="V378" i="9" a="1"/>
  <c r="V378" i="9"/>
  <c r="I376" i="9" a="1"/>
  <c r="I376" i="9"/>
  <c r="I368" i="9" a="1"/>
  <c r="I368" i="9"/>
  <c r="Y327" i="9"/>
  <c r="F386" i="9" a="1"/>
  <c r="F386" i="9"/>
  <c r="U385" i="9" a="1"/>
  <c r="U385" i="9"/>
  <c r="I377" i="9" a="1"/>
  <c r="I377" i="9"/>
  <c r="J376" i="9" a="1"/>
  <c r="J376" i="9"/>
  <c r="E369" i="9" a="1"/>
  <c r="E369" i="9"/>
  <c r="H368" i="9" a="1"/>
  <c r="H368" i="9"/>
  <c r="AC368" i="9" a="1"/>
  <c r="AC368" i="9"/>
  <c r="E460" i="9" a="1"/>
  <c r="E460" i="9"/>
  <c r="U460" i="9" a="1"/>
  <c r="U460" i="9"/>
  <c r="V505" i="9" a="1"/>
  <c r="V505" i="9"/>
  <c r="U505" i="9" a="1"/>
  <c r="U505" i="9"/>
  <c r="E505" i="9" a="1"/>
  <c r="E505" i="9"/>
  <c r="X545" i="9"/>
  <c r="Z545" i="9"/>
  <c r="AA420" i="9"/>
  <c r="X420" i="9"/>
  <c r="Z420" i="9"/>
  <c r="X423" i="9"/>
  <c r="U423" i="9" a="1"/>
  <c r="U423" i="9"/>
  <c r="Z423" i="9"/>
  <c r="AA423" i="9"/>
  <c r="Z504" i="9"/>
  <c r="X504" i="9"/>
  <c r="AA504" i="9"/>
  <c r="U502" i="9" a="1"/>
  <c r="U502" i="9"/>
  <c r="F425" i="9" a="1"/>
  <c r="F425" i="9"/>
  <c r="U421" i="9" a="1"/>
  <c r="U421" i="9"/>
  <c r="H421" i="9" a="1"/>
  <c r="H421" i="9"/>
  <c r="Z510" i="9"/>
  <c r="X510" i="9"/>
  <c r="Z513" i="9"/>
  <c r="AA513" i="9"/>
  <c r="Z518" i="9"/>
  <c r="X518" i="9"/>
  <c r="X547" i="9"/>
  <c r="AA547" i="9"/>
  <c r="AA467" i="9"/>
  <c r="X467" i="9"/>
  <c r="X473" i="9"/>
  <c r="AA473" i="9"/>
  <c r="Z416" i="9"/>
  <c r="AA416" i="9"/>
  <c r="X575" i="9"/>
  <c r="AA575" i="9"/>
  <c r="X538" i="9"/>
  <c r="AA538" i="9"/>
  <c r="X432" i="9"/>
  <c r="AA432" i="9"/>
  <c r="Z480" i="9"/>
  <c r="X480" i="9"/>
  <c r="AA396" i="9"/>
  <c r="X396" i="9"/>
  <c r="AA534" i="9"/>
  <c r="X534" i="9"/>
  <c r="Z459" i="9"/>
  <c r="X459" i="9"/>
  <c r="Z444" i="9"/>
  <c r="X444" i="9"/>
  <c r="X441" i="9"/>
  <c r="AA441" i="9"/>
  <c r="X603" i="9"/>
  <c r="Z603" i="9"/>
  <c r="X492" i="9"/>
  <c r="AA492" i="9"/>
  <c r="AA596" i="9"/>
  <c r="X596" i="9"/>
  <c r="AA559" i="9"/>
  <c r="X559" i="9"/>
  <c r="Z456" i="9"/>
  <c r="AA456" i="9"/>
  <c r="X453" i="9"/>
  <c r="Z453" i="9"/>
  <c r="Z406" i="9"/>
  <c r="X406" i="9"/>
  <c r="X607" i="9"/>
  <c r="AA607" i="9"/>
  <c r="X622" i="9"/>
  <c r="Z622" i="9"/>
  <c r="X500" i="9"/>
  <c r="U500" i="9" a="1"/>
  <c r="U500" i="9"/>
  <c r="AA500" i="9"/>
  <c r="E425" i="9" a="1"/>
  <c r="E425" i="9"/>
  <c r="H425" i="9" a="1"/>
  <c r="H425" i="9"/>
  <c r="AA622" i="9"/>
  <c r="X615" i="9"/>
  <c r="Z398" i="9"/>
  <c r="X452" i="9"/>
  <c r="X557" i="9"/>
  <c r="Z596" i="9"/>
  <c r="X491" i="9"/>
  <c r="Z441" i="9"/>
  <c r="AA465" i="9"/>
  <c r="Z534" i="9"/>
  <c r="X395" i="9"/>
  <c r="Z485" i="9"/>
  <c r="Z432" i="9"/>
  <c r="Z538" i="9"/>
  <c r="X574" i="9"/>
  <c r="X412" i="9"/>
  <c r="Z467" i="9"/>
  <c r="AA525" i="9"/>
  <c r="Z520" i="9"/>
  <c r="AA516" i="9"/>
  <c r="AA425" i="9"/>
  <c r="Z425" i="9"/>
  <c r="AA579" i="9"/>
  <c r="X579" i="9"/>
  <c r="Z579" i="9"/>
  <c r="AA507" i="9"/>
  <c r="H381" i="9" a="1"/>
  <c r="H381" i="9"/>
  <c r="F381" i="9" a="1"/>
  <c r="F381" i="9"/>
  <c r="U381" i="9" a="1"/>
  <c r="U381" i="9"/>
  <c r="V381" i="9" a="1"/>
  <c r="V381" i="9"/>
  <c r="J380" i="9" a="1"/>
  <c r="J380" i="9"/>
  <c r="U379" i="9" a="1"/>
  <c r="U379" i="9"/>
  <c r="U383" i="9" a="1"/>
  <c r="U383" i="9"/>
  <c r="I380" i="9" a="1"/>
  <c r="I380" i="9"/>
  <c r="V383" i="9" a="1"/>
  <c r="V383" i="9"/>
  <c r="J381" i="9" a="1"/>
  <c r="J381" i="9"/>
  <c r="E381" i="9" a="1"/>
  <c r="E381" i="9"/>
  <c r="F380" i="9" a="1"/>
  <c r="F380" i="9"/>
  <c r="G380" i="9" a="1"/>
  <c r="G380" i="9"/>
  <c r="H379" i="9" a="1"/>
  <c r="H379" i="9"/>
  <c r="C380" i="9" a="1"/>
  <c r="C380" i="9"/>
  <c r="AC371" i="9" a="1"/>
  <c r="AC371" i="9"/>
  <c r="J505" i="9" a="1"/>
  <c r="J505" i="9"/>
  <c r="H505" i="9" a="1"/>
  <c r="H505" i="9"/>
  <c r="I505" i="9" a="1"/>
  <c r="I505" i="9"/>
  <c r="F505" i="9" a="1"/>
  <c r="F505" i="9"/>
  <c r="X419" i="9"/>
  <c r="Z419" i="9"/>
  <c r="U424" i="9" a="1"/>
  <c r="U424" i="9"/>
  <c r="X582" i="9"/>
  <c r="Z582" i="9"/>
  <c r="AA582" i="9"/>
  <c r="AA503" i="9"/>
  <c r="X503" i="9"/>
  <c r="Z503" i="9"/>
  <c r="X508" i="9"/>
  <c r="Z508" i="9"/>
  <c r="AA508" i="9"/>
  <c r="Z511" i="9"/>
  <c r="AA511" i="9"/>
  <c r="Z509" i="9"/>
  <c r="X509" i="9"/>
  <c r="Z519" i="9"/>
  <c r="X519" i="9"/>
  <c r="Z522" i="9"/>
  <c r="AA522" i="9"/>
  <c r="X521" i="9"/>
  <c r="Z521" i="9"/>
  <c r="X556" i="9"/>
  <c r="Z556" i="9"/>
  <c r="AA556" i="9"/>
  <c r="AA550" i="9"/>
  <c r="Z550" i="9"/>
  <c r="AA476" i="9"/>
  <c r="X476" i="9"/>
  <c r="AA468" i="9"/>
  <c r="Z468" i="9"/>
  <c r="Z469" i="9"/>
  <c r="AA469" i="9"/>
  <c r="X469" i="9"/>
  <c r="X410" i="9"/>
  <c r="Z410" i="9"/>
  <c r="X411" i="9"/>
  <c r="Z411" i="9"/>
  <c r="X572" i="9"/>
  <c r="Z572" i="9"/>
  <c r="AA570" i="9"/>
  <c r="Z570" i="9"/>
  <c r="X570" i="9"/>
  <c r="Z569" i="9"/>
  <c r="AA569" i="9"/>
  <c r="AA546" i="9"/>
  <c r="X546" i="9"/>
  <c r="X544" i="9"/>
  <c r="AA544" i="9"/>
  <c r="X427" i="9"/>
  <c r="AA427" i="9"/>
  <c r="Z478" i="9"/>
  <c r="AA478" i="9"/>
  <c r="X478" i="9"/>
  <c r="X388" i="9"/>
  <c r="Z388" i="9"/>
  <c r="AA388" i="9"/>
  <c r="X390" i="9"/>
  <c r="AA390" i="9"/>
  <c r="AA528" i="9"/>
  <c r="Z528" i="9"/>
  <c r="X466" i="9"/>
  <c r="Z466" i="9"/>
  <c r="AA466" i="9"/>
  <c r="E440" i="9" a="1"/>
  <c r="E440" i="9"/>
  <c r="H440" i="9" a="1"/>
  <c r="H440" i="9"/>
  <c r="X437" i="9"/>
  <c r="Z437" i="9"/>
  <c r="AA437" i="9"/>
  <c r="Z606" i="9"/>
  <c r="X606" i="9"/>
  <c r="H495" i="9" a="1"/>
  <c r="H495" i="9"/>
  <c r="U495" i="9" a="1"/>
  <c r="U495" i="9"/>
  <c r="I495" i="9" a="1"/>
  <c r="I495" i="9"/>
  <c r="Z493" i="9"/>
  <c r="AA493" i="9"/>
  <c r="X589" i="9"/>
  <c r="Z589" i="9"/>
  <c r="AA589" i="9"/>
  <c r="Z558" i="9"/>
  <c r="X558" i="9"/>
  <c r="AA447" i="9"/>
  <c r="Z447" i="9"/>
  <c r="AA449" i="9"/>
  <c r="Z449" i="9"/>
  <c r="X449" i="9"/>
  <c r="X405" i="9"/>
  <c r="Z405" i="9"/>
  <c r="AA405" i="9"/>
  <c r="X611" i="9"/>
  <c r="AA611" i="9"/>
  <c r="X619" i="9"/>
  <c r="AA619" i="9"/>
  <c r="AA625" i="9"/>
  <c r="Z625" i="9"/>
  <c r="X625" i="9"/>
  <c r="X577" i="9"/>
  <c r="AA577" i="9"/>
  <c r="X498" i="9"/>
  <c r="AA498" i="9"/>
  <c r="Z498" i="9"/>
  <c r="Z506" i="9"/>
  <c r="X506" i="9"/>
  <c r="AA506" i="9"/>
  <c r="U617" i="9" a="1"/>
  <c r="U617" i="9"/>
  <c r="J617" i="9" a="1"/>
  <c r="J617" i="9"/>
  <c r="H617" i="9" a="1"/>
  <c r="H617" i="9"/>
  <c r="F617" i="9" a="1"/>
  <c r="F617" i="9"/>
  <c r="U588" i="9" a="1"/>
  <c r="U588" i="9"/>
  <c r="U387" i="9" a="1"/>
  <c r="U387" i="9"/>
  <c r="V387" i="9" a="1"/>
  <c r="V387" i="9"/>
  <c r="H387" i="9" a="1"/>
  <c r="H387" i="9"/>
  <c r="F387" i="9" a="1"/>
  <c r="F387" i="9"/>
  <c r="G387" i="9" a="1"/>
  <c r="G387" i="9"/>
  <c r="Z544" i="9"/>
  <c r="AA411" i="9"/>
  <c r="X550" i="9"/>
  <c r="AA509" i="9"/>
  <c r="AA606" i="9"/>
  <c r="Z427" i="9"/>
  <c r="J586" i="9" a="1"/>
  <c r="J586" i="9"/>
  <c r="F586" i="9" a="1"/>
  <c r="F586" i="9"/>
  <c r="F417" i="9" a="1"/>
  <c r="F417" i="9"/>
  <c r="U417" i="9" a="1"/>
  <c r="U417" i="9"/>
  <c r="E417" i="9" a="1"/>
  <c r="E417" i="9"/>
  <c r="V417" i="9" a="1"/>
  <c r="V417" i="9"/>
  <c r="H417" i="9" a="1"/>
  <c r="H417" i="9"/>
  <c r="F375" i="9" a="1"/>
  <c r="F375" i="9"/>
  <c r="H375" i="9" a="1"/>
  <c r="H375" i="9"/>
  <c r="U375" i="9" a="1"/>
  <c r="U375" i="9"/>
  <c r="J375" i="9" a="1"/>
  <c r="J375" i="9"/>
  <c r="I373" i="9" a="1"/>
  <c r="I373" i="9"/>
  <c r="U373" i="9" a="1"/>
  <c r="U373" i="9"/>
  <c r="V373" i="9" a="1"/>
  <c r="V373" i="9"/>
  <c r="I375" i="9" a="1"/>
  <c r="I375" i="9"/>
  <c r="J373" i="9" a="1"/>
  <c r="J373" i="9"/>
  <c r="H373" i="9" a="1"/>
  <c r="H373" i="9"/>
  <c r="AC383" i="9" a="1"/>
  <c r="AC383" i="9"/>
  <c r="I382" i="9" a="1"/>
  <c r="I382" i="9"/>
  <c r="U382" i="9" a="1"/>
  <c r="U382" i="9"/>
  <c r="F382" i="9" a="1"/>
  <c r="F382" i="9"/>
  <c r="E382" i="9" a="1"/>
  <c r="E382" i="9"/>
  <c r="F385" i="9" a="1"/>
  <c r="F385" i="9"/>
  <c r="I385" i="9" a="1"/>
  <c r="I385" i="9"/>
  <c r="V385" i="9" a="1"/>
  <c r="V385" i="9"/>
  <c r="V380" i="9" a="1"/>
  <c r="V380" i="9"/>
  <c r="H380" i="9" a="1"/>
  <c r="H380" i="9"/>
  <c r="D380" i="9" a="1"/>
  <c r="D380" i="9"/>
  <c r="G368" i="9" a="1"/>
  <c r="G368" i="9"/>
  <c r="C384" i="9" a="1"/>
  <c r="C384" i="9"/>
  <c r="J385" i="9" a="1"/>
  <c r="J385" i="9"/>
  <c r="V384" i="9" a="1"/>
  <c r="V384" i="9"/>
  <c r="U386" i="9" a="1"/>
  <c r="U386" i="9"/>
  <c r="D385" i="9" a="1"/>
  <c r="D385" i="9"/>
  <c r="V382" i="9" a="1"/>
  <c r="V382" i="9"/>
  <c r="H382" i="9" a="1"/>
  <c r="H382" i="9"/>
  <c r="J377" i="9" a="1"/>
  <c r="J377" i="9"/>
  <c r="D377" i="9" a="1"/>
  <c r="D377" i="9"/>
  <c r="V375" i="9" a="1"/>
  <c r="V375" i="9"/>
  <c r="E375" i="9" a="1"/>
  <c r="E375" i="9"/>
  <c r="E373" i="9" a="1"/>
  <c r="E373" i="9"/>
  <c r="F373" i="9" a="1"/>
  <c r="F373" i="9"/>
  <c r="F369" i="9" a="1"/>
  <c r="F369" i="9"/>
  <c r="G369" i="9" a="1"/>
  <c r="G369" i="9"/>
  <c r="V369" i="9" a="1"/>
  <c r="V369" i="9"/>
  <c r="V368" i="9" a="1"/>
  <c r="V368" i="9"/>
  <c r="U368" i="9" a="1"/>
  <c r="U368" i="9"/>
  <c r="AA326" i="9"/>
  <c r="X326" i="9"/>
  <c r="X583" i="9"/>
  <c r="AA583" i="9"/>
  <c r="AA545" i="9"/>
  <c r="X584" i="9"/>
  <c r="Z584" i="9"/>
  <c r="Z426" i="9"/>
  <c r="X426" i="9"/>
  <c r="AA426" i="9"/>
  <c r="X578" i="9"/>
  <c r="AA578" i="9"/>
  <c r="AA499" i="9"/>
  <c r="X499" i="9"/>
  <c r="X515" i="9"/>
  <c r="Z515" i="9"/>
  <c r="AA515" i="9"/>
  <c r="AA512" i="9"/>
  <c r="Z512" i="9"/>
  <c r="Z526" i="9"/>
  <c r="AA526" i="9"/>
  <c r="Z517" i="9"/>
  <c r="AA517" i="9"/>
  <c r="X517" i="9"/>
  <c r="AA552" i="9"/>
  <c r="X552" i="9"/>
  <c r="Z554" i="9"/>
  <c r="AA554" i="9"/>
  <c r="X553" i="9"/>
  <c r="Z553" i="9"/>
  <c r="Z472" i="9"/>
  <c r="X472" i="9"/>
  <c r="AA472" i="9"/>
  <c r="AA475" i="9"/>
  <c r="X475" i="9"/>
  <c r="AA415" i="9"/>
  <c r="X415" i="9"/>
  <c r="Z414" i="9"/>
  <c r="AA414" i="9"/>
  <c r="X413" i="9"/>
  <c r="Z413" i="9"/>
  <c r="AA413" i="9"/>
  <c r="AA568" i="9"/>
  <c r="X568" i="9"/>
  <c r="Z576" i="9"/>
  <c r="X576" i="9"/>
  <c r="Z542" i="9"/>
  <c r="AA542" i="9"/>
  <c r="Z539" i="9"/>
  <c r="AA539" i="9"/>
  <c r="X539" i="9"/>
  <c r="AA436" i="9"/>
  <c r="X436" i="9"/>
  <c r="AA435" i="9"/>
  <c r="X435" i="9"/>
  <c r="AA433" i="9"/>
  <c r="X433" i="9"/>
  <c r="X479" i="9"/>
  <c r="Z479" i="9"/>
  <c r="AA479" i="9"/>
  <c r="Z477" i="9"/>
  <c r="AA477" i="9"/>
  <c r="X394" i="9"/>
  <c r="AA394" i="9"/>
  <c r="X392" i="9"/>
  <c r="Z392" i="9"/>
  <c r="X393" i="9"/>
  <c r="Z393" i="9"/>
  <c r="AA393" i="9"/>
  <c r="X531" i="9"/>
  <c r="AA531" i="9"/>
  <c r="AA532" i="9"/>
  <c r="Z532" i="9"/>
  <c r="X532" i="9"/>
  <c r="AA533" i="9"/>
  <c r="X533" i="9"/>
  <c r="Z458" i="9"/>
  <c r="AA458" i="9"/>
  <c r="X457" i="9"/>
  <c r="Z457" i="9"/>
  <c r="AA446" i="9"/>
  <c r="X446" i="9"/>
  <c r="X443" i="9"/>
  <c r="Z443" i="9"/>
  <c r="Z604" i="9"/>
  <c r="X604" i="9"/>
  <c r="AA602" i="9"/>
  <c r="Z602" i="9"/>
  <c r="X602" i="9"/>
  <c r="X601" i="9"/>
  <c r="AA601" i="9"/>
  <c r="AA487" i="9"/>
  <c r="X487" i="9"/>
  <c r="Z487" i="9"/>
  <c r="X490" i="9"/>
  <c r="Z490" i="9"/>
  <c r="AA489" i="9"/>
  <c r="X489" i="9"/>
  <c r="AA590" i="9"/>
  <c r="X590" i="9"/>
  <c r="Z592" i="9"/>
  <c r="X592" i="9"/>
  <c r="X563" i="9"/>
  <c r="AA563" i="9"/>
  <c r="X560" i="9"/>
  <c r="Z560" i="9"/>
  <c r="AA560" i="9"/>
  <c r="AA565" i="9"/>
  <c r="X565" i="9"/>
  <c r="Z451" i="9"/>
  <c r="X451" i="9"/>
  <c r="X454" i="9"/>
  <c r="AA454" i="9"/>
  <c r="X402" i="9"/>
  <c r="Z402" i="9"/>
  <c r="AA402" i="9"/>
  <c r="Z399" i="9"/>
  <c r="AA399" i="9"/>
  <c r="Z401" i="9"/>
  <c r="AA401" i="9"/>
  <c r="X610" i="9"/>
  <c r="Z610" i="9"/>
  <c r="Z608" i="9"/>
  <c r="X608" i="9"/>
  <c r="AA608" i="9"/>
  <c r="Z626" i="9"/>
  <c r="AA626" i="9"/>
  <c r="AA623" i="9"/>
  <c r="X623" i="9"/>
  <c r="Z621" i="9"/>
  <c r="AA621" i="9"/>
  <c r="X580" i="9"/>
  <c r="Z580" i="9"/>
  <c r="X501" i="9"/>
  <c r="Z501" i="9"/>
  <c r="AA501" i="9"/>
  <c r="X422" i="9"/>
  <c r="AA422" i="9"/>
  <c r="Z431" i="9"/>
  <c r="AA431" i="9"/>
  <c r="AA484" i="9"/>
  <c r="X484" i="9"/>
  <c r="Z481" i="9"/>
  <c r="X481" i="9"/>
  <c r="X535" i="9"/>
  <c r="Z535" i="9"/>
  <c r="X463" i="9"/>
  <c r="Z463" i="9"/>
  <c r="AA461" i="9"/>
  <c r="Z461" i="9"/>
  <c r="Z440" i="9"/>
  <c r="AA440" i="9"/>
  <c r="X598" i="9"/>
  <c r="Z598" i="9"/>
  <c r="X605" i="9"/>
  <c r="AA605" i="9"/>
  <c r="Z488" i="9"/>
  <c r="AA488" i="9"/>
  <c r="Z495" i="9"/>
  <c r="AA495" i="9"/>
  <c r="X594" i="9"/>
  <c r="Z594" i="9"/>
  <c r="Z591" i="9"/>
  <c r="AA591" i="9"/>
  <c r="X566" i="9"/>
  <c r="Z566" i="9"/>
  <c r="X455" i="9"/>
  <c r="Z455" i="9"/>
  <c r="X403" i="9"/>
  <c r="AA403" i="9"/>
  <c r="Z400" i="9"/>
  <c r="X400" i="9"/>
  <c r="X614" i="9"/>
  <c r="AA614" i="9"/>
  <c r="X620" i="9"/>
  <c r="AA620" i="9"/>
  <c r="X497" i="9"/>
  <c r="AA497" i="9"/>
  <c r="AA581" i="9"/>
  <c r="X581" i="9"/>
  <c r="D195" i="9" a="1"/>
  <c r="D195" i="9"/>
  <c r="P192" i="9" a="1"/>
  <c r="P192" i="9"/>
  <c r="P195" i="9" a="1"/>
  <c r="P195" i="9"/>
  <c r="C190" i="9" a="1"/>
  <c r="C190" i="9"/>
  <c r="P231" i="9" a="1"/>
  <c r="P231" i="9"/>
  <c r="C231" i="9" a="1"/>
  <c r="C231" i="9"/>
  <c r="D231" i="9" a="1"/>
  <c r="D231" i="9"/>
  <c r="P252" i="9" a="1"/>
  <c r="P252" i="9"/>
  <c r="C252" i="9" a="1"/>
  <c r="C252" i="9"/>
  <c r="D252" i="9" a="1"/>
  <c r="D252" i="9"/>
  <c r="L290" i="9"/>
  <c r="M290" i="9"/>
  <c r="N290" i="9"/>
  <c r="D291" i="9" a="1"/>
  <c r="D291" i="9"/>
  <c r="C291" i="9" a="1"/>
  <c r="C291" i="9"/>
  <c r="P291" i="9" a="1"/>
  <c r="P291" i="9"/>
  <c r="L216" i="9"/>
  <c r="N216" i="9"/>
  <c r="M216" i="9"/>
  <c r="N272" i="9"/>
  <c r="M272" i="9"/>
  <c r="L272" i="9"/>
  <c r="H315" i="9" a="1"/>
  <c r="H315" i="9"/>
  <c r="J315" i="9" a="1"/>
  <c r="J315" i="9"/>
  <c r="E315" i="9" a="1"/>
  <c r="E315" i="9"/>
  <c r="I315" i="9" a="1"/>
  <c r="I315" i="9"/>
  <c r="G315" i="9" a="1"/>
  <c r="G315" i="9"/>
  <c r="L265" i="9"/>
  <c r="N265" i="9"/>
  <c r="M265" i="9"/>
  <c r="E246" i="9" a="1"/>
  <c r="E246" i="9"/>
  <c r="F246" i="9" a="1"/>
  <c r="F246" i="9"/>
  <c r="H246" i="9" a="1"/>
  <c r="H246" i="9"/>
  <c r="G246" i="9" a="1"/>
  <c r="G246" i="9"/>
  <c r="J246" i="9" a="1"/>
  <c r="J246" i="9"/>
  <c r="I246" i="9" a="1"/>
  <c r="I246" i="9"/>
  <c r="L256" i="9"/>
  <c r="M256" i="9"/>
  <c r="N256" i="9"/>
  <c r="F260" i="9" a="1"/>
  <c r="F260" i="9"/>
  <c r="G260" i="9" a="1"/>
  <c r="G260" i="9"/>
  <c r="I260" i="9" a="1"/>
  <c r="I260" i="9"/>
  <c r="H260" i="9" a="1"/>
  <c r="H260" i="9"/>
  <c r="E260" i="9" a="1"/>
  <c r="E260" i="9"/>
  <c r="J260" i="9" a="1"/>
  <c r="J260" i="9"/>
  <c r="P259" i="9" a="1"/>
  <c r="P259" i="9"/>
  <c r="C259" i="9" a="1"/>
  <c r="C259" i="9"/>
  <c r="D259" i="9" a="1"/>
  <c r="D259" i="9"/>
  <c r="N174" i="9"/>
  <c r="M174" i="9"/>
  <c r="K174" i="9"/>
  <c r="K175" i="9"/>
  <c r="K176" i="9"/>
  <c r="K177" i="9"/>
  <c r="G266" i="9" a="1"/>
  <c r="G266" i="9"/>
  <c r="I266" i="9" a="1"/>
  <c r="I266" i="9"/>
  <c r="J266" i="9" a="1"/>
  <c r="J266" i="9"/>
  <c r="E266" i="9" a="1"/>
  <c r="E266" i="9"/>
  <c r="F266" i="9" a="1"/>
  <c r="F266" i="9"/>
  <c r="H266" i="9" a="1"/>
  <c r="H266" i="9"/>
  <c r="D250" i="9" a="1"/>
  <c r="D250" i="9"/>
  <c r="P250" i="9" a="1"/>
  <c r="P250" i="9"/>
  <c r="C250" i="9" a="1"/>
  <c r="C250" i="9"/>
  <c r="L300" i="9"/>
  <c r="N300" i="9"/>
  <c r="M300" i="9"/>
  <c r="N219" i="9"/>
  <c r="M219" i="9"/>
  <c r="L219" i="9"/>
  <c r="L229" i="9"/>
  <c r="N229" i="9"/>
  <c r="M229" i="9"/>
  <c r="M257" i="9"/>
  <c r="L257" i="9"/>
  <c r="N257" i="9"/>
  <c r="H231" i="9" a="1"/>
  <c r="H231" i="9"/>
  <c r="I231" i="9" a="1"/>
  <c r="I231" i="9"/>
  <c r="G231" i="9" a="1"/>
  <c r="G231" i="9"/>
  <c r="E231" i="9" a="1"/>
  <c r="E231" i="9"/>
  <c r="J231" i="9" a="1"/>
  <c r="J231" i="9"/>
  <c r="F231" i="9" a="1"/>
  <c r="F231" i="9"/>
  <c r="D191" i="9" a="1"/>
  <c r="D191" i="9"/>
  <c r="C191" i="9" a="1"/>
  <c r="C191" i="9"/>
  <c r="K179" i="9"/>
  <c r="L178" i="9"/>
  <c r="I192" i="9" a="1"/>
  <c r="I192" i="9"/>
  <c r="D190" i="9" a="1"/>
  <c r="D190" i="9"/>
  <c r="J189" i="9" a="1"/>
  <c r="J189" i="9"/>
  <c r="F189" i="9" a="1"/>
  <c r="F189" i="9"/>
  <c r="P174" i="9" a="1"/>
  <c r="P174" i="9"/>
  <c r="D174" i="9" a="1"/>
  <c r="D174" i="9"/>
  <c r="F177" i="9" a="1"/>
  <c r="F177" i="9"/>
  <c r="E177" i="9" a="1"/>
  <c r="E177" i="9"/>
  <c r="J177" i="9" a="1"/>
  <c r="J177" i="9"/>
  <c r="E191" i="9" a="1"/>
  <c r="E191" i="9"/>
  <c r="I191" i="9" a="1"/>
  <c r="I191" i="9"/>
  <c r="J191" i="9" a="1"/>
  <c r="J191" i="9"/>
  <c r="I177" i="9" a="1"/>
  <c r="I177" i="9"/>
  <c r="H175" i="9" a="1"/>
  <c r="H175" i="9"/>
  <c r="H170" i="9" a="1"/>
  <c r="H170" i="9"/>
  <c r="H169" i="9" a="1"/>
  <c r="H169" i="9"/>
  <c r="F169" i="9" a="1"/>
  <c r="F169" i="9"/>
  <c r="J167" i="9" a="1"/>
  <c r="J167" i="9"/>
  <c r="H167" i="9" a="1"/>
  <c r="H167" i="9"/>
  <c r="F167" i="9" a="1"/>
  <c r="F167" i="9"/>
  <c r="C170" i="9" a="1"/>
  <c r="C170" i="9"/>
  <c r="P170" i="9" a="1"/>
  <c r="P170" i="9"/>
  <c r="D101" i="5"/>
  <c r="C264" i="6"/>
  <c r="N297" i="9"/>
  <c r="M297" i="9"/>
  <c r="L297" i="9"/>
  <c r="M310" i="9"/>
  <c r="N310" i="9"/>
  <c r="L310" i="9"/>
  <c r="M244" i="9"/>
  <c r="L244" i="9"/>
  <c r="N244" i="9"/>
  <c r="M245" i="9"/>
  <c r="N245" i="9"/>
  <c r="N271" i="9"/>
  <c r="L271" i="9"/>
  <c r="M299" i="9"/>
  <c r="L299" i="9"/>
  <c r="L220" i="9"/>
  <c r="N220" i="9"/>
  <c r="N218" i="9"/>
  <c r="M218" i="9"/>
  <c r="N227" i="9"/>
  <c r="L227" i="9"/>
  <c r="L243" i="9"/>
  <c r="N243" i="9"/>
  <c r="M243" i="9"/>
  <c r="M292" i="9"/>
  <c r="L292" i="9"/>
  <c r="N292" i="9"/>
  <c r="N270" i="9"/>
  <c r="L270" i="9"/>
  <c r="L317" i="9"/>
  <c r="N317" i="9"/>
  <c r="M317" i="9"/>
  <c r="M228" i="9"/>
  <c r="L228" i="9"/>
  <c r="N228" i="9"/>
  <c r="N278" i="9"/>
  <c r="M278" i="9"/>
  <c r="L238" i="9"/>
  <c r="M238" i="9"/>
  <c r="N238" i="9"/>
  <c r="C192" i="6"/>
  <c r="C254" i="6"/>
  <c r="C387" i="6"/>
  <c r="C205" i="6"/>
  <c r="D146" i="5"/>
  <c r="D63" i="9" a="1"/>
  <c r="D63" i="9"/>
  <c r="P63" i="9" a="1"/>
  <c r="P63" i="9"/>
  <c r="I113" i="9" a="1"/>
  <c r="I113" i="9"/>
  <c r="G113" i="9" a="1"/>
  <c r="G113" i="9"/>
  <c r="D50" i="9" a="1"/>
  <c r="D50" i="9"/>
  <c r="C130" i="9" a="1"/>
  <c r="C130" i="9"/>
  <c r="P139" i="9" a="1"/>
  <c r="P139" i="9"/>
  <c r="G106" i="9" a="1"/>
  <c r="G106" i="9"/>
  <c r="F72" i="9" a="1"/>
  <c r="F72" i="9"/>
  <c r="E57" i="9" a="1"/>
  <c r="E57" i="9"/>
  <c r="I106" i="9" a="1"/>
  <c r="I106" i="9"/>
  <c r="F130" i="9" a="1"/>
  <c r="F130" i="9"/>
  <c r="G85" i="9" a="1"/>
  <c r="G85" i="9"/>
  <c r="C259" i="6"/>
  <c r="C129" i="6"/>
  <c r="C414" i="6"/>
  <c r="L94" i="9"/>
  <c r="C94" i="9" a="1"/>
  <c r="C94" i="9"/>
  <c r="N72" i="9"/>
  <c r="N42" i="9"/>
  <c r="N68" i="9"/>
  <c r="M147" i="9"/>
  <c r="N63" i="9"/>
  <c r="C479" i="6"/>
  <c r="C269" i="6"/>
  <c r="P68" i="9" a="1"/>
  <c r="P68" i="9"/>
  <c r="E106" i="9" a="1"/>
  <c r="E106" i="9"/>
  <c r="I72" i="9" a="1"/>
  <c r="I72" i="9"/>
  <c r="H57" i="9" a="1"/>
  <c r="H57" i="9"/>
  <c r="F129" i="9" a="1"/>
  <c r="F129" i="9"/>
  <c r="F140" i="9" a="1"/>
  <c r="F140" i="9"/>
  <c r="F63" i="9" a="1"/>
  <c r="F63" i="9"/>
  <c r="G140" i="9" a="1"/>
  <c r="G140" i="9"/>
  <c r="C104" i="6"/>
  <c r="C409" i="6"/>
  <c r="N130" i="9"/>
  <c r="L85" i="9"/>
  <c r="K19" i="9"/>
  <c r="L19" i="9"/>
  <c r="N140" i="9"/>
  <c r="E111" i="9" a="1"/>
  <c r="E111" i="9"/>
  <c r="F111" i="9" a="1"/>
  <c r="F111" i="9"/>
  <c r="J111" i="9" a="1"/>
  <c r="J111" i="9"/>
  <c r="F138" i="9" a="1"/>
  <c r="F138" i="9"/>
  <c r="G138" i="9" a="1"/>
  <c r="G138" i="9"/>
  <c r="H138" i="9" a="1"/>
  <c r="H138" i="9"/>
  <c r="I42" i="9" a="1"/>
  <c r="I42" i="9"/>
  <c r="G42" i="9" a="1"/>
  <c r="G42" i="9"/>
  <c r="E42" i="9" a="1"/>
  <c r="E42" i="9"/>
  <c r="C89" i="9" a="1"/>
  <c r="C89" i="9"/>
  <c r="P89" i="9" a="1"/>
  <c r="P89" i="9"/>
  <c r="D89" i="9" a="1"/>
  <c r="D89" i="9"/>
  <c r="D129" i="9" a="1"/>
  <c r="D129" i="9"/>
  <c r="J107" i="9" a="1"/>
  <c r="J107" i="9"/>
  <c r="E129" i="9" a="1"/>
  <c r="E129" i="9"/>
  <c r="I63" i="9" a="1"/>
  <c r="I63" i="9"/>
  <c r="J117" i="9" a="1"/>
  <c r="J117" i="9"/>
  <c r="M94" i="9"/>
  <c r="F94" i="9" a="1"/>
  <c r="F94" i="9"/>
  <c r="N129" i="9"/>
  <c r="L59" i="9"/>
  <c r="C59" i="9" a="1"/>
  <c r="C59" i="9"/>
  <c r="C137" i="9" a="1"/>
  <c r="C137" i="9"/>
  <c r="C129" i="9" a="1"/>
  <c r="C129" i="9"/>
  <c r="D137" i="9" a="1"/>
  <c r="D137" i="9"/>
  <c r="P74" i="9" a="1"/>
  <c r="P74" i="9"/>
  <c r="D94" i="9" a="1"/>
  <c r="D94" i="9"/>
  <c r="P85" i="9" a="1"/>
  <c r="P85" i="9"/>
  <c r="C120" i="9" a="1"/>
  <c r="C120" i="9"/>
  <c r="I107" i="9" a="1"/>
  <c r="I107" i="9"/>
  <c r="H149" i="9" a="1"/>
  <c r="H149" i="9"/>
  <c r="H107" i="9" a="1"/>
  <c r="H107" i="9"/>
  <c r="H78" i="9" a="1"/>
  <c r="H78" i="9"/>
  <c r="J129" i="9" a="1"/>
  <c r="J129" i="9"/>
  <c r="J140" i="9" a="1"/>
  <c r="J140" i="9"/>
  <c r="I109" i="9" a="1"/>
  <c r="I109" i="9"/>
  <c r="J63" i="9" a="1"/>
  <c r="J63" i="9"/>
  <c r="M89" i="9"/>
  <c r="N150" i="9"/>
  <c r="M137" i="9"/>
  <c r="J137" i="9" a="1"/>
  <c r="J137" i="9"/>
  <c r="L42" i="9"/>
  <c r="L118" i="9"/>
  <c r="N117" i="9"/>
  <c r="F107" i="9" a="1"/>
  <c r="F107" i="9"/>
  <c r="G129" i="9" a="1"/>
  <c r="G129" i="9"/>
  <c r="I96" i="9" a="1"/>
  <c r="I96" i="9"/>
  <c r="I140" i="9" a="1"/>
  <c r="I140" i="9"/>
  <c r="G63" i="9" a="1"/>
  <c r="G63" i="9"/>
  <c r="N96" i="9"/>
  <c r="D149" i="9" a="1"/>
  <c r="D149" i="9"/>
  <c r="G107" i="9" a="1"/>
  <c r="G107" i="9"/>
  <c r="G78" i="9" a="1"/>
  <c r="G78" i="9"/>
  <c r="H129" i="9" a="1"/>
  <c r="H129" i="9"/>
  <c r="M150" i="9"/>
  <c r="N137" i="9"/>
  <c r="M59" i="9"/>
  <c r="G59" i="9" a="1"/>
  <c r="G59" i="9"/>
  <c r="D73" i="9" a="1"/>
  <c r="D73" i="9"/>
  <c r="C73" i="9" a="1"/>
  <c r="C73" i="9"/>
  <c r="P73" i="9" a="1"/>
  <c r="P73" i="9"/>
  <c r="I83" i="9" a="1"/>
  <c r="I83" i="9"/>
  <c r="F83" i="9" a="1"/>
  <c r="F83" i="9"/>
  <c r="E83" i="9" a="1"/>
  <c r="E83" i="9"/>
  <c r="C52" i="9" a="1"/>
  <c r="C52" i="9"/>
  <c r="C96" i="9" a="1"/>
  <c r="C96" i="9"/>
  <c r="P104" i="9" a="1"/>
  <c r="P104" i="9"/>
  <c r="P101" i="9" a="1"/>
  <c r="P101" i="9"/>
  <c r="C104" i="9" a="1"/>
  <c r="C104" i="9"/>
  <c r="C84" i="9" a="1"/>
  <c r="C84" i="9"/>
  <c r="E78" i="9" a="1"/>
  <c r="E78" i="9"/>
  <c r="H130" i="9" a="1"/>
  <c r="H130" i="9"/>
  <c r="E138" i="9" a="1"/>
  <c r="E138" i="9"/>
  <c r="I130" i="9" a="1"/>
  <c r="I130" i="9"/>
  <c r="F42" i="9" a="1"/>
  <c r="F42" i="9"/>
  <c r="J42" i="9" a="1"/>
  <c r="J42" i="9"/>
  <c r="F117" i="9" a="1"/>
  <c r="F117" i="9"/>
  <c r="N104" i="9"/>
  <c r="L117" i="9"/>
  <c r="P117" i="9" a="1"/>
  <c r="P117" i="9"/>
  <c r="K8" i="9"/>
  <c r="P96" i="9" a="1"/>
  <c r="P96" i="9"/>
  <c r="D52" i="9" a="1"/>
  <c r="D52" i="9"/>
  <c r="C101" i="9" a="1"/>
  <c r="C101" i="9"/>
  <c r="D84" i="9" a="1"/>
  <c r="D84" i="9"/>
  <c r="F78" i="9" a="1"/>
  <c r="F78" i="9"/>
  <c r="E130" i="9" a="1"/>
  <c r="E130" i="9"/>
  <c r="I138" i="9" a="1"/>
  <c r="I138" i="9"/>
  <c r="E117" i="9" a="1"/>
  <c r="E117" i="9"/>
  <c r="G117" i="9" a="1"/>
  <c r="G117" i="9"/>
  <c r="H117" i="9" a="1"/>
  <c r="H117" i="9"/>
  <c r="C162" i="6"/>
  <c r="C359" i="6"/>
  <c r="C404" i="6"/>
  <c r="C114" i="6"/>
  <c r="M104" i="9"/>
  <c r="F104" i="9" a="1"/>
  <c r="F104" i="9"/>
  <c r="J78" i="9" a="1"/>
  <c r="J78" i="9"/>
  <c r="J138" i="9" a="1"/>
  <c r="J138" i="9"/>
  <c r="H42" i="9" a="1"/>
  <c r="H42" i="9"/>
  <c r="M101" i="9"/>
  <c r="M118" i="9"/>
  <c r="E118" i="9" a="1"/>
  <c r="E118" i="9"/>
  <c r="D53" i="9" a="1"/>
  <c r="D53" i="9"/>
  <c r="P53" i="9" a="1"/>
  <c r="P53" i="9"/>
  <c r="C53" i="9" a="1"/>
  <c r="C53" i="9"/>
  <c r="J69" i="9" a="1"/>
  <c r="J69" i="9"/>
  <c r="E69" i="9" a="1"/>
  <c r="E69" i="9"/>
  <c r="I69" i="9" a="1"/>
  <c r="I69" i="9"/>
  <c r="D109" i="9" a="1"/>
  <c r="D109" i="9"/>
  <c r="P109" i="9" a="1"/>
  <c r="P109" i="9"/>
  <c r="C109" i="9" a="1"/>
  <c r="C109" i="9"/>
  <c r="P94" i="9" a="1"/>
  <c r="P94" i="9"/>
  <c r="D80" i="9" a="1"/>
  <c r="D80" i="9"/>
  <c r="D68" i="9" a="1"/>
  <c r="D68" i="9"/>
  <c r="C63" i="9" a="1"/>
  <c r="C63" i="9"/>
  <c r="E104" i="9" a="1"/>
  <c r="E104" i="9"/>
  <c r="E70" i="9" a="1"/>
  <c r="E70" i="9"/>
  <c r="F96" i="9" a="1"/>
  <c r="F96" i="9"/>
  <c r="H96" i="9" a="1"/>
  <c r="H96" i="9"/>
  <c r="H109" i="9" a="1"/>
  <c r="H109" i="9"/>
  <c r="D57" i="5"/>
  <c r="L70" i="9"/>
  <c r="N109" i="9"/>
  <c r="N147" i="9"/>
  <c r="M8" i="9"/>
  <c r="H8" i="9" a="1"/>
  <c r="H8" i="9"/>
  <c r="I70" i="9" a="1"/>
  <c r="I70" i="9"/>
  <c r="G70" i="9" a="1"/>
  <c r="G70" i="9"/>
  <c r="G96" i="9" a="1"/>
  <c r="G96" i="9"/>
  <c r="J109" i="9" a="1"/>
  <c r="J109" i="9"/>
  <c r="G109" i="9" a="1"/>
  <c r="G109" i="9"/>
  <c r="L69" i="9"/>
  <c r="C149" i="9" a="1"/>
  <c r="C149" i="9"/>
  <c r="J70" i="9" a="1"/>
  <c r="J70" i="9"/>
  <c r="E96" i="9" a="1"/>
  <c r="E96" i="9"/>
  <c r="E109" i="9" a="1"/>
  <c r="E109" i="9"/>
  <c r="C159" i="6"/>
  <c r="D111" i="5"/>
  <c r="D56" i="5"/>
  <c r="M139" i="9"/>
  <c r="C417" i="6"/>
  <c r="C252" i="6"/>
  <c r="C382" i="6"/>
  <c r="C322" i="6"/>
  <c r="D174" i="5"/>
  <c r="C362" i="6"/>
  <c r="D139" i="5"/>
  <c r="C232" i="6"/>
  <c r="C117" i="6"/>
  <c r="C142" i="6"/>
  <c r="D159" i="5"/>
  <c r="C377" i="6"/>
  <c r="C257" i="6"/>
  <c r="C287" i="6"/>
  <c r="D114" i="5"/>
  <c r="C477" i="6"/>
  <c r="C327" i="6"/>
  <c r="C437" i="6"/>
  <c r="C122" i="6"/>
  <c r="C307" i="6"/>
  <c r="C422" i="6"/>
  <c r="E94" i="9" a="1"/>
  <c r="E94" i="9"/>
  <c r="J94" i="9" a="1"/>
  <c r="J94" i="9"/>
  <c r="M135" i="9"/>
  <c r="L135" i="9"/>
  <c r="J59" i="9" a="1"/>
  <c r="J59" i="9"/>
  <c r="M152" i="9"/>
  <c r="L152" i="9"/>
  <c r="G155" i="9" a="1"/>
  <c r="G155" i="9"/>
  <c r="I155" i="9" a="1"/>
  <c r="I155" i="9"/>
  <c r="G118" i="9" a="1"/>
  <c r="G118" i="9"/>
  <c r="J118" i="9" a="1"/>
  <c r="J118" i="9"/>
  <c r="F118" i="9" a="1"/>
  <c r="F118" i="9"/>
  <c r="N95" i="9"/>
  <c r="L95" i="9"/>
  <c r="M98" i="9"/>
  <c r="L98" i="9"/>
  <c r="N126" i="9"/>
  <c r="L126" i="9"/>
  <c r="N146" i="9"/>
  <c r="L146" i="9"/>
  <c r="P146" i="9" a="1"/>
  <c r="P146" i="9"/>
  <c r="G68" i="9" a="1"/>
  <c r="G68" i="9"/>
  <c r="H68" i="9" a="1"/>
  <c r="H68" i="9"/>
  <c r="F68" i="9" a="1"/>
  <c r="F68" i="9"/>
  <c r="N39" i="9"/>
  <c r="M39" i="9"/>
  <c r="L39" i="9"/>
  <c r="E137" i="9" a="1"/>
  <c r="E137" i="9"/>
  <c r="H94" i="9" a="1"/>
  <c r="H94" i="9"/>
  <c r="H118" i="9" a="1"/>
  <c r="H118" i="9"/>
  <c r="I118" i="9" a="1"/>
  <c r="I118" i="9"/>
  <c r="D129" i="5"/>
  <c r="C167" i="6"/>
  <c r="C137" i="6"/>
  <c r="C147" i="6"/>
  <c r="C442" i="6"/>
  <c r="M92" i="9"/>
  <c r="L155" i="9"/>
  <c r="N135" i="9"/>
  <c r="F69" i="9" a="1"/>
  <c r="F69" i="9"/>
  <c r="H69" i="9" a="1"/>
  <c r="H69" i="9"/>
  <c r="G69" i="9" a="1"/>
  <c r="G69" i="9"/>
  <c r="H158" i="9" a="1"/>
  <c r="H158" i="9"/>
  <c r="J158" i="9" a="1"/>
  <c r="J158" i="9"/>
  <c r="F158" i="9" a="1"/>
  <c r="F158" i="9"/>
  <c r="L76" i="9"/>
  <c r="M76" i="9"/>
  <c r="G137" i="9" a="1"/>
  <c r="G137" i="9"/>
  <c r="F155" i="9" a="1"/>
  <c r="F155" i="9"/>
  <c r="J68" i="9" a="1"/>
  <c r="J68" i="9"/>
  <c r="C282" i="6"/>
  <c r="C247" i="6"/>
  <c r="C492" i="6"/>
  <c r="C302" i="6"/>
  <c r="C102" i="6"/>
  <c r="C107" i="6"/>
  <c r="L92" i="9"/>
  <c r="N152" i="9"/>
  <c r="I150" i="9" a="1"/>
  <c r="I150" i="9"/>
  <c r="L131" i="9"/>
  <c r="L57" i="9"/>
  <c r="H83" i="9" a="1"/>
  <c r="H83" i="9"/>
  <c r="G83" i="9" a="1"/>
  <c r="G83" i="9"/>
  <c r="J83" i="9" a="1"/>
  <c r="J83" i="9"/>
  <c r="E113" i="9" a="1"/>
  <c r="E113" i="9"/>
  <c r="J113" i="9" a="1"/>
  <c r="J113" i="9"/>
  <c r="G111" i="9" a="1"/>
  <c r="G111" i="9"/>
  <c r="H111" i="9" a="1"/>
  <c r="H111" i="9"/>
  <c r="I111" i="9" a="1"/>
  <c r="I111" i="9"/>
  <c r="N41" i="9"/>
  <c r="L41" i="9"/>
  <c r="L43" i="9"/>
  <c r="M43" i="9"/>
  <c r="M123" i="9"/>
  <c r="H123" i="9" a="1"/>
  <c r="H123" i="9"/>
  <c r="L123" i="9"/>
  <c r="C123" i="9" a="1"/>
  <c r="C123" i="9"/>
  <c r="N83" i="9"/>
  <c r="L83" i="9"/>
  <c r="L119" i="9"/>
  <c r="M119" i="9"/>
  <c r="M143" i="9"/>
  <c r="L143" i="9"/>
  <c r="P59" i="9" a="1"/>
  <c r="P59" i="9"/>
  <c r="I158" i="9" a="1"/>
  <c r="I158" i="9"/>
  <c r="I94" i="9" a="1"/>
  <c r="I94" i="9"/>
  <c r="F131" i="9" a="1"/>
  <c r="F131" i="9"/>
  <c r="E155" i="9" a="1"/>
  <c r="E155" i="9"/>
  <c r="J155" i="9" a="1"/>
  <c r="J155" i="9"/>
  <c r="I68" i="9" a="1"/>
  <c r="I68" i="9"/>
  <c r="C207" i="6"/>
  <c r="C357" i="6"/>
  <c r="C292" i="6"/>
  <c r="D184" i="5"/>
  <c r="C407" i="6"/>
  <c r="D49" i="5"/>
  <c r="C314" i="6"/>
  <c r="D121" i="5"/>
  <c r="C289" i="6"/>
  <c r="D116" i="5"/>
  <c r="C284" i="6"/>
  <c r="D131" i="5"/>
  <c r="C399" i="6"/>
  <c r="C179" i="6"/>
  <c r="C434" i="6"/>
  <c r="C154" i="6"/>
  <c r="C449" i="6"/>
  <c r="C169" i="6"/>
  <c r="C424" i="6"/>
  <c r="C164" i="6"/>
  <c r="D46" i="5"/>
  <c r="C279" i="6"/>
  <c r="D186" i="5"/>
  <c r="M95" i="9"/>
  <c r="N131" i="9"/>
  <c r="L72" i="9"/>
  <c r="M41" i="9"/>
  <c r="M126" i="9"/>
  <c r="G126" i="9" a="1"/>
  <c r="G126" i="9"/>
  <c r="M146" i="9"/>
  <c r="L110" i="9"/>
  <c r="M110" i="9"/>
  <c r="N142" i="9"/>
  <c r="L142" i="9"/>
  <c r="L111" i="9"/>
  <c r="N111" i="9"/>
  <c r="D19" i="9" a="1"/>
  <c r="D19" i="9"/>
  <c r="C19" i="9" a="1"/>
  <c r="C19" i="9"/>
  <c r="P19" i="9" a="1"/>
  <c r="P19" i="9"/>
  <c r="C146" i="9" a="1"/>
  <c r="C146" i="9"/>
  <c r="D146" i="9" a="1"/>
  <c r="D146" i="9"/>
  <c r="P64" i="9" a="1"/>
  <c r="P64" i="9"/>
  <c r="D64" i="9" a="1"/>
  <c r="D64" i="9"/>
  <c r="E147" i="9" a="1"/>
  <c r="E147" i="9"/>
  <c r="J147" i="9" a="1"/>
  <c r="J147" i="9"/>
  <c r="F147" i="9" a="1"/>
  <c r="F147" i="9"/>
  <c r="H147" i="9" a="1"/>
  <c r="H147" i="9"/>
  <c r="I147" i="9" a="1"/>
  <c r="I147" i="9"/>
  <c r="G147" i="9" a="1"/>
  <c r="G147" i="9"/>
  <c r="M47" i="9"/>
  <c r="N47" i="9"/>
  <c r="L47" i="9"/>
  <c r="N46" i="9"/>
  <c r="L46" i="9"/>
  <c r="M46" i="9"/>
  <c r="C122" i="9" a="1"/>
  <c r="C122" i="9"/>
  <c r="P122" i="9" a="1"/>
  <c r="P122" i="9"/>
  <c r="J127" i="9" a="1"/>
  <c r="J127" i="9"/>
  <c r="E127" i="9" a="1"/>
  <c r="E127" i="9"/>
  <c r="I127" i="9" a="1"/>
  <c r="I127" i="9"/>
  <c r="F127" i="9" a="1"/>
  <c r="F127" i="9"/>
  <c r="M125" i="9"/>
  <c r="J125" i="9" a="1"/>
  <c r="J125" i="9"/>
  <c r="L125" i="9"/>
  <c r="N125" i="9"/>
  <c r="M44" i="9"/>
  <c r="J44" i="9" a="1"/>
  <c r="J44" i="9"/>
  <c r="N44" i="9"/>
  <c r="L44" i="9"/>
  <c r="N79" i="9"/>
  <c r="L79" i="9"/>
  <c r="B35" i="9"/>
  <c r="N35" i="9"/>
  <c r="B37" i="9"/>
  <c r="N37" i="9"/>
  <c r="B30" i="9"/>
  <c r="N30" i="9"/>
  <c r="B38" i="9"/>
  <c r="B32" i="9"/>
  <c r="B34" i="9"/>
  <c r="N34" i="9"/>
  <c r="B31" i="9"/>
  <c r="M31" i="9"/>
  <c r="B29" i="9"/>
  <c r="B36" i="9"/>
  <c r="N36" i="9"/>
  <c r="B33" i="9"/>
  <c r="N33" i="9"/>
  <c r="G8" i="9" a="1"/>
  <c r="G8" i="9"/>
  <c r="H127" i="9" a="1"/>
  <c r="H127" i="9"/>
  <c r="G127" i="9" a="1"/>
  <c r="G127" i="9"/>
  <c r="E126" i="9" a="1"/>
  <c r="E126" i="9"/>
  <c r="H126" i="9" a="1"/>
  <c r="H126" i="9"/>
  <c r="J126" i="9" a="1"/>
  <c r="J126" i="9"/>
  <c r="L56" i="9"/>
  <c r="M56" i="9"/>
  <c r="L49" i="9"/>
  <c r="N49" i="9"/>
  <c r="M49" i="9"/>
  <c r="M58" i="9"/>
  <c r="L58" i="9"/>
  <c r="N58" i="9"/>
  <c r="N99" i="9"/>
  <c r="L99" i="9"/>
  <c r="M99" i="9"/>
  <c r="M108" i="9"/>
  <c r="N108" i="9"/>
  <c r="L108" i="9"/>
  <c r="N20" i="9"/>
  <c r="K20" i="9"/>
  <c r="L20" i="9"/>
  <c r="P20" i="9" a="1"/>
  <c r="P20" i="9"/>
  <c r="H77" i="9" a="1"/>
  <c r="H77" i="9"/>
  <c r="F77" i="9" a="1"/>
  <c r="F77" i="9"/>
  <c r="E77" i="9" a="1"/>
  <c r="E77" i="9"/>
  <c r="I77" i="9" a="1"/>
  <c r="I77" i="9"/>
  <c r="L157" i="9"/>
  <c r="N157" i="9"/>
  <c r="M157" i="9"/>
  <c r="M156" i="9"/>
  <c r="N156" i="9"/>
  <c r="L156" i="9"/>
  <c r="L90" i="9"/>
  <c r="N90" i="9"/>
  <c r="M90" i="9"/>
  <c r="J8" i="9" a="1"/>
  <c r="J8" i="9"/>
  <c r="I8" i="9" a="1"/>
  <c r="I8" i="9"/>
  <c r="P132" i="9" a="1"/>
  <c r="P132" i="9"/>
  <c r="C74" i="9" a="1"/>
  <c r="C74" i="9"/>
  <c r="P75" i="9" a="1"/>
  <c r="P75" i="9"/>
  <c r="C64" i="9" a="1"/>
  <c r="C64" i="9"/>
  <c r="G77" i="9" a="1"/>
  <c r="G77" i="9"/>
  <c r="C156" i="6"/>
  <c r="C181" i="6"/>
  <c r="C491" i="6"/>
  <c r="C241" i="6"/>
  <c r="L31" i="12"/>
  <c r="C326" i="6"/>
  <c r="E8" i="9" a="1"/>
  <c r="E8" i="9"/>
  <c r="K21" i="9"/>
  <c r="F8" i="9" a="1"/>
  <c r="F8" i="9"/>
  <c r="D132" i="9" a="1"/>
  <c r="D132" i="9"/>
  <c r="D75" i="9" a="1"/>
  <c r="D75" i="9"/>
  <c r="G39" i="21"/>
  <c r="J77" i="9" a="1"/>
  <c r="J77" i="9"/>
  <c r="N56" i="9"/>
  <c r="D40" i="9" a="1"/>
  <c r="D40" i="9"/>
  <c r="C40" i="9" a="1"/>
  <c r="C40" i="9"/>
  <c r="M79" i="9"/>
  <c r="G131" i="9" a="1"/>
  <c r="G131" i="9"/>
  <c r="E131" i="9" a="1"/>
  <c r="E131" i="9"/>
  <c r="M122" i="9"/>
  <c r="N122" i="9"/>
  <c r="L114" i="9"/>
  <c r="N114" i="9"/>
  <c r="N67" i="9"/>
  <c r="L67" i="9"/>
  <c r="M112" i="9"/>
  <c r="N112" i="9"/>
  <c r="N127" i="9"/>
  <c r="L127" i="9"/>
  <c r="M86" i="9"/>
  <c r="N86" i="9"/>
  <c r="E158" i="9" a="1"/>
  <c r="E158" i="9"/>
  <c r="J131" i="9" a="1"/>
  <c r="J131" i="9"/>
  <c r="G158" i="9" a="1"/>
  <c r="G158" i="9"/>
  <c r="F70" i="9" a="1"/>
  <c r="F70" i="9"/>
  <c r="H131" i="9" a="1"/>
  <c r="H131" i="9"/>
  <c r="H113" i="9" a="1"/>
  <c r="H113" i="9"/>
  <c r="F113" i="9" a="1"/>
  <c r="F113" i="9"/>
  <c r="M67" i="9"/>
  <c r="L113" i="9"/>
  <c r="N113" i="9"/>
  <c r="C250" i="6"/>
  <c r="C440" i="6"/>
  <c r="D67" i="5"/>
  <c r="C355" i="6"/>
  <c r="C260" i="6"/>
  <c r="C430" i="6"/>
  <c r="D162" i="5"/>
  <c r="I137" i="9" a="1"/>
  <c r="I137" i="9"/>
  <c r="N153" i="9"/>
  <c r="M153" i="9"/>
  <c r="L153" i="9"/>
  <c r="L151" i="9"/>
  <c r="M151" i="9"/>
  <c r="N158" i="9"/>
  <c r="L158" i="9"/>
  <c r="L128" i="9"/>
  <c r="M128" i="9"/>
  <c r="N128" i="9"/>
  <c r="M40" i="9"/>
  <c r="J40" i="9" a="1"/>
  <c r="J40" i="9"/>
  <c r="N40" i="9"/>
  <c r="M87" i="9"/>
  <c r="L87" i="9"/>
  <c r="C222" i="6"/>
  <c r="D109" i="5"/>
  <c r="C397" i="6"/>
  <c r="D189" i="5"/>
  <c r="D94" i="5"/>
  <c r="D194" i="5"/>
  <c r="C217" i="6"/>
  <c r="C112" i="6"/>
  <c r="D74" i="5"/>
  <c r="C452" i="6"/>
  <c r="C197" i="6"/>
  <c r="C202" i="6"/>
  <c r="C262" i="6"/>
  <c r="C372" i="6"/>
  <c r="C354" i="6"/>
  <c r="C234" i="6"/>
  <c r="C94" i="6"/>
  <c r="D66" i="5"/>
  <c r="C369" i="6"/>
  <c r="C249" i="6"/>
  <c r="D176" i="5"/>
  <c r="D86" i="5"/>
  <c r="C364" i="6"/>
  <c r="C204" i="6"/>
  <c r="D191" i="5"/>
  <c r="D91" i="5"/>
  <c r="C439" i="6"/>
  <c r="C339" i="6"/>
  <c r="C239" i="6"/>
  <c r="C119" i="6"/>
  <c r="D126" i="5"/>
  <c r="C474" i="6"/>
  <c r="C334" i="6"/>
  <c r="C194" i="6"/>
  <c r="D141" i="5"/>
  <c r="C489" i="6"/>
  <c r="C349" i="6"/>
  <c r="C189" i="6"/>
  <c r="D136" i="5"/>
  <c r="C484" i="6"/>
  <c r="C324" i="6"/>
  <c r="C184" i="6"/>
  <c r="D171" i="5"/>
  <c r="D51" i="5"/>
  <c r="C419" i="6"/>
  <c r="C319" i="6"/>
  <c r="C199" i="6"/>
  <c r="C99" i="6"/>
  <c r="D106" i="5"/>
  <c r="M52" i="9"/>
  <c r="N52" i="9"/>
  <c r="M55" i="9"/>
  <c r="L55" i="9"/>
  <c r="L102" i="9"/>
  <c r="M102" i="9"/>
  <c r="L138" i="9"/>
  <c r="N138" i="9"/>
  <c r="L140" i="9"/>
  <c r="M65" i="9"/>
  <c r="L65" i="9"/>
  <c r="N65" i="9"/>
  <c r="N139" i="9"/>
  <c r="C242" i="6"/>
  <c r="C277" i="6"/>
  <c r="C267" i="6"/>
  <c r="D59" i="5"/>
  <c r="D169" i="5"/>
  <c r="C272" i="6"/>
  <c r="C132" i="6"/>
  <c r="D89" i="5"/>
  <c r="C462" i="6"/>
  <c r="D144" i="5"/>
  <c r="C152" i="6"/>
  <c r="C402" i="6"/>
  <c r="C312" i="6"/>
  <c r="C342" i="6"/>
  <c r="D79" i="5"/>
  <c r="C432" i="6"/>
  <c r="D124" i="5"/>
  <c r="C157" i="6"/>
  <c r="C472" i="6"/>
  <c r="D154" i="5"/>
  <c r="D119" i="5"/>
  <c r="D64" i="5"/>
  <c r="C412" i="6"/>
  <c r="C297" i="6"/>
  <c r="D84" i="5"/>
  <c r="C93" i="6"/>
  <c r="N45" i="1"/>
  <c r="N121" i="9"/>
  <c r="L121" i="9"/>
  <c r="M121" i="9"/>
  <c r="K44" i="12"/>
  <c r="K42" i="12"/>
  <c r="K40" i="12"/>
  <c r="M148" i="9"/>
  <c r="L148" i="9"/>
  <c r="M30" i="9"/>
  <c r="P8" i="9" a="1"/>
  <c r="P8" i="9"/>
  <c r="D8" i="9" a="1"/>
  <c r="D8" i="9"/>
  <c r="N48" i="9"/>
  <c r="M48" i="9"/>
  <c r="L48" i="9"/>
  <c r="L81" i="9"/>
  <c r="M81" i="9"/>
  <c r="N81" i="9"/>
  <c r="N88" i="9"/>
  <c r="L88" i="9"/>
  <c r="M88" i="9"/>
  <c r="D117" i="9" a="1"/>
  <c r="D117" i="9"/>
  <c r="C117" i="9" a="1"/>
  <c r="C117" i="9"/>
  <c r="N8" i="9"/>
  <c r="K9" i="9"/>
  <c r="L9" i="9"/>
  <c r="E125" i="9" a="1"/>
  <c r="E125" i="9"/>
  <c r="L51" i="9"/>
  <c r="M51" i="9"/>
  <c r="N51" i="9"/>
  <c r="N53" i="9"/>
  <c r="M53" i="9"/>
  <c r="L54" i="9"/>
  <c r="M54" i="9"/>
  <c r="N54" i="9"/>
  <c r="N105" i="9"/>
  <c r="M105" i="9"/>
  <c r="L105" i="9"/>
  <c r="L103" i="9"/>
  <c r="N103" i="9"/>
  <c r="M103" i="9"/>
  <c r="N9" i="9"/>
  <c r="N84" i="9"/>
  <c r="M84" i="9"/>
  <c r="M124" i="9"/>
  <c r="N124" i="9"/>
  <c r="L124" i="9"/>
  <c r="F44" i="9" a="1"/>
  <c r="F44" i="9"/>
  <c r="G44" i="9" a="1"/>
  <c r="G44" i="9"/>
  <c r="L45" i="9"/>
  <c r="N45" i="9"/>
  <c r="M45" i="9"/>
  <c r="C441" i="6"/>
  <c r="C306" i="6"/>
  <c r="D183" i="5"/>
  <c r="C455" i="6"/>
  <c r="C405" i="6"/>
  <c r="C480" i="6"/>
  <c r="C165" i="6"/>
  <c r="N14" i="9"/>
  <c r="L77" i="9"/>
  <c r="N77" i="9"/>
  <c r="M75" i="9"/>
  <c r="N75" i="9"/>
  <c r="N74" i="9"/>
  <c r="M74" i="9"/>
  <c r="N132" i="9"/>
  <c r="M132" i="9"/>
  <c r="L133" i="9"/>
  <c r="M133" i="9"/>
  <c r="N134" i="9"/>
  <c r="M134" i="9"/>
  <c r="M93" i="9"/>
  <c r="L93" i="9"/>
  <c r="L97" i="9"/>
  <c r="M97" i="9"/>
  <c r="N82" i="9"/>
  <c r="M82" i="9"/>
  <c r="L82" i="9"/>
  <c r="B10" i="9"/>
  <c r="B11" i="9"/>
  <c r="B17" i="9"/>
  <c r="B15" i="9"/>
  <c r="B12" i="9"/>
  <c r="B16" i="9"/>
  <c r="L60" i="9"/>
  <c r="N60" i="9"/>
  <c r="M60" i="9"/>
  <c r="N64" i="9"/>
  <c r="M64" i="9"/>
  <c r="N116" i="9"/>
  <c r="L116" i="9"/>
  <c r="M116" i="9"/>
  <c r="C231" i="6"/>
  <c r="C227" i="6"/>
  <c r="D99" i="5"/>
  <c r="C457" i="6"/>
  <c r="C212" i="6"/>
  <c r="C352" i="6"/>
  <c r="C447" i="6"/>
  <c r="D69" i="5"/>
  <c r="C392" i="6"/>
  <c r="D164" i="5"/>
  <c r="C347" i="6"/>
  <c r="C487" i="6"/>
  <c r="C482" i="6"/>
  <c r="D134" i="5"/>
  <c r="C172" i="6"/>
  <c r="C337" i="6"/>
  <c r="C97" i="6"/>
  <c r="C332" i="6"/>
  <c r="C467" i="6"/>
  <c r="C187" i="6"/>
  <c r="C177" i="6"/>
  <c r="C317" i="6"/>
  <c r="D179" i="5"/>
  <c r="C427" i="6"/>
  <c r="D149" i="5"/>
  <c r="C367" i="6"/>
  <c r="C237" i="6"/>
  <c r="D104" i="5"/>
  <c r="D54" i="5"/>
  <c r="C454" i="6"/>
  <c r="C374" i="6"/>
  <c r="C294" i="6"/>
  <c r="C214" i="6"/>
  <c r="C134" i="6"/>
  <c r="D161" i="5"/>
  <c r="D81" i="5"/>
  <c r="C469" i="6"/>
  <c r="C389" i="6"/>
  <c r="C309" i="6"/>
  <c r="C229" i="6"/>
  <c r="C149" i="6"/>
  <c r="D156" i="5"/>
  <c r="D76" i="5"/>
  <c r="C464" i="6"/>
  <c r="C384" i="6"/>
  <c r="C304" i="6"/>
  <c r="C224" i="6"/>
  <c r="C144" i="6"/>
  <c r="C394" i="6"/>
  <c r="C274" i="6"/>
  <c r="C174" i="6"/>
  <c r="D181" i="5"/>
  <c r="D61" i="5"/>
  <c r="C429" i="6"/>
  <c r="C329" i="6"/>
  <c r="C209" i="6"/>
  <c r="C109" i="6"/>
  <c r="D96" i="5"/>
  <c r="C444" i="6"/>
  <c r="C344" i="6"/>
  <c r="C244" i="6"/>
  <c r="C124" i="6"/>
  <c r="D151" i="5"/>
  <c r="D71" i="5"/>
  <c r="C459" i="6"/>
  <c r="C379" i="6"/>
  <c r="C299" i="6"/>
  <c r="C219" i="6"/>
  <c r="C139" i="6"/>
  <c r="D166" i="5"/>
  <c r="N57" i="9"/>
  <c r="L134" i="9"/>
  <c r="N18" i="9"/>
  <c r="N73" i="9"/>
  <c r="M73" i="9"/>
  <c r="L71" i="9"/>
  <c r="M71" i="9"/>
  <c r="L78" i="9"/>
  <c r="N78" i="9"/>
  <c r="L91" i="9"/>
  <c r="M91" i="9"/>
  <c r="M80" i="9"/>
  <c r="N80" i="9"/>
  <c r="E50" i="1"/>
  <c r="C253" i="6"/>
  <c r="M50" i="9"/>
  <c r="N50" i="9"/>
  <c r="M100" i="9"/>
  <c r="N100" i="9"/>
  <c r="L107" i="9"/>
  <c r="N107" i="9"/>
  <c r="N106" i="9"/>
  <c r="L106" i="9"/>
  <c r="N155" i="9"/>
  <c r="N87" i="9"/>
  <c r="L145" i="9"/>
  <c r="M145" i="9"/>
  <c r="M144" i="9"/>
  <c r="L144" i="9"/>
  <c r="M141" i="9"/>
  <c r="L141" i="9"/>
  <c r="L136" i="9"/>
  <c r="M136" i="9"/>
  <c r="L154" i="9"/>
  <c r="M154" i="9"/>
  <c r="L66" i="9"/>
  <c r="M66" i="9"/>
  <c r="L115" i="9"/>
  <c r="N115" i="9"/>
  <c r="M115" i="9"/>
  <c r="N119" i="9"/>
  <c r="M142" i="9"/>
  <c r="M62" i="9"/>
  <c r="M61" i="9"/>
  <c r="L112" i="9"/>
  <c r="N148" i="9"/>
  <c r="D45" i="5"/>
  <c r="N61" i="9"/>
  <c r="M114" i="9"/>
  <c r="M120" i="9"/>
  <c r="L86" i="9"/>
  <c r="C456" i="6"/>
  <c r="C171" i="6"/>
  <c r="D148" i="5"/>
  <c r="D77" i="5"/>
  <c r="D132" i="5"/>
  <c r="D52" i="5"/>
  <c r="D82" i="5"/>
  <c r="C220" i="6"/>
  <c r="C300" i="6"/>
  <c r="C255" i="6"/>
  <c r="C450" i="6"/>
  <c r="D87" i="5"/>
  <c r="C180" i="6"/>
  <c r="C325" i="6"/>
  <c r="C190" i="6"/>
  <c r="C295" i="6"/>
  <c r="D122" i="5"/>
  <c r="C410" i="6"/>
  <c r="C415" i="6"/>
  <c r="C265" i="6"/>
  <c r="C370" i="6"/>
  <c r="C385" i="6"/>
  <c r="D72" i="5"/>
  <c r="C400" i="6"/>
  <c r="D147" i="5"/>
  <c r="C120" i="6"/>
  <c r="C320" i="6"/>
  <c r="C215" i="6"/>
  <c r="C280" i="6"/>
  <c r="C145" i="6"/>
  <c r="C225" i="6"/>
  <c r="D172" i="5"/>
  <c r="D97" i="5"/>
  <c r="D112" i="5"/>
  <c r="C195" i="6"/>
  <c r="C170" i="6"/>
  <c r="C470" i="6"/>
  <c r="C150" i="6"/>
  <c r="C210" i="6"/>
  <c r="C240" i="6"/>
  <c r="C425" i="6"/>
  <c r="C460" i="6"/>
  <c r="C100" i="6"/>
  <c r="D182" i="5"/>
  <c r="D117" i="5"/>
  <c r="D192" i="5"/>
  <c r="C95" i="6"/>
  <c r="D92" i="5"/>
  <c r="C340" i="6"/>
  <c r="C110" i="6"/>
  <c r="D157" i="5"/>
  <c r="C330" i="6"/>
  <c r="C335" i="6"/>
  <c r="C185" i="6"/>
  <c r="C290" i="6"/>
  <c r="C360" i="6"/>
  <c r="D107" i="5"/>
  <c r="C375" i="6"/>
  <c r="C490" i="6"/>
  <c r="D167" i="5"/>
  <c r="C125" i="6"/>
  <c r="C175" i="6"/>
  <c r="C230" i="6"/>
  <c r="C105" i="6"/>
  <c r="C475" i="6"/>
  <c r="C155" i="6"/>
  <c r="C445" i="6"/>
  <c r="D47" i="5"/>
  <c r="C130" i="6"/>
  <c r="C135" i="6"/>
  <c r="D142" i="5"/>
  <c r="C435" i="6"/>
  <c r="C285" i="6"/>
  <c r="C390" i="6"/>
  <c r="C395" i="6"/>
  <c r="C245" i="6"/>
  <c r="D102" i="5"/>
  <c r="D187" i="5"/>
  <c r="C200" i="6"/>
  <c r="C380" i="6"/>
  <c r="D127" i="5"/>
  <c r="C485" i="6"/>
  <c r="C305" i="6"/>
  <c r="C270" i="6"/>
  <c r="C420" i="6"/>
  <c r="C350" i="6"/>
  <c r="C151" i="6"/>
  <c r="C351" i="6"/>
  <c r="D153" i="5"/>
  <c r="C211" i="6"/>
  <c r="C376" i="6"/>
  <c r="C381" i="6"/>
  <c r="C281" i="6"/>
  <c r="C296" i="6"/>
  <c r="C126" i="6"/>
  <c r="D48" i="5"/>
  <c r="C206" i="6"/>
  <c r="C361" i="6"/>
  <c r="D103" i="5"/>
  <c r="C106" i="6"/>
  <c r="D158" i="5"/>
  <c r="C406" i="6"/>
  <c r="C196" i="6"/>
  <c r="D83" i="5"/>
  <c r="C146" i="6"/>
  <c r="C286" i="6"/>
  <c r="D113" i="5"/>
  <c r="C136" i="6"/>
  <c r="C461" i="6"/>
  <c r="C261" i="6"/>
  <c r="C341" i="6"/>
  <c r="C416" i="6"/>
  <c r="D143" i="5"/>
  <c r="M30" i="10"/>
  <c r="L32" i="12"/>
  <c r="M37" i="10"/>
  <c r="C251" i="6"/>
  <c r="C446" i="6"/>
  <c r="D173" i="5"/>
  <c r="C466" i="6"/>
  <c r="C246" i="6"/>
  <c r="C101" i="6"/>
  <c r="C451" i="6"/>
  <c r="D68" i="5"/>
  <c r="C301" i="6"/>
  <c r="C166" i="6"/>
  <c r="D188" i="5"/>
  <c r="C471" i="6"/>
  <c r="D88" i="5"/>
  <c r="C476" i="6"/>
  <c r="C216" i="6"/>
  <c r="D58" i="5"/>
  <c r="C421" i="6"/>
  <c r="D78" i="5"/>
  <c r="D133" i="5"/>
  <c r="C331" i="6"/>
  <c r="C481" i="6"/>
  <c r="C431" i="6"/>
  <c r="C141" i="6"/>
  <c r="C236" i="6"/>
  <c r="C96" i="6"/>
  <c r="C131" i="6"/>
  <c r="C176" i="6"/>
  <c r="L33" i="12"/>
  <c r="C401" i="6"/>
  <c r="D168" i="5"/>
  <c r="D123" i="5"/>
  <c r="C336" i="6"/>
  <c r="D128" i="5"/>
  <c r="C366" i="6"/>
  <c r="C121" i="6"/>
  <c r="C321" i="6"/>
  <c r="C271" i="6"/>
  <c r="D73" i="5"/>
  <c r="D178" i="5"/>
  <c r="C371" i="6"/>
  <c r="C266" i="6"/>
  <c r="D138" i="5"/>
  <c r="D193" i="5"/>
  <c r="D98" i="5"/>
  <c r="C221" i="6"/>
  <c r="C396" i="6"/>
  <c r="C316" i="6"/>
  <c r="C291" i="6"/>
  <c r="D53" i="5"/>
  <c r="C161" i="6"/>
  <c r="C111" i="6"/>
  <c r="C436" i="6"/>
  <c r="C311" i="6"/>
  <c r="D163" i="5"/>
  <c r="C186" i="6"/>
  <c r="C226" i="6"/>
  <c r="M32" i="10"/>
  <c r="C411" i="6"/>
  <c r="C276" i="6"/>
  <c r="C391" i="6"/>
  <c r="L29" i="12"/>
  <c r="L43" i="12"/>
  <c r="C426" i="6"/>
  <c r="D63" i="5"/>
  <c r="D118" i="5"/>
  <c r="C201" i="6"/>
  <c r="C486" i="6"/>
  <c r="C356" i="6"/>
  <c r="C465" i="6"/>
  <c r="C315" i="6"/>
  <c r="D62" i="5"/>
  <c r="D152" i="5"/>
  <c r="C140" i="6"/>
  <c r="C235" i="6"/>
  <c r="D177" i="5"/>
  <c r="C218" i="6"/>
  <c r="L42" i="12"/>
  <c r="L41" i="12"/>
  <c r="C386" i="6"/>
  <c r="C116" i="6"/>
  <c r="C256" i="6"/>
  <c r="C191" i="6"/>
  <c r="C346" i="6"/>
  <c r="D93" i="5"/>
  <c r="D108" i="5"/>
  <c r="C310" i="6"/>
  <c r="D137" i="5"/>
  <c r="C115" i="6"/>
  <c r="C160" i="6"/>
  <c r="C365" i="6"/>
  <c r="C275" i="6"/>
  <c r="I369" i="9" a="1"/>
  <c r="I369" i="9"/>
  <c r="AC384" i="9" a="1"/>
  <c r="AC384" i="9"/>
  <c r="I374" i="9" a="1"/>
  <c r="I374" i="9"/>
  <c r="C374" i="9" a="1"/>
  <c r="C374" i="9"/>
  <c r="D381" i="9" a="1"/>
  <c r="D381" i="9"/>
  <c r="J369" i="9" a="1"/>
  <c r="J369" i="9"/>
  <c r="D374" i="9" a="1"/>
  <c r="D374" i="9"/>
  <c r="U369" i="9" a="1"/>
  <c r="U369" i="9"/>
  <c r="G379" i="9" a="1"/>
  <c r="G379" i="9"/>
  <c r="E370" i="9" a="1"/>
  <c r="E370" i="9"/>
  <c r="J370" i="9" a="1"/>
  <c r="J370" i="9"/>
  <c r="H370" i="9" a="1"/>
  <c r="H370" i="9"/>
  <c r="G431" i="9" a="1"/>
  <c r="G431" i="9"/>
  <c r="G447" i="9" a="1"/>
  <c r="G447" i="9"/>
  <c r="G626" i="9" a="1"/>
  <c r="G626" i="9"/>
  <c r="C369" i="9" a="1"/>
  <c r="C369" i="9"/>
  <c r="C348" i="9" a="1"/>
  <c r="C348" i="9"/>
  <c r="AC370" i="9" a="1"/>
  <c r="AC370" i="9"/>
  <c r="U376" i="9" a="1"/>
  <c r="U376" i="9"/>
  <c r="G382" i="9" a="1"/>
  <c r="G382" i="9"/>
  <c r="H585" i="9" a="1"/>
  <c r="H585" i="9"/>
  <c r="D370" i="9" a="1"/>
  <c r="D370" i="9"/>
  <c r="AC369" i="9" a="1"/>
  <c r="AC369" i="9"/>
  <c r="V370" i="9" a="1"/>
  <c r="V370" i="9"/>
  <c r="F585" i="9" a="1"/>
  <c r="F585" i="9"/>
  <c r="E424" i="9" a="1"/>
  <c r="E424" i="9"/>
  <c r="H383" i="9" a="1"/>
  <c r="H383" i="9"/>
  <c r="I371" i="9" a="1"/>
  <c r="I371" i="9"/>
  <c r="V377" i="9" a="1"/>
  <c r="V377" i="9"/>
  <c r="V424" i="9" a="1"/>
  <c r="V424" i="9"/>
  <c r="V371" i="9" a="1"/>
  <c r="V371" i="9"/>
  <c r="Z357" i="9"/>
  <c r="D357" i="9" a="1"/>
  <c r="D357" i="9"/>
  <c r="F371" i="9" a="1"/>
  <c r="F371" i="9"/>
  <c r="G468" i="9" a="1"/>
  <c r="G468" i="9"/>
  <c r="G591" i="9" a="1"/>
  <c r="G591" i="9"/>
  <c r="F370" i="9" a="1"/>
  <c r="F370" i="9"/>
  <c r="G370" i="9" a="1"/>
  <c r="G370" i="9"/>
  <c r="U370" i="9" a="1"/>
  <c r="U370" i="9"/>
  <c r="E423" i="9" a="1"/>
  <c r="E423" i="9"/>
  <c r="E371" i="9" a="1"/>
  <c r="E371" i="9"/>
  <c r="G371" i="9" a="1"/>
  <c r="G371" i="9"/>
  <c r="H371" i="9" a="1"/>
  <c r="H371" i="9"/>
  <c r="J383" i="9" a="1"/>
  <c r="J383" i="9"/>
  <c r="F502" i="9" a="1"/>
  <c r="F502" i="9"/>
  <c r="G502" i="9" a="1"/>
  <c r="G502" i="9"/>
  <c r="E377" i="9" a="1"/>
  <c r="E377" i="9"/>
  <c r="E383" i="9" a="1"/>
  <c r="E383" i="9"/>
  <c r="G383" i="9" a="1"/>
  <c r="G383" i="9"/>
  <c r="G621" i="9" a="1"/>
  <c r="G621" i="9"/>
  <c r="G440" i="9" a="1"/>
  <c r="G440" i="9"/>
  <c r="G522" i="9" a="1"/>
  <c r="G522" i="9"/>
  <c r="J423" i="9" a="1"/>
  <c r="J423" i="9"/>
  <c r="G385" i="9" a="1"/>
  <c r="G385" i="9"/>
  <c r="J500" i="9" a="1"/>
  <c r="J500" i="9"/>
  <c r="H372" i="9" a="1"/>
  <c r="H372" i="9"/>
  <c r="G381" i="9" a="1"/>
  <c r="G381" i="9"/>
  <c r="J502" i="9" a="1"/>
  <c r="J502" i="9"/>
  <c r="AC381" i="9" a="1"/>
  <c r="AC381" i="9"/>
  <c r="G595" i="9" a="1"/>
  <c r="G595" i="9"/>
  <c r="V500" i="9" a="1"/>
  <c r="V500" i="9"/>
  <c r="G505" i="9" a="1"/>
  <c r="G505" i="9"/>
  <c r="J372" i="9" a="1"/>
  <c r="J372" i="9"/>
  <c r="G425" i="9" a="1"/>
  <c r="G425" i="9"/>
  <c r="V428" i="9" a="1"/>
  <c r="V428" i="9"/>
  <c r="G460" i="9" a="1"/>
  <c r="G460" i="9"/>
  <c r="E372" i="9" a="1"/>
  <c r="E372" i="9"/>
  <c r="G372" i="9" a="1"/>
  <c r="G372" i="9"/>
  <c r="U418" i="9" a="1"/>
  <c r="U418" i="9"/>
  <c r="G367" i="9" a="1"/>
  <c r="G367" i="9"/>
  <c r="G523" i="9" a="1"/>
  <c r="G523" i="9"/>
  <c r="D421" i="9" a="1"/>
  <c r="D421" i="9"/>
  <c r="E428" i="9" a="1"/>
  <c r="E428" i="9"/>
  <c r="V423" i="9" a="1"/>
  <c r="V423" i="9"/>
  <c r="H423" i="9" a="1"/>
  <c r="H423" i="9"/>
  <c r="U372" i="9" a="1"/>
  <c r="U372" i="9"/>
  <c r="D337" i="9" a="1"/>
  <c r="D337" i="9"/>
  <c r="X337" i="9"/>
  <c r="F337" i="9" a="1"/>
  <c r="F337" i="9"/>
  <c r="I372" i="9" a="1"/>
  <c r="I372" i="9"/>
  <c r="F384" i="9" a="1"/>
  <c r="F384" i="9"/>
  <c r="G384" i="9" a="1"/>
  <c r="G384" i="9"/>
  <c r="J407" i="9" a="1"/>
  <c r="J407" i="9"/>
  <c r="AC376" i="9" a="1"/>
  <c r="AC376" i="9"/>
  <c r="AC337" i="9" a="1"/>
  <c r="AC337" i="9"/>
  <c r="E386" i="9" a="1"/>
  <c r="E386" i="9"/>
  <c r="G386" i="9" a="1"/>
  <c r="G386" i="9"/>
  <c r="E378" i="9" a="1"/>
  <c r="E378" i="9"/>
  <c r="H374" i="9" a="1"/>
  <c r="H374" i="9"/>
  <c r="H378" i="9" a="1"/>
  <c r="H378" i="9"/>
  <c r="I384" i="9" a="1"/>
  <c r="I384" i="9"/>
  <c r="H586" i="9" a="1"/>
  <c r="H586" i="9"/>
  <c r="H428" i="9" a="1"/>
  <c r="H428" i="9"/>
  <c r="I423" i="9" a="1"/>
  <c r="I423" i="9"/>
  <c r="H424" i="9" a="1"/>
  <c r="H424" i="9"/>
  <c r="V372" i="9" a="1"/>
  <c r="V372" i="9"/>
  <c r="D386" i="9" a="1"/>
  <c r="D386" i="9"/>
  <c r="I502" i="9" a="1"/>
  <c r="I502" i="9"/>
  <c r="H502" i="9" a="1"/>
  <c r="H502" i="9"/>
  <c r="U374" i="9" a="1"/>
  <c r="U374" i="9"/>
  <c r="V386" i="9" a="1"/>
  <c r="V386" i="9"/>
  <c r="AC378" i="9" a="1"/>
  <c r="AC378" i="9"/>
  <c r="F378" i="9" a="1"/>
  <c r="F378" i="9"/>
  <c r="C386" i="9" a="1"/>
  <c r="C386" i="9"/>
  <c r="C378" i="9" a="1"/>
  <c r="C378" i="9"/>
  <c r="H384" i="9" a="1"/>
  <c r="H384" i="9"/>
  <c r="I378" i="9" a="1"/>
  <c r="I378" i="9"/>
  <c r="E374" i="9" a="1"/>
  <c r="E374" i="9"/>
  <c r="G374" i="9" a="1"/>
  <c r="G374" i="9"/>
  <c r="U378" i="9" a="1"/>
  <c r="U378" i="9"/>
  <c r="U384" i="9" a="1"/>
  <c r="U384" i="9"/>
  <c r="V586" i="9" a="1"/>
  <c r="V586" i="9"/>
  <c r="J428" i="9" a="1"/>
  <c r="J428" i="9"/>
  <c r="F423" i="9" a="1"/>
  <c r="F423" i="9"/>
  <c r="G423" i="9" a="1"/>
  <c r="G423" i="9"/>
  <c r="F424" i="9" a="1"/>
  <c r="F424" i="9"/>
  <c r="G424" i="9" a="1"/>
  <c r="G424" i="9"/>
  <c r="V502" i="9" a="1"/>
  <c r="V502" i="9"/>
  <c r="D373" i="9" a="1"/>
  <c r="D373" i="9"/>
  <c r="C376" i="9" a="1"/>
  <c r="C376" i="9"/>
  <c r="E586" i="9" a="1"/>
  <c r="E586" i="9"/>
  <c r="G586" i="9" a="1"/>
  <c r="G586" i="9"/>
  <c r="AC373" i="9" a="1"/>
  <c r="AC373" i="9"/>
  <c r="X347" i="9"/>
  <c r="J347" i="9" a="1"/>
  <c r="J347" i="9"/>
  <c r="G442" i="9" a="1"/>
  <c r="G442" i="9"/>
  <c r="G488" i="9" a="1"/>
  <c r="G488" i="9"/>
  <c r="J384" i="9" a="1"/>
  <c r="J384" i="9"/>
  <c r="V485" i="9" a="1"/>
  <c r="V485" i="9"/>
  <c r="G537" i="9" a="1"/>
  <c r="G537" i="9"/>
  <c r="G375" i="9" a="1"/>
  <c r="G375" i="9"/>
  <c r="G617" i="9" a="1"/>
  <c r="G617" i="9"/>
  <c r="AC348" i="9" a="1"/>
  <c r="AC348" i="9"/>
  <c r="Z358" i="9"/>
  <c r="F500" i="9" a="1"/>
  <c r="F500" i="9"/>
  <c r="H418" i="9" a="1"/>
  <c r="H418" i="9"/>
  <c r="V496" i="9" a="1"/>
  <c r="V496" i="9"/>
  <c r="G555" i="9" a="1"/>
  <c r="G555" i="9"/>
  <c r="G511" i="9" a="1"/>
  <c r="G511" i="9"/>
  <c r="Y349" i="9"/>
  <c r="J374" i="9" a="1"/>
  <c r="J374" i="9"/>
  <c r="C383" i="9" a="1"/>
  <c r="C383" i="9"/>
  <c r="H500" i="9" a="1"/>
  <c r="H500" i="9"/>
  <c r="G417" i="9" a="1"/>
  <c r="G417" i="9"/>
  <c r="I585" i="9" a="1"/>
  <c r="I585" i="9"/>
  <c r="C367" i="9" a="1"/>
  <c r="C367" i="9"/>
  <c r="D367" i="9" a="1"/>
  <c r="D367" i="9"/>
  <c r="C372" i="9" a="1"/>
  <c r="C372" i="9"/>
  <c r="G512" i="9" a="1"/>
  <c r="G512" i="9"/>
  <c r="G397" i="9" a="1"/>
  <c r="G397" i="9"/>
  <c r="G530" i="9" a="1"/>
  <c r="G530" i="9"/>
  <c r="G569" i="9" a="1"/>
  <c r="G569" i="9"/>
  <c r="C421" i="9" a="1"/>
  <c r="C421" i="9"/>
  <c r="G493" i="9" a="1"/>
  <c r="G493" i="9"/>
  <c r="H485" i="9" a="1"/>
  <c r="H485" i="9"/>
  <c r="E376" i="9" a="1"/>
  <c r="E376" i="9"/>
  <c r="G376" i="9" a="1"/>
  <c r="G376" i="9"/>
  <c r="H376" i="9" a="1"/>
  <c r="H376" i="9"/>
  <c r="Z338" i="9"/>
  <c r="C338" i="9" a="1"/>
  <c r="C338" i="9"/>
  <c r="E585" i="9" a="1"/>
  <c r="E585" i="9"/>
  <c r="G585" i="9" a="1"/>
  <c r="G585" i="9"/>
  <c r="V374" i="9" a="1"/>
  <c r="V374" i="9"/>
  <c r="AC372" i="9" a="1"/>
  <c r="AC372" i="9"/>
  <c r="G377" i="9" a="1"/>
  <c r="G377" i="9"/>
  <c r="G542" i="9" a="1"/>
  <c r="G542" i="9"/>
  <c r="G554" i="9" a="1"/>
  <c r="G554" i="9"/>
  <c r="G494" i="9" a="1"/>
  <c r="G494" i="9"/>
  <c r="G462" i="9" a="1"/>
  <c r="G462" i="9"/>
  <c r="G474" i="9" a="1"/>
  <c r="G474" i="9"/>
  <c r="C574" i="9" a="1"/>
  <c r="C574" i="9"/>
  <c r="D574" i="9" a="1"/>
  <c r="D574" i="9"/>
  <c r="AC574" i="9" a="1"/>
  <c r="AC574" i="9"/>
  <c r="F485" i="9" a="1"/>
  <c r="F485" i="9"/>
  <c r="I485" i="9" a="1"/>
  <c r="I485" i="9"/>
  <c r="J485" i="9" a="1"/>
  <c r="J485" i="9"/>
  <c r="E485" i="9" a="1"/>
  <c r="E485" i="9"/>
  <c r="C470" i="9" a="1"/>
  <c r="C470" i="9"/>
  <c r="D470" i="9" a="1"/>
  <c r="D470" i="9"/>
  <c r="AC470" i="9" a="1"/>
  <c r="AC470" i="9"/>
  <c r="C424" i="9" a="1"/>
  <c r="C424" i="9"/>
  <c r="D424" i="9" a="1"/>
  <c r="D424" i="9"/>
  <c r="AC424" i="9" a="1"/>
  <c r="AC424" i="9"/>
  <c r="I587" i="9" a="1"/>
  <c r="I587" i="9"/>
  <c r="AC586" i="9" a="1"/>
  <c r="AC586" i="9"/>
  <c r="D586" i="9" a="1"/>
  <c r="D586" i="9"/>
  <c r="C586" i="9" a="1"/>
  <c r="C586" i="9"/>
  <c r="G456" i="9" a="1"/>
  <c r="G456" i="9"/>
  <c r="E418" i="9" a="1"/>
  <c r="E418" i="9"/>
  <c r="J418" i="9" a="1"/>
  <c r="J418" i="9"/>
  <c r="I418" i="9" a="1"/>
  <c r="I418" i="9"/>
  <c r="F418" i="9" a="1"/>
  <c r="F418" i="9"/>
  <c r="AC618" i="9" a="1"/>
  <c r="AC618" i="9"/>
  <c r="C618" i="9" a="1"/>
  <c r="C618" i="9"/>
  <c r="D618" i="9" a="1"/>
  <c r="D618" i="9"/>
  <c r="J613" i="9" a="1"/>
  <c r="J613" i="9"/>
  <c r="V613" i="9" a="1"/>
  <c r="V613" i="9"/>
  <c r="U613" i="9" a="1"/>
  <c r="U613" i="9"/>
  <c r="I613" i="9" a="1"/>
  <c r="I613" i="9"/>
  <c r="E613" i="9" a="1"/>
  <c r="E613" i="9"/>
  <c r="F613" i="9" a="1"/>
  <c r="F613" i="9"/>
  <c r="H613" i="9" a="1"/>
  <c r="H613" i="9"/>
  <c r="D616" i="9" a="1"/>
  <c r="D616" i="9"/>
  <c r="C616" i="9" a="1"/>
  <c r="C616" i="9"/>
  <c r="AC616" i="9" a="1"/>
  <c r="AC616" i="9"/>
  <c r="H450" i="9" a="1"/>
  <c r="H450" i="9"/>
  <c r="E450" i="9" a="1"/>
  <c r="E450" i="9"/>
  <c r="J450" i="9" a="1"/>
  <c r="J450" i="9"/>
  <c r="I450" i="9" a="1"/>
  <c r="I450" i="9"/>
  <c r="V450" i="9" a="1"/>
  <c r="V450" i="9"/>
  <c r="F450" i="9" a="1"/>
  <c r="F450" i="9"/>
  <c r="U450" i="9" a="1"/>
  <c r="U450" i="9"/>
  <c r="I564" i="9" a="1"/>
  <c r="I564" i="9"/>
  <c r="J564" i="9" a="1"/>
  <c r="J564" i="9"/>
  <c r="U564" i="9" a="1"/>
  <c r="U564" i="9"/>
  <c r="V564" i="9" a="1"/>
  <c r="V564" i="9"/>
  <c r="H564" i="9" a="1"/>
  <c r="H564" i="9"/>
  <c r="F564" i="9" a="1"/>
  <c r="F564" i="9"/>
  <c r="E564" i="9" a="1"/>
  <c r="E564" i="9"/>
  <c r="H562" i="9" a="1"/>
  <c r="H562" i="9"/>
  <c r="I562" i="9" a="1"/>
  <c r="I562" i="9"/>
  <c r="E562" i="9" a="1"/>
  <c r="E562" i="9"/>
  <c r="F562" i="9" a="1"/>
  <c r="F562" i="9"/>
  <c r="U562" i="9" a="1"/>
  <c r="U562" i="9"/>
  <c r="J562" i="9" a="1"/>
  <c r="J562" i="9"/>
  <c r="V562" i="9" a="1"/>
  <c r="V562" i="9"/>
  <c r="V588" i="9" a="1"/>
  <c r="V588" i="9"/>
  <c r="I588" i="9" a="1"/>
  <c r="I588" i="9"/>
  <c r="H588" i="9" a="1"/>
  <c r="H588" i="9"/>
  <c r="J588" i="9" a="1"/>
  <c r="J588" i="9"/>
  <c r="E588" i="9" a="1"/>
  <c r="E588" i="9"/>
  <c r="G588" i="9" a="1"/>
  <c r="G588" i="9"/>
  <c r="J496" i="9" a="1"/>
  <c r="J496" i="9"/>
  <c r="F496" i="9" a="1"/>
  <c r="F496" i="9"/>
  <c r="I496" i="9" a="1"/>
  <c r="I496" i="9"/>
  <c r="U496" i="9" a="1"/>
  <c r="U496" i="9"/>
  <c r="E496" i="9" a="1"/>
  <c r="E496" i="9"/>
  <c r="F597" i="9" a="1"/>
  <c r="F597" i="9"/>
  <c r="E597" i="9" a="1"/>
  <c r="E597" i="9"/>
  <c r="G597" i="9" a="1"/>
  <c r="G597" i="9"/>
  <c r="U597" i="9" a="1"/>
  <c r="U597" i="9"/>
  <c r="J597" i="9" a="1"/>
  <c r="J597" i="9"/>
  <c r="I597" i="9" a="1"/>
  <c r="I597" i="9"/>
  <c r="V597" i="9" a="1"/>
  <c r="V597" i="9"/>
  <c r="H597" i="9" a="1"/>
  <c r="H597" i="9"/>
  <c r="C464" i="9" a="1"/>
  <c r="C464" i="9"/>
  <c r="D464" i="9" a="1"/>
  <c r="D464" i="9"/>
  <c r="AC464" i="9" a="1"/>
  <c r="AC464" i="9"/>
  <c r="AC527" i="9" a="1"/>
  <c r="AC527" i="9"/>
  <c r="C527" i="9" a="1"/>
  <c r="C527" i="9"/>
  <c r="D527" i="9" a="1"/>
  <c r="D527" i="9"/>
  <c r="V389" i="9" a="1"/>
  <c r="V389" i="9"/>
  <c r="U389" i="9" a="1"/>
  <c r="U389" i="9"/>
  <c r="H389" i="9" a="1"/>
  <c r="H389" i="9"/>
  <c r="J389" i="9" a="1"/>
  <c r="J389" i="9"/>
  <c r="I389" i="9" a="1"/>
  <c r="I389" i="9"/>
  <c r="E389" i="9" a="1"/>
  <c r="E389" i="9"/>
  <c r="F389" i="9" a="1"/>
  <c r="F389" i="9"/>
  <c r="I391" i="9" a="1"/>
  <c r="I391" i="9"/>
  <c r="E391" i="9" a="1"/>
  <c r="E391" i="9"/>
  <c r="V391" i="9" a="1"/>
  <c r="V391" i="9"/>
  <c r="U391" i="9" a="1"/>
  <c r="U391" i="9"/>
  <c r="F391" i="9" a="1"/>
  <c r="F391" i="9"/>
  <c r="H391" i="9" a="1"/>
  <c r="H391" i="9"/>
  <c r="J391" i="9" a="1"/>
  <c r="J391" i="9"/>
  <c r="AC428" i="9" a="1"/>
  <c r="AC428" i="9"/>
  <c r="D428" i="9" a="1"/>
  <c r="D428" i="9"/>
  <c r="C428" i="9" a="1"/>
  <c r="C428" i="9"/>
  <c r="C541" i="9" a="1"/>
  <c r="C541" i="9"/>
  <c r="D541" i="9" a="1"/>
  <c r="D541" i="9"/>
  <c r="AC541" i="9" a="1"/>
  <c r="AC541" i="9"/>
  <c r="E543" i="9" a="1"/>
  <c r="E543" i="9"/>
  <c r="F543" i="9" a="1"/>
  <c r="F543" i="9"/>
  <c r="J543" i="9" a="1"/>
  <c r="J543" i="9"/>
  <c r="H543" i="9" a="1"/>
  <c r="H543" i="9"/>
  <c r="U543" i="9" a="1"/>
  <c r="U543" i="9"/>
  <c r="I543" i="9" a="1"/>
  <c r="I543" i="9"/>
  <c r="V543" i="9" a="1"/>
  <c r="V543" i="9"/>
  <c r="V571" i="9" a="1"/>
  <c r="V571" i="9"/>
  <c r="U571" i="9" a="1"/>
  <c r="U571" i="9"/>
  <c r="F571" i="9" a="1"/>
  <c r="F571" i="9"/>
  <c r="H571" i="9" a="1"/>
  <c r="H571" i="9"/>
  <c r="E571" i="9" a="1"/>
  <c r="E571" i="9"/>
  <c r="I571" i="9" a="1"/>
  <c r="I571" i="9"/>
  <c r="J571" i="9" a="1"/>
  <c r="J571" i="9"/>
  <c r="C567" i="9" a="1"/>
  <c r="C567" i="9"/>
  <c r="D567" i="9" a="1"/>
  <c r="D567" i="9"/>
  <c r="AC567" i="9" a="1"/>
  <c r="AC567" i="9"/>
  <c r="J471" i="9" a="1"/>
  <c r="J471" i="9"/>
  <c r="V471" i="9" a="1"/>
  <c r="V471" i="9"/>
  <c r="F471" i="9" a="1"/>
  <c r="F471" i="9"/>
  <c r="U471" i="9" a="1"/>
  <c r="U471" i="9"/>
  <c r="E471" i="9" a="1"/>
  <c r="E471" i="9"/>
  <c r="H471" i="9" a="1"/>
  <c r="H471" i="9"/>
  <c r="I471" i="9" a="1"/>
  <c r="I471" i="9"/>
  <c r="D549" i="9" a="1"/>
  <c r="D549" i="9"/>
  <c r="AC549" i="9" a="1"/>
  <c r="AC549" i="9"/>
  <c r="C549" i="9" a="1"/>
  <c r="C549" i="9"/>
  <c r="U551" i="9" a="1"/>
  <c r="U551" i="9"/>
  <c r="F551" i="9" a="1"/>
  <c r="F551" i="9"/>
  <c r="I551" i="9" a="1"/>
  <c r="I551" i="9"/>
  <c r="H551" i="9" a="1"/>
  <c r="H551" i="9"/>
  <c r="E551" i="9" a="1"/>
  <c r="E551" i="9"/>
  <c r="V551" i="9" a="1"/>
  <c r="V551" i="9"/>
  <c r="J551" i="9" a="1"/>
  <c r="J551" i="9"/>
  <c r="E524" i="9" a="1"/>
  <c r="E524" i="9"/>
  <c r="J524" i="9" a="1"/>
  <c r="J524" i="9"/>
  <c r="H524" i="9" a="1"/>
  <c r="H524" i="9"/>
  <c r="V524" i="9" a="1"/>
  <c r="V524" i="9"/>
  <c r="U524" i="9" a="1"/>
  <c r="U524" i="9"/>
  <c r="I524" i="9" a="1"/>
  <c r="I524" i="9"/>
  <c r="F524" i="9" a="1"/>
  <c r="F524" i="9"/>
  <c r="C585" i="9" a="1"/>
  <c r="C585" i="9"/>
  <c r="AC585" i="9" a="1"/>
  <c r="AC585" i="9"/>
  <c r="D585" i="9" a="1"/>
  <c r="D585" i="9"/>
  <c r="C418" i="9" a="1"/>
  <c r="C418" i="9"/>
  <c r="AC418" i="9" a="1"/>
  <c r="AC418" i="9"/>
  <c r="D418" i="9" a="1"/>
  <c r="D418" i="9"/>
  <c r="F618" i="9" a="1"/>
  <c r="F618" i="9"/>
  <c r="H618" i="9" a="1"/>
  <c r="H618" i="9"/>
  <c r="V618" i="9" a="1"/>
  <c r="V618" i="9"/>
  <c r="J618" i="9" a="1"/>
  <c r="J618" i="9"/>
  <c r="E618" i="9" a="1"/>
  <c r="E618" i="9"/>
  <c r="G618" i="9" a="1"/>
  <c r="G618" i="9"/>
  <c r="U618" i="9" a="1"/>
  <c r="U618" i="9"/>
  <c r="I618" i="9" a="1"/>
  <c r="I618" i="9"/>
  <c r="F612" i="9" a="1"/>
  <c r="F612" i="9"/>
  <c r="J612" i="9" a="1"/>
  <c r="J612" i="9"/>
  <c r="E612" i="9" a="1"/>
  <c r="E612" i="9"/>
  <c r="V612" i="9" a="1"/>
  <c r="V612" i="9"/>
  <c r="U612" i="9" a="1"/>
  <c r="U612" i="9"/>
  <c r="H612" i="9" a="1"/>
  <c r="H612" i="9"/>
  <c r="C397" i="9" a="1"/>
  <c r="C397" i="9"/>
  <c r="D397" i="9" a="1"/>
  <c r="D397" i="9"/>
  <c r="AC397" i="9" a="1"/>
  <c r="AC397" i="9"/>
  <c r="D404" i="9" a="1"/>
  <c r="D404" i="9"/>
  <c r="C404" i="9" a="1"/>
  <c r="C404" i="9"/>
  <c r="AC404" i="9" a="1"/>
  <c r="AC404" i="9"/>
  <c r="D564" i="9" a="1"/>
  <c r="D564" i="9"/>
  <c r="C564" i="9" a="1"/>
  <c r="C564" i="9"/>
  <c r="AC564" i="9" a="1"/>
  <c r="AC564" i="9"/>
  <c r="C588" i="9" a="1"/>
  <c r="C588" i="9"/>
  <c r="AC588" i="9" a="1"/>
  <c r="AC588" i="9"/>
  <c r="D588" i="9" a="1"/>
  <c r="D588" i="9"/>
  <c r="AC445" i="9" a="1"/>
  <c r="AC445" i="9"/>
  <c r="C445" i="9" a="1"/>
  <c r="C445" i="9"/>
  <c r="D445" i="9" a="1"/>
  <c r="D445" i="9"/>
  <c r="H439" i="9" a="1"/>
  <c r="H439" i="9"/>
  <c r="F439" i="9" a="1"/>
  <c r="F439" i="9"/>
  <c r="E439" i="9" a="1"/>
  <c r="E439" i="9"/>
  <c r="U439" i="9" a="1"/>
  <c r="U439" i="9"/>
  <c r="V439" i="9" a="1"/>
  <c r="V439" i="9"/>
  <c r="I439" i="9" a="1"/>
  <c r="I439" i="9"/>
  <c r="J439" i="9" a="1"/>
  <c r="J439" i="9"/>
  <c r="I464" i="9" a="1"/>
  <c r="I464" i="9"/>
  <c r="J464" i="9" a="1"/>
  <c r="J464" i="9"/>
  <c r="V464" i="9" a="1"/>
  <c r="V464" i="9"/>
  <c r="U464" i="9" a="1"/>
  <c r="U464" i="9"/>
  <c r="H464" i="9" a="1"/>
  <c r="H464" i="9"/>
  <c r="E464" i="9" a="1"/>
  <c r="E464" i="9"/>
  <c r="F464" i="9" a="1"/>
  <c r="F464" i="9"/>
  <c r="H529" i="9" a="1"/>
  <c r="H529" i="9"/>
  <c r="F529" i="9" a="1"/>
  <c r="F529" i="9"/>
  <c r="V529" i="9" a="1"/>
  <c r="V529" i="9"/>
  <c r="I529" i="9" a="1"/>
  <c r="I529" i="9"/>
  <c r="E529" i="9" a="1"/>
  <c r="E529" i="9"/>
  <c r="U529" i="9" a="1"/>
  <c r="U529" i="9"/>
  <c r="J529" i="9" a="1"/>
  <c r="J529" i="9"/>
  <c r="V527" i="9" a="1"/>
  <c r="V527" i="9"/>
  <c r="F527" i="9" a="1"/>
  <c r="F527" i="9"/>
  <c r="I527" i="9" a="1"/>
  <c r="I527" i="9"/>
  <c r="U527" i="9" a="1"/>
  <c r="U527" i="9"/>
  <c r="E527" i="9" a="1"/>
  <c r="E527" i="9"/>
  <c r="J527" i="9" a="1"/>
  <c r="J527" i="9"/>
  <c r="H527" i="9" a="1"/>
  <c r="H527" i="9"/>
  <c r="J486" i="9" a="1"/>
  <c r="J486" i="9"/>
  <c r="I486" i="9" a="1"/>
  <c r="I486" i="9"/>
  <c r="V486" i="9" a="1"/>
  <c r="V486" i="9"/>
  <c r="U486" i="9" a="1"/>
  <c r="U486" i="9"/>
  <c r="F486" i="9" a="1"/>
  <c r="F486" i="9"/>
  <c r="H486" i="9" a="1"/>
  <c r="H486" i="9"/>
  <c r="E486" i="9" a="1"/>
  <c r="E486" i="9"/>
  <c r="F429" i="9" a="1"/>
  <c r="F429" i="9"/>
  <c r="I429" i="9" a="1"/>
  <c r="I429" i="9"/>
  <c r="U429" i="9" a="1"/>
  <c r="U429" i="9"/>
  <c r="J429" i="9" a="1"/>
  <c r="J429" i="9"/>
  <c r="H429" i="9" a="1"/>
  <c r="H429" i="9"/>
  <c r="V429" i="9" a="1"/>
  <c r="V429" i="9"/>
  <c r="E429" i="9" a="1"/>
  <c r="E429" i="9"/>
  <c r="J430" i="9" a="1"/>
  <c r="J430" i="9"/>
  <c r="E430" i="9" a="1"/>
  <c r="E430" i="9"/>
  <c r="H430" i="9" a="1"/>
  <c r="H430" i="9"/>
  <c r="I430" i="9" a="1"/>
  <c r="I430" i="9"/>
  <c r="U430" i="9" a="1"/>
  <c r="U430" i="9"/>
  <c r="V430" i="9" a="1"/>
  <c r="V430" i="9"/>
  <c r="F430" i="9" a="1"/>
  <c r="F430" i="9"/>
  <c r="G430" i="9" a="1"/>
  <c r="G430" i="9"/>
  <c r="U541" i="9" a="1"/>
  <c r="U541" i="9"/>
  <c r="V541" i="9" a="1"/>
  <c r="V541" i="9"/>
  <c r="H541" i="9" a="1"/>
  <c r="H541" i="9"/>
  <c r="I541" i="9" a="1"/>
  <c r="I541" i="9"/>
  <c r="F541" i="9" a="1"/>
  <c r="F541" i="9"/>
  <c r="E541" i="9" a="1"/>
  <c r="E541" i="9"/>
  <c r="J541" i="9" a="1"/>
  <c r="J541" i="9"/>
  <c r="V409" i="9" a="1"/>
  <c r="V409" i="9"/>
  <c r="J409" i="9" a="1"/>
  <c r="J409" i="9"/>
  <c r="U409" i="9" a="1"/>
  <c r="U409" i="9"/>
  <c r="H409" i="9" a="1"/>
  <c r="H409" i="9"/>
  <c r="E409" i="9" a="1"/>
  <c r="E409" i="9"/>
  <c r="F409" i="9" a="1"/>
  <c r="F409" i="9"/>
  <c r="I409" i="9" a="1"/>
  <c r="I409" i="9"/>
  <c r="D408" i="9" a="1"/>
  <c r="D408" i="9"/>
  <c r="C408" i="9" a="1"/>
  <c r="C408" i="9"/>
  <c r="AC408" i="9" a="1"/>
  <c r="AC408" i="9"/>
  <c r="F548" i="9" a="1"/>
  <c r="F548" i="9"/>
  <c r="H548" i="9" a="1"/>
  <c r="H548" i="9"/>
  <c r="I548" i="9" a="1"/>
  <c r="I548" i="9"/>
  <c r="E548" i="9" a="1"/>
  <c r="E548" i="9"/>
  <c r="V548" i="9" a="1"/>
  <c r="V548" i="9"/>
  <c r="J548" i="9" a="1"/>
  <c r="J548" i="9"/>
  <c r="U548" i="9" a="1"/>
  <c r="U548" i="9"/>
  <c r="AC523" i="9" a="1"/>
  <c r="AC523" i="9"/>
  <c r="C523" i="9" a="1"/>
  <c r="C523" i="9"/>
  <c r="D523" i="9" a="1"/>
  <c r="D523" i="9"/>
  <c r="V585" i="9" a="1"/>
  <c r="V585" i="9"/>
  <c r="J585" i="9" a="1"/>
  <c r="J585" i="9"/>
  <c r="AC617" i="9" a="1"/>
  <c r="AC617" i="9"/>
  <c r="D617" i="9" a="1"/>
  <c r="D617" i="9"/>
  <c r="C617" i="9" a="1"/>
  <c r="C617" i="9"/>
  <c r="AC613" i="9" a="1"/>
  <c r="AC613" i="9"/>
  <c r="D613" i="9" a="1"/>
  <c r="D613" i="9"/>
  <c r="C613" i="9" a="1"/>
  <c r="C613" i="9"/>
  <c r="E448" i="9" a="1"/>
  <c r="E448" i="9"/>
  <c r="U448" i="9" a="1"/>
  <c r="U448" i="9"/>
  <c r="I448" i="9" a="1"/>
  <c r="I448" i="9"/>
  <c r="J448" i="9" a="1"/>
  <c r="J448" i="9"/>
  <c r="H448" i="9" a="1"/>
  <c r="H448" i="9"/>
  <c r="V448" i="9" a="1"/>
  <c r="V448" i="9"/>
  <c r="F448" i="9" a="1"/>
  <c r="F448" i="9"/>
  <c r="V561" i="9" a="1"/>
  <c r="V561" i="9"/>
  <c r="I561" i="9" a="1"/>
  <c r="I561" i="9"/>
  <c r="U561" i="9" a="1"/>
  <c r="U561" i="9"/>
  <c r="J561" i="9" a="1"/>
  <c r="J561" i="9"/>
  <c r="H561" i="9" a="1"/>
  <c r="H561" i="9"/>
  <c r="E561" i="9" a="1"/>
  <c r="E561" i="9"/>
  <c r="F561" i="9" a="1"/>
  <c r="F561" i="9"/>
  <c r="H587" i="9" a="1"/>
  <c r="H587" i="9"/>
  <c r="F587" i="9" a="1"/>
  <c r="F587" i="9"/>
  <c r="U587" i="9" a="1"/>
  <c r="U587" i="9"/>
  <c r="J587" i="9" a="1"/>
  <c r="J587" i="9"/>
  <c r="V587" i="9" a="1"/>
  <c r="V587" i="9"/>
  <c r="C496" i="9" a="1"/>
  <c r="C496" i="9"/>
  <c r="AC496" i="9" a="1"/>
  <c r="AC496" i="9"/>
  <c r="D496" i="9" a="1"/>
  <c r="D496" i="9"/>
  <c r="AC494" i="9" a="1"/>
  <c r="AC494" i="9"/>
  <c r="D494" i="9" a="1"/>
  <c r="D494" i="9"/>
  <c r="C494" i="9" a="1"/>
  <c r="C494" i="9"/>
  <c r="C600" i="9" a="1"/>
  <c r="C600" i="9"/>
  <c r="AC600" i="9" a="1"/>
  <c r="AC600" i="9"/>
  <c r="D600" i="9" a="1"/>
  <c r="D600" i="9"/>
  <c r="H445" i="9" a="1"/>
  <c r="H445" i="9"/>
  <c r="J445" i="9" a="1"/>
  <c r="J445" i="9"/>
  <c r="U445" i="9" a="1"/>
  <c r="U445" i="9"/>
  <c r="F445" i="9" a="1"/>
  <c r="F445" i="9"/>
  <c r="V445" i="9" a="1"/>
  <c r="V445" i="9"/>
  <c r="E445" i="9" a="1"/>
  <c r="E445" i="9"/>
  <c r="I445" i="9" a="1"/>
  <c r="I445" i="9"/>
  <c r="AC529" i="9" a="1"/>
  <c r="AC529" i="9"/>
  <c r="D529" i="9" a="1"/>
  <c r="D529" i="9"/>
  <c r="C529" i="9" a="1"/>
  <c r="C529" i="9"/>
  <c r="C530" i="9" a="1"/>
  <c r="C530" i="9"/>
  <c r="AC530" i="9" a="1"/>
  <c r="AC530" i="9"/>
  <c r="D530" i="9" a="1"/>
  <c r="D530" i="9"/>
  <c r="D391" i="9" a="1"/>
  <c r="D391" i="9"/>
  <c r="C391" i="9" a="1"/>
  <c r="C391" i="9"/>
  <c r="AC391" i="9" a="1"/>
  <c r="AC391" i="9"/>
  <c r="D387" i="9" a="1"/>
  <c r="D387" i="9"/>
  <c r="C387" i="9" a="1"/>
  <c r="C387" i="9"/>
  <c r="AC387" i="9" a="1"/>
  <c r="AC387" i="9"/>
  <c r="U483" i="9" a="1"/>
  <c r="U483" i="9"/>
  <c r="V483" i="9" a="1"/>
  <c r="V483" i="9"/>
  <c r="I483" i="9" a="1"/>
  <c r="I483" i="9"/>
  <c r="H483" i="9" a="1"/>
  <c r="H483" i="9"/>
  <c r="J483" i="9" a="1"/>
  <c r="J483" i="9"/>
  <c r="E483" i="9" a="1"/>
  <c r="E483" i="9"/>
  <c r="F483" i="9" a="1"/>
  <c r="F483" i="9"/>
  <c r="D429" i="9" a="1"/>
  <c r="D429" i="9"/>
  <c r="C429" i="9" a="1"/>
  <c r="C429" i="9"/>
  <c r="AC429" i="9" a="1"/>
  <c r="AC429" i="9"/>
  <c r="AC540" i="9" a="1"/>
  <c r="AC540" i="9"/>
  <c r="D540" i="9" a="1"/>
  <c r="D540" i="9"/>
  <c r="C540" i="9" a="1"/>
  <c r="C540" i="9"/>
  <c r="V567" i="9" a="1"/>
  <c r="V567" i="9"/>
  <c r="I567" i="9" a="1"/>
  <c r="I567" i="9"/>
  <c r="H567" i="9" a="1"/>
  <c r="H567" i="9"/>
  <c r="E567" i="9" a="1"/>
  <c r="E567" i="9"/>
  <c r="J567" i="9" a="1"/>
  <c r="J567" i="9"/>
  <c r="F567" i="9" a="1"/>
  <c r="F567" i="9"/>
  <c r="U567" i="9" a="1"/>
  <c r="U567" i="9"/>
  <c r="D409" i="9" a="1"/>
  <c r="D409" i="9"/>
  <c r="C409" i="9" a="1"/>
  <c r="C409" i="9"/>
  <c r="AC409" i="9" a="1"/>
  <c r="AC409" i="9"/>
  <c r="U408" i="9" a="1"/>
  <c r="U408" i="9"/>
  <c r="F408" i="9" a="1"/>
  <c r="F408" i="9"/>
  <c r="J408" i="9" a="1"/>
  <c r="J408" i="9"/>
  <c r="V408" i="9" a="1"/>
  <c r="V408" i="9"/>
  <c r="H408" i="9" a="1"/>
  <c r="H408" i="9"/>
  <c r="E408" i="9" a="1"/>
  <c r="E408" i="9"/>
  <c r="G408" i="9" a="1"/>
  <c r="G408" i="9"/>
  <c r="I408" i="9" a="1"/>
  <c r="I408" i="9"/>
  <c r="D471" i="9" a="1"/>
  <c r="D471" i="9"/>
  <c r="AC471" i="9" a="1"/>
  <c r="AC471" i="9"/>
  <c r="C471" i="9" a="1"/>
  <c r="C471" i="9"/>
  <c r="AC514" i="9" a="1"/>
  <c r="AC514" i="9"/>
  <c r="D514" i="9" a="1"/>
  <c r="D514" i="9"/>
  <c r="C514" i="9" a="1"/>
  <c r="C514" i="9"/>
  <c r="G587" i="9" a="1"/>
  <c r="G587" i="9"/>
  <c r="F616" i="9" a="1"/>
  <c r="F616" i="9"/>
  <c r="H616" i="9" a="1"/>
  <c r="H616" i="9"/>
  <c r="E616" i="9" a="1"/>
  <c r="E616" i="9"/>
  <c r="U616" i="9" a="1"/>
  <c r="U616" i="9"/>
  <c r="V616" i="9" a="1"/>
  <c r="V616" i="9"/>
  <c r="J616" i="9" a="1"/>
  <c r="J616" i="9"/>
  <c r="H404" i="9" a="1"/>
  <c r="H404" i="9"/>
  <c r="E404" i="9" a="1"/>
  <c r="E404" i="9"/>
  <c r="J404" i="9" a="1"/>
  <c r="J404" i="9"/>
  <c r="U404" i="9" a="1"/>
  <c r="U404" i="9"/>
  <c r="F404" i="9" a="1"/>
  <c r="F404" i="9"/>
  <c r="V404" i="9" a="1"/>
  <c r="V404" i="9"/>
  <c r="AC561" i="9" a="1"/>
  <c r="AC561" i="9"/>
  <c r="D561" i="9" a="1"/>
  <c r="D561" i="9"/>
  <c r="C561" i="9" a="1"/>
  <c r="C561" i="9"/>
  <c r="C562" i="9" a="1"/>
  <c r="C562" i="9"/>
  <c r="D562" i="9" a="1"/>
  <c r="D562" i="9"/>
  <c r="AC562" i="9" a="1"/>
  <c r="AC562" i="9"/>
  <c r="D597" i="9" a="1"/>
  <c r="D597" i="9"/>
  <c r="C597" i="9" a="1"/>
  <c r="C597" i="9"/>
  <c r="AC597" i="9" a="1"/>
  <c r="AC597" i="9"/>
  <c r="H600" i="9" a="1"/>
  <c r="H600" i="9"/>
  <c r="U600" i="9" a="1"/>
  <c r="U600" i="9"/>
  <c r="I600" i="9" a="1"/>
  <c r="I600" i="9"/>
  <c r="E600" i="9" a="1"/>
  <c r="E600" i="9"/>
  <c r="J600" i="9" a="1"/>
  <c r="J600" i="9"/>
  <c r="F600" i="9" a="1"/>
  <c r="F600" i="9"/>
  <c r="V600" i="9" a="1"/>
  <c r="V600" i="9"/>
  <c r="H438" i="9" a="1"/>
  <c r="H438" i="9"/>
  <c r="E438" i="9" a="1"/>
  <c r="E438" i="9"/>
  <c r="U438" i="9" a="1"/>
  <c r="U438" i="9"/>
  <c r="V438" i="9" a="1"/>
  <c r="V438" i="9"/>
  <c r="F438" i="9" a="1"/>
  <c r="F438" i="9"/>
  <c r="J438" i="9" a="1"/>
  <c r="J438" i="9"/>
  <c r="I438" i="9" a="1"/>
  <c r="I438" i="9"/>
  <c r="C439" i="9" a="1"/>
  <c r="C439" i="9"/>
  <c r="D439" i="9" a="1"/>
  <c r="D439" i="9"/>
  <c r="AC439" i="9" a="1"/>
  <c r="AC439" i="9"/>
  <c r="D462" i="9" a="1"/>
  <c r="D462" i="9"/>
  <c r="AC462" i="9" a="1"/>
  <c r="AC462" i="9"/>
  <c r="C462" i="9" a="1"/>
  <c r="C462" i="9"/>
  <c r="AC486" i="9" a="1"/>
  <c r="AC486" i="9"/>
  <c r="C486" i="9" a="1"/>
  <c r="C486" i="9"/>
  <c r="D486" i="9" a="1"/>
  <c r="D486" i="9"/>
  <c r="D483" i="9" a="1"/>
  <c r="D483" i="9"/>
  <c r="AC483" i="9" a="1"/>
  <c r="AC483" i="9"/>
  <c r="C483" i="9" a="1"/>
  <c r="C483" i="9"/>
  <c r="I428" i="9" a="1"/>
  <c r="I428" i="9"/>
  <c r="F428" i="9" a="1"/>
  <c r="F428" i="9"/>
  <c r="G428" i="9" a="1"/>
  <c r="G428" i="9"/>
  <c r="D430" i="9" a="1"/>
  <c r="D430" i="9"/>
  <c r="C430" i="9" a="1"/>
  <c r="C430" i="9"/>
  <c r="AC430" i="9" a="1"/>
  <c r="AC430" i="9"/>
  <c r="I540" i="9" a="1"/>
  <c r="I540" i="9"/>
  <c r="E540" i="9" a="1"/>
  <c r="E540" i="9"/>
  <c r="V540" i="9" a="1"/>
  <c r="V540" i="9"/>
  <c r="H540" i="9" a="1"/>
  <c r="H540" i="9"/>
  <c r="U540" i="9" a="1"/>
  <c r="U540" i="9"/>
  <c r="F540" i="9" a="1"/>
  <c r="F540" i="9"/>
  <c r="J540" i="9" a="1"/>
  <c r="J540" i="9"/>
  <c r="U407" i="9" a="1"/>
  <c r="U407" i="9"/>
  <c r="V407" i="9" a="1"/>
  <c r="V407" i="9"/>
  <c r="E407" i="9" a="1"/>
  <c r="E407" i="9"/>
  <c r="I407" i="9" a="1"/>
  <c r="I407" i="9"/>
  <c r="F407" i="9" a="1"/>
  <c r="F407" i="9"/>
  <c r="U549" i="9" a="1"/>
  <c r="U549" i="9"/>
  <c r="E549" i="9" a="1"/>
  <c r="E549" i="9"/>
  <c r="F549" i="9" a="1"/>
  <c r="F549" i="9"/>
  <c r="J549" i="9" a="1"/>
  <c r="J549" i="9"/>
  <c r="I549" i="9" a="1"/>
  <c r="I549" i="9"/>
  <c r="V549" i="9" a="1"/>
  <c r="V549" i="9"/>
  <c r="H549" i="9" a="1"/>
  <c r="H549" i="9"/>
  <c r="C524" i="9" a="1"/>
  <c r="C524" i="9"/>
  <c r="AC524" i="9" a="1"/>
  <c r="AC524" i="9"/>
  <c r="D524" i="9" a="1"/>
  <c r="D524" i="9"/>
  <c r="F514" i="9" a="1"/>
  <c r="F514" i="9"/>
  <c r="V514" i="9" a="1"/>
  <c r="V514" i="9"/>
  <c r="J514" i="9" a="1"/>
  <c r="J514" i="9"/>
  <c r="U514" i="9" a="1"/>
  <c r="U514" i="9"/>
  <c r="H514" i="9" a="1"/>
  <c r="H514" i="9"/>
  <c r="E514" i="9" a="1"/>
  <c r="E514" i="9"/>
  <c r="I514" i="9" a="1"/>
  <c r="I514" i="9"/>
  <c r="G624" i="9" a="1"/>
  <c r="G624" i="9"/>
  <c r="C502" i="9" a="1"/>
  <c r="C502" i="9"/>
  <c r="D502" i="9" a="1"/>
  <c r="D502" i="9"/>
  <c r="AC502" i="9" a="1"/>
  <c r="AC502" i="9"/>
  <c r="AC624" i="9" a="1"/>
  <c r="AC624" i="9"/>
  <c r="C624" i="9" a="1"/>
  <c r="C624" i="9"/>
  <c r="D624" i="9" a="1"/>
  <c r="D624" i="9"/>
  <c r="V593" i="9" a="1"/>
  <c r="V593" i="9"/>
  <c r="E593" i="9" a="1"/>
  <c r="E593" i="9"/>
  <c r="I593" i="9" a="1"/>
  <c r="I593" i="9"/>
  <c r="H593" i="9" a="1"/>
  <c r="H593" i="9"/>
  <c r="J593" i="9" a="1"/>
  <c r="J593" i="9"/>
  <c r="F593" i="9" a="1"/>
  <c r="F593" i="9"/>
  <c r="G593" i="9" a="1"/>
  <c r="G593" i="9"/>
  <c r="U593" i="9" a="1"/>
  <c r="U593" i="9"/>
  <c r="AC465" i="9" a="1"/>
  <c r="AC465" i="9"/>
  <c r="D465" i="9" a="1"/>
  <c r="D465" i="9"/>
  <c r="C465" i="9" a="1"/>
  <c r="C465" i="9"/>
  <c r="J536" i="9" a="1"/>
  <c r="J536" i="9"/>
  <c r="F536" i="9" a="1"/>
  <c r="F536" i="9"/>
  <c r="V536" i="9" a="1"/>
  <c r="V536" i="9"/>
  <c r="U536" i="9" a="1"/>
  <c r="U536" i="9"/>
  <c r="I536" i="9" a="1"/>
  <c r="I536" i="9"/>
  <c r="E536" i="9" a="1"/>
  <c r="E536" i="9"/>
  <c r="G536" i="9" a="1"/>
  <c r="G536" i="9"/>
  <c r="H536" i="9" a="1"/>
  <c r="H536" i="9"/>
  <c r="J434" i="9" a="1"/>
  <c r="J434" i="9"/>
  <c r="V434" i="9" a="1"/>
  <c r="V434" i="9"/>
  <c r="H434" i="9" a="1"/>
  <c r="H434" i="9"/>
  <c r="F434" i="9" a="1"/>
  <c r="F434" i="9"/>
  <c r="U434" i="9" a="1"/>
  <c r="U434" i="9"/>
  <c r="I434" i="9" a="1"/>
  <c r="I434" i="9"/>
  <c r="E434" i="9" a="1"/>
  <c r="E434" i="9"/>
  <c r="J573" i="9" a="1"/>
  <c r="J573" i="9"/>
  <c r="V573" i="9" a="1"/>
  <c r="V573" i="9"/>
  <c r="I573" i="9" a="1"/>
  <c r="I573" i="9"/>
  <c r="F573" i="9" a="1"/>
  <c r="F573" i="9"/>
  <c r="H573" i="9" a="1"/>
  <c r="H573" i="9"/>
  <c r="U573" i="9" a="1"/>
  <c r="U573" i="9"/>
  <c r="E573" i="9" a="1"/>
  <c r="E573" i="9"/>
  <c r="C555" i="9" a="1"/>
  <c r="C555" i="9"/>
  <c r="D555" i="9" a="1"/>
  <c r="D555" i="9"/>
  <c r="AC555" i="9" a="1"/>
  <c r="AC555" i="9"/>
  <c r="F520" i="9" a="1"/>
  <c r="F520" i="9"/>
  <c r="E520" i="9" a="1"/>
  <c r="E520" i="9"/>
  <c r="U520" i="9" a="1"/>
  <c r="U520" i="9"/>
  <c r="J520" i="9" a="1"/>
  <c r="J520" i="9"/>
  <c r="I520" i="9" a="1"/>
  <c r="I520" i="9"/>
  <c r="V520" i="9" a="1"/>
  <c r="V520" i="9"/>
  <c r="H520" i="9" a="1"/>
  <c r="H520" i="9"/>
  <c r="C491" i="9" a="1"/>
  <c r="C491" i="9"/>
  <c r="D491" i="9" a="1"/>
  <c r="D491" i="9"/>
  <c r="AC491" i="9" a="1"/>
  <c r="AC491" i="9"/>
  <c r="J507" i="9" a="1"/>
  <c r="J507" i="9"/>
  <c r="E507" i="9" a="1"/>
  <c r="E507" i="9"/>
  <c r="U507" i="9" a="1"/>
  <c r="U507" i="9"/>
  <c r="V507" i="9" a="1"/>
  <c r="V507" i="9"/>
  <c r="H507" i="9" a="1"/>
  <c r="H507" i="9"/>
  <c r="F507" i="9" a="1"/>
  <c r="F507" i="9"/>
  <c r="I507" i="9" a="1"/>
  <c r="I507" i="9"/>
  <c r="V470" i="9" a="1"/>
  <c r="V470" i="9"/>
  <c r="U470" i="9" a="1"/>
  <c r="U470" i="9"/>
  <c r="J470" i="9" a="1"/>
  <c r="J470" i="9"/>
  <c r="F470" i="9" a="1"/>
  <c r="F470" i="9"/>
  <c r="H470" i="9" a="1"/>
  <c r="H470" i="9"/>
  <c r="I470" i="9" a="1"/>
  <c r="I470" i="9"/>
  <c r="E470" i="9" a="1"/>
  <c r="E470" i="9"/>
  <c r="C615" i="9" a="1"/>
  <c r="C615" i="9"/>
  <c r="D615" i="9" a="1"/>
  <c r="D615" i="9"/>
  <c r="AC615" i="9" a="1"/>
  <c r="AC615" i="9"/>
  <c r="C452" i="9" a="1"/>
  <c r="C452" i="9"/>
  <c r="D452" i="9" a="1"/>
  <c r="D452" i="9"/>
  <c r="AC452" i="9" a="1"/>
  <c r="AC452" i="9"/>
  <c r="C593" i="9" a="1"/>
  <c r="C593" i="9"/>
  <c r="D593" i="9" a="1"/>
  <c r="D593" i="9"/>
  <c r="AC593" i="9" a="1"/>
  <c r="AC593" i="9"/>
  <c r="V599" i="9" a="1"/>
  <c r="V599" i="9"/>
  <c r="H599" i="9" a="1"/>
  <c r="H599" i="9"/>
  <c r="J599" i="9" a="1"/>
  <c r="J599" i="9"/>
  <c r="U599" i="9" a="1"/>
  <c r="U599" i="9"/>
  <c r="E599" i="9" a="1"/>
  <c r="E599" i="9"/>
  <c r="F599" i="9" a="1"/>
  <c r="F599" i="9"/>
  <c r="I599" i="9" a="1"/>
  <c r="I599" i="9"/>
  <c r="H465" i="9" a="1"/>
  <c r="H465" i="9"/>
  <c r="F465" i="9" a="1"/>
  <c r="F465" i="9"/>
  <c r="U465" i="9" a="1"/>
  <c r="U465" i="9"/>
  <c r="I465" i="9" a="1"/>
  <c r="I465" i="9"/>
  <c r="E465" i="9" a="1"/>
  <c r="E465" i="9"/>
  <c r="J465" i="9" a="1"/>
  <c r="J465" i="9"/>
  <c r="V465" i="9" a="1"/>
  <c r="V465" i="9"/>
  <c r="AC434" i="9" a="1"/>
  <c r="AC434" i="9"/>
  <c r="C434" i="9" a="1"/>
  <c r="C434" i="9"/>
  <c r="D434" i="9" a="1"/>
  <c r="D434" i="9"/>
  <c r="AC326" i="9" a="1"/>
  <c r="AC326" i="9"/>
  <c r="D326" i="9" a="1"/>
  <c r="D326" i="9"/>
  <c r="C326" i="9" a="1"/>
  <c r="C326" i="9"/>
  <c r="G373" i="9" a="1"/>
  <c r="G373" i="9"/>
  <c r="H398" i="9" a="1"/>
  <c r="H398" i="9"/>
  <c r="U398" i="9" a="1"/>
  <c r="U398" i="9"/>
  <c r="I398" i="9" a="1"/>
  <c r="I398" i="9"/>
  <c r="E398" i="9" a="1"/>
  <c r="E398" i="9"/>
  <c r="F398" i="9" a="1"/>
  <c r="F398" i="9"/>
  <c r="J398" i="9" a="1"/>
  <c r="J398" i="9"/>
  <c r="V398" i="9" a="1"/>
  <c r="V398" i="9"/>
  <c r="D595" i="9" a="1"/>
  <c r="D595" i="9"/>
  <c r="C595" i="9" a="1"/>
  <c r="C595" i="9"/>
  <c r="AC595" i="9" a="1"/>
  <c r="AC595" i="9"/>
  <c r="C460" i="9" a="1"/>
  <c r="C460" i="9"/>
  <c r="AC460" i="9" a="1"/>
  <c r="AC460" i="9"/>
  <c r="D460" i="9" a="1"/>
  <c r="D460" i="9"/>
  <c r="F482" i="9" a="1"/>
  <c r="F482" i="9"/>
  <c r="I482" i="9" a="1"/>
  <c r="I482" i="9"/>
  <c r="V482" i="9" a="1"/>
  <c r="V482" i="9"/>
  <c r="E482" i="9" a="1"/>
  <c r="E482" i="9"/>
  <c r="H482" i="9" a="1"/>
  <c r="H482" i="9"/>
  <c r="U482" i="9" a="1"/>
  <c r="U482" i="9"/>
  <c r="J482" i="9" a="1"/>
  <c r="J482" i="9"/>
  <c r="F525" i="9" a="1"/>
  <c r="F525" i="9"/>
  <c r="V525" i="9" a="1"/>
  <c r="V525" i="9"/>
  <c r="I525" i="9" a="1"/>
  <c r="I525" i="9"/>
  <c r="U525" i="9" a="1"/>
  <c r="U525" i="9"/>
  <c r="E525" i="9" a="1"/>
  <c r="E525" i="9"/>
  <c r="G525" i="9" a="1"/>
  <c r="G525" i="9"/>
  <c r="H525" i="9" a="1"/>
  <c r="H525" i="9"/>
  <c r="J525" i="9" a="1"/>
  <c r="J525" i="9"/>
  <c r="AC516" i="9" a="1"/>
  <c r="AC516" i="9"/>
  <c r="C516" i="9" a="1"/>
  <c r="C516" i="9"/>
  <c r="D516" i="9" a="1"/>
  <c r="D516" i="9"/>
  <c r="Z339" i="9"/>
  <c r="Y340" i="9"/>
  <c r="C551" i="9" a="1"/>
  <c r="C551" i="9"/>
  <c r="D551" i="9" a="1"/>
  <c r="D551" i="9"/>
  <c r="AC551" i="9" a="1"/>
  <c r="AC551" i="9"/>
  <c r="I609" i="9" a="1"/>
  <c r="I609" i="9"/>
  <c r="U609" i="9" a="1"/>
  <c r="U609" i="9"/>
  <c r="E609" i="9" a="1"/>
  <c r="E609" i="9"/>
  <c r="H609" i="9" a="1"/>
  <c r="H609" i="9"/>
  <c r="V609" i="9" a="1"/>
  <c r="V609" i="9"/>
  <c r="J609" i="9" a="1"/>
  <c r="J609" i="9"/>
  <c r="F609" i="9" a="1"/>
  <c r="F609" i="9"/>
  <c r="D557" i="9" a="1"/>
  <c r="D557" i="9"/>
  <c r="AC557" i="9" a="1"/>
  <c r="AC557" i="9"/>
  <c r="C557" i="9" a="1"/>
  <c r="C557" i="9"/>
  <c r="C442" i="9" a="1"/>
  <c r="C442" i="9"/>
  <c r="AC442" i="9" a="1"/>
  <c r="AC442" i="9"/>
  <c r="D442" i="9" a="1"/>
  <c r="D442" i="9"/>
  <c r="AC482" i="9" a="1"/>
  <c r="AC482" i="9"/>
  <c r="C482" i="9" a="1"/>
  <c r="C482" i="9"/>
  <c r="D482" i="9" a="1"/>
  <c r="D482" i="9"/>
  <c r="D537" i="9" a="1"/>
  <c r="D537" i="9"/>
  <c r="C537" i="9" a="1"/>
  <c r="C537" i="9"/>
  <c r="AC537" i="9" a="1"/>
  <c r="AC537" i="9"/>
  <c r="C474" i="9" a="1"/>
  <c r="C474" i="9"/>
  <c r="AC474" i="9" a="1"/>
  <c r="AC474" i="9"/>
  <c r="D474" i="9" a="1"/>
  <c r="D474" i="9"/>
  <c r="AC525" i="9" a="1"/>
  <c r="AC525" i="9"/>
  <c r="C525" i="9" a="1"/>
  <c r="C525" i="9"/>
  <c r="D525" i="9" a="1"/>
  <c r="D525" i="9"/>
  <c r="D412" i="9" a="1"/>
  <c r="D412" i="9"/>
  <c r="AC412" i="9" a="1"/>
  <c r="AC412" i="9"/>
  <c r="C412" i="9" a="1"/>
  <c r="C412" i="9"/>
  <c r="C395" i="9" a="1"/>
  <c r="C395" i="9"/>
  <c r="AC395" i="9" a="1"/>
  <c r="AC395" i="9"/>
  <c r="D395" i="9" a="1"/>
  <c r="D395" i="9"/>
  <c r="D579" i="9" a="1"/>
  <c r="D579" i="9"/>
  <c r="AC579" i="9" a="1"/>
  <c r="AC579" i="9"/>
  <c r="C579" i="9" a="1"/>
  <c r="C579" i="9"/>
  <c r="C467" i="9" a="1"/>
  <c r="C467" i="9"/>
  <c r="D467" i="9" a="1"/>
  <c r="D467" i="9"/>
  <c r="AC467" i="9" a="1"/>
  <c r="AC467" i="9"/>
  <c r="AC432" i="9" a="1"/>
  <c r="AC432" i="9"/>
  <c r="D432" i="9" a="1"/>
  <c r="D432" i="9"/>
  <c r="C432" i="9" a="1"/>
  <c r="C432" i="9"/>
  <c r="J557" i="9" a="1"/>
  <c r="J557" i="9"/>
  <c r="U557" i="9" a="1"/>
  <c r="U557" i="9"/>
  <c r="V557" i="9" a="1"/>
  <c r="V557" i="9"/>
  <c r="F557" i="9" a="1"/>
  <c r="F557" i="9"/>
  <c r="H557" i="9" a="1"/>
  <c r="H557" i="9"/>
  <c r="I557" i="9" a="1"/>
  <c r="I557" i="9"/>
  <c r="E557" i="9" a="1"/>
  <c r="E557" i="9"/>
  <c r="C453" i="9" a="1"/>
  <c r="C453" i="9"/>
  <c r="AC453" i="9" a="1"/>
  <c r="AC453" i="9"/>
  <c r="D453" i="9" a="1"/>
  <c r="D453" i="9"/>
  <c r="V559" i="9" a="1"/>
  <c r="V559" i="9"/>
  <c r="H559" i="9" a="1"/>
  <c r="H559" i="9"/>
  <c r="J559" i="9" a="1"/>
  <c r="J559" i="9"/>
  <c r="I559" i="9" a="1"/>
  <c r="I559" i="9"/>
  <c r="F559" i="9" a="1"/>
  <c r="F559" i="9"/>
  <c r="U559" i="9" a="1"/>
  <c r="U559" i="9"/>
  <c r="E559" i="9" a="1"/>
  <c r="E559" i="9"/>
  <c r="H459" i="9" a="1"/>
  <c r="H459" i="9"/>
  <c r="J459" i="9" a="1"/>
  <c r="J459" i="9"/>
  <c r="F459" i="9" a="1"/>
  <c r="F459" i="9"/>
  <c r="V459" i="9" a="1"/>
  <c r="V459" i="9"/>
  <c r="E459" i="9" a="1"/>
  <c r="E459" i="9"/>
  <c r="U459" i="9" a="1"/>
  <c r="U459" i="9"/>
  <c r="I459" i="9" a="1"/>
  <c r="I459" i="9"/>
  <c r="I396" i="9" a="1"/>
  <c r="I396" i="9"/>
  <c r="V396" i="9" a="1"/>
  <c r="V396" i="9"/>
  <c r="F396" i="9" a="1"/>
  <c r="F396" i="9"/>
  <c r="J396" i="9" a="1"/>
  <c r="J396" i="9"/>
  <c r="E396" i="9" a="1"/>
  <c r="E396" i="9"/>
  <c r="U396" i="9" a="1"/>
  <c r="U396" i="9"/>
  <c r="H396" i="9" a="1"/>
  <c r="H396" i="9"/>
  <c r="E504" i="9" a="1"/>
  <c r="E504" i="9"/>
  <c r="F504" i="9" a="1"/>
  <c r="F504" i="9"/>
  <c r="J504" i="9" a="1"/>
  <c r="J504" i="9"/>
  <c r="U504" i="9" a="1"/>
  <c r="U504" i="9"/>
  <c r="I504" i="9" a="1"/>
  <c r="I504" i="9"/>
  <c r="H504" i="9" a="1"/>
  <c r="H504" i="9"/>
  <c r="V504" i="9" a="1"/>
  <c r="V504" i="9"/>
  <c r="D545" i="9" a="1"/>
  <c r="D545" i="9"/>
  <c r="AC545" i="9" a="1"/>
  <c r="AC545" i="9"/>
  <c r="C545" i="9" a="1"/>
  <c r="C545" i="9"/>
  <c r="U579" i="9" a="1"/>
  <c r="U579" i="9"/>
  <c r="I579" i="9" a="1"/>
  <c r="I579" i="9"/>
  <c r="F579" i="9" a="1"/>
  <c r="F579" i="9"/>
  <c r="E579" i="9" a="1"/>
  <c r="E579" i="9"/>
  <c r="J579" i="9" a="1"/>
  <c r="J579" i="9"/>
  <c r="H579" i="9" a="1"/>
  <c r="H579" i="9"/>
  <c r="V579" i="9" a="1"/>
  <c r="V579" i="9"/>
  <c r="H412" i="9" a="1"/>
  <c r="H412" i="9"/>
  <c r="V412" i="9" a="1"/>
  <c r="V412" i="9"/>
  <c r="F412" i="9" a="1"/>
  <c r="F412" i="9"/>
  <c r="U412" i="9" a="1"/>
  <c r="U412" i="9"/>
  <c r="J412" i="9" a="1"/>
  <c r="J412" i="9"/>
  <c r="I412" i="9" a="1"/>
  <c r="I412" i="9"/>
  <c r="E412" i="9" a="1"/>
  <c r="E412" i="9"/>
  <c r="G412" i="9" a="1"/>
  <c r="G412" i="9"/>
  <c r="AC485" i="9" a="1"/>
  <c r="AC485" i="9"/>
  <c r="D485" i="9" a="1"/>
  <c r="D485" i="9"/>
  <c r="C485" i="9" a="1"/>
  <c r="C485" i="9"/>
  <c r="D441" i="9" a="1"/>
  <c r="D441" i="9"/>
  <c r="C441" i="9" a="1"/>
  <c r="C441" i="9"/>
  <c r="AC441" i="9" a="1"/>
  <c r="AC441" i="9"/>
  <c r="V452" i="9" a="1"/>
  <c r="V452" i="9"/>
  <c r="E452" i="9" a="1"/>
  <c r="E452" i="9"/>
  <c r="F452" i="9" a="1"/>
  <c r="F452" i="9"/>
  <c r="H452" i="9" a="1"/>
  <c r="H452" i="9"/>
  <c r="J452" i="9" a="1"/>
  <c r="J452" i="9"/>
  <c r="I452" i="9" a="1"/>
  <c r="I452" i="9"/>
  <c r="U452" i="9" a="1"/>
  <c r="U452" i="9"/>
  <c r="E500" i="9" a="1"/>
  <c r="E500" i="9"/>
  <c r="I500" i="9" a="1"/>
  <c r="I500" i="9"/>
  <c r="H607" i="9" a="1"/>
  <c r="H607" i="9"/>
  <c r="U607" i="9" a="1"/>
  <c r="U607" i="9"/>
  <c r="I607" i="9" a="1"/>
  <c r="I607" i="9"/>
  <c r="E607" i="9" a="1"/>
  <c r="E607" i="9"/>
  <c r="J607" i="9" a="1"/>
  <c r="J607" i="9"/>
  <c r="V607" i="9" a="1"/>
  <c r="V607" i="9"/>
  <c r="F607" i="9" a="1"/>
  <c r="F607" i="9"/>
  <c r="U453" i="9" a="1"/>
  <c r="U453" i="9"/>
  <c r="H453" i="9" a="1"/>
  <c r="H453" i="9"/>
  <c r="V453" i="9" a="1"/>
  <c r="V453" i="9"/>
  <c r="I453" i="9" a="1"/>
  <c r="I453" i="9"/>
  <c r="E453" i="9" a="1"/>
  <c r="E453" i="9"/>
  <c r="F453" i="9" a="1"/>
  <c r="F453" i="9"/>
  <c r="J453" i="9" a="1"/>
  <c r="J453" i="9"/>
  <c r="H492" i="9" a="1"/>
  <c r="H492" i="9"/>
  <c r="I492" i="9" a="1"/>
  <c r="I492" i="9"/>
  <c r="U492" i="9" a="1"/>
  <c r="U492" i="9"/>
  <c r="V492" i="9" a="1"/>
  <c r="V492" i="9"/>
  <c r="F492" i="9" a="1"/>
  <c r="F492" i="9"/>
  <c r="E492" i="9" a="1"/>
  <c r="E492" i="9"/>
  <c r="J492" i="9" a="1"/>
  <c r="J492" i="9"/>
  <c r="H441" i="9" a="1"/>
  <c r="H441" i="9"/>
  <c r="E441" i="9" a="1"/>
  <c r="E441" i="9"/>
  <c r="U441" i="9" a="1"/>
  <c r="U441" i="9"/>
  <c r="F441" i="9" a="1"/>
  <c r="F441" i="9"/>
  <c r="I441" i="9" a="1"/>
  <c r="I441" i="9"/>
  <c r="V441" i="9" a="1"/>
  <c r="V441" i="9"/>
  <c r="J441" i="9" a="1"/>
  <c r="J441" i="9"/>
  <c r="C459" i="9" a="1"/>
  <c r="C459" i="9"/>
  <c r="AC459" i="9" a="1"/>
  <c r="AC459" i="9"/>
  <c r="D459" i="9" a="1"/>
  <c r="D459" i="9"/>
  <c r="F432" i="9" a="1"/>
  <c r="F432" i="9"/>
  <c r="U432" i="9" a="1"/>
  <c r="U432" i="9"/>
  <c r="J432" i="9" a="1"/>
  <c r="J432" i="9"/>
  <c r="E432" i="9" a="1"/>
  <c r="E432" i="9"/>
  <c r="V432" i="9" a="1"/>
  <c r="V432" i="9"/>
  <c r="H432" i="9" a="1"/>
  <c r="H432" i="9"/>
  <c r="I432" i="9" a="1"/>
  <c r="I432" i="9"/>
  <c r="H575" i="9" a="1"/>
  <c r="H575" i="9"/>
  <c r="I575" i="9" a="1"/>
  <c r="I575" i="9"/>
  <c r="U575" i="9" a="1"/>
  <c r="U575" i="9"/>
  <c r="F575" i="9" a="1"/>
  <c r="F575" i="9"/>
  <c r="J575" i="9" a="1"/>
  <c r="J575" i="9"/>
  <c r="E575" i="9" a="1"/>
  <c r="E575" i="9"/>
  <c r="V575" i="9" a="1"/>
  <c r="V575" i="9"/>
  <c r="H473" i="9" a="1"/>
  <c r="H473" i="9"/>
  <c r="V473" i="9" a="1"/>
  <c r="V473" i="9"/>
  <c r="U473" i="9" a="1"/>
  <c r="U473" i="9"/>
  <c r="J473" i="9" a="1"/>
  <c r="J473" i="9"/>
  <c r="I473" i="9" a="1"/>
  <c r="I473" i="9"/>
  <c r="E473" i="9" a="1"/>
  <c r="E473" i="9"/>
  <c r="F473" i="9" a="1"/>
  <c r="F473" i="9"/>
  <c r="U547" i="9" a="1"/>
  <c r="U547" i="9"/>
  <c r="J547" i="9" a="1"/>
  <c r="J547" i="9"/>
  <c r="H547" i="9" a="1"/>
  <c r="H547" i="9"/>
  <c r="V547" i="9" a="1"/>
  <c r="V547" i="9"/>
  <c r="I547" i="9" a="1"/>
  <c r="I547" i="9"/>
  <c r="E547" i="9" a="1"/>
  <c r="E547" i="9"/>
  <c r="F547" i="9" a="1"/>
  <c r="F547" i="9"/>
  <c r="D513" i="9" a="1"/>
  <c r="D513" i="9"/>
  <c r="AC513" i="9" a="1"/>
  <c r="AC513" i="9"/>
  <c r="C513" i="9" a="1"/>
  <c r="C513" i="9"/>
  <c r="C504" i="9" a="1"/>
  <c r="C504" i="9"/>
  <c r="D504" i="9" a="1"/>
  <c r="D504" i="9"/>
  <c r="AC504" i="9" a="1"/>
  <c r="AC504" i="9"/>
  <c r="AC420" i="9" a="1"/>
  <c r="AC420" i="9"/>
  <c r="D420" i="9" a="1"/>
  <c r="D420" i="9"/>
  <c r="C420" i="9" a="1"/>
  <c r="C420" i="9"/>
  <c r="I545" i="9" a="1"/>
  <c r="I545" i="9"/>
  <c r="J545" i="9" a="1"/>
  <c r="J545" i="9"/>
  <c r="H545" i="9" a="1"/>
  <c r="H545" i="9"/>
  <c r="E545" i="9" a="1"/>
  <c r="E545" i="9"/>
  <c r="V545" i="9" a="1"/>
  <c r="V545" i="9"/>
  <c r="F545" i="9" a="1"/>
  <c r="F545" i="9"/>
  <c r="U545" i="9" a="1"/>
  <c r="U545" i="9"/>
  <c r="Z327" i="9"/>
  <c r="Y328" i="9"/>
  <c r="C448" i="6"/>
  <c r="D520" i="9" a="1"/>
  <c r="D520" i="9"/>
  <c r="C520" i="9" a="1"/>
  <c r="C520" i="9"/>
  <c r="AC520" i="9" a="1"/>
  <c r="AC520" i="9"/>
  <c r="H574" i="9" a="1"/>
  <c r="H574" i="9"/>
  <c r="V574" i="9" a="1"/>
  <c r="V574" i="9"/>
  <c r="F574" i="9" a="1"/>
  <c r="F574" i="9"/>
  <c r="J574" i="9" a="1"/>
  <c r="J574" i="9"/>
  <c r="U574" i="9" a="1"/>
  <c r="U574" i="9"/>
  <c r="E574" i="9" a="1"/>
  <c r="E574" i="9"/>
  <c r="I574" i="9" a="1"/>
  <c r="I574" i="9"/>
  <c r="E395" i="9" a="1"/>
  <c r="E395" i="9"/>
  <c r="U395" i="9" a="1"/>
  <c r="U395" i="9"/>
  <c r="F395" i="9" a="1"/>
  <c r="F395" i="9"/>
  <c r="J395" i="9" a="1"/>
  <c r="J395" i="9"/>
  <c r="H395" i="9" a="1"/>
  <c r="H395" i="9"/>
  <c r="V395" i="9" a="1"/>
  <c r="V395" i="9"/>
  <c r="I395" i="9" a="1"/>
  <c r="I395" i="9"/>
  <c r="V491" i="9" a="1"/>
  <c r="V491" i="9"/>
  <c r="H491" i="9" a="1"/>
  <c r="H491" i="9"/>
  <c r="I491" i="9" a="1"/>
  <c r="I491" i="9"/>
  <c r="U491" i="9" a="1"/>
  <c r="U491" i="9"/>
  <c r="F491" i="9" a="1"/>
  <c r="F491" i="9"/>
  <c r="J491" i="9" a="1"/>
  <c r="J491" i="9"/>
  <c r="E491" i="9" a="1"/>
  <c r="E491" i="9"/>
  <c r="C398" i="9" a="1"/>
  <c r="C398" i="9"/>
  <c r="D398" i="9" a="1"/>
  <c r="D398" i="9"/>
  <c r="AC398" i="9" a="1"/>
  <c r="AC398" i="9"/>
  <c r="AC622" i="9" a="1"/>
  <c r="AC622" i="9"/>
  <c r="D622" i="9" a="1"/>
  <c r="D622" i="9"/>
  <c r="C622" i="9" a="1"/>
  <c r="C622" i="9"/>
  <c r="J406" i="9" a="1"/>
  <c r="J406" i="9"/>
  <c r="E406" i="9" a="1"/>
  <c r="E406" i="9"/>
  <c r="F406" i="9" a="1"/>
  <c r="F406" i="9"/>
  <c r="V406" i="9" a="1"/>
  <c r="V406" i="9"/>
  <c r="H406" i="9" a="1"/>
  <c r="H406" i="9"/>
  <c r="I406" i="9" a="1"/>
  <c r="I406" i="9"/>
  <c r="U406" i="9" a="1"/>
  <c r="U406" i="9"/>
  <c r="U596" i="9" a="1"/>
  <c r="U596" i="9"/>
  <c r="H596" i="9" a="1"/>
  <c r="H596" i="9"/>
  <c r="I596" i="9" a="1"/>
  <c r="I596" i="9"/>
  <c r="F596" i="9" a="1"/>
  <c r="F596" i="9"/>
  <c r="J596" i="9" a="1"/>
  <c r="J596" i="9"/>
  <c r="V596" i="9" a="1"/>
  <c r="V596" i="9"/>
  <c r="E596" i="9" a="1"/>
  <c r="E596" i="9"/>
  <c r="AC603" i="9" a="1"/>
  <c r="AC603" i="9"/>
  <c r="C603" i="9" a="1"/>
  <c r="C603" i="9"/>
  <c r="D603" i="9" a="1"/>
  <c r="D603" i="9"/>
  <c r="I444" i="9" a="1"/>
  <c r="I444" i="9"/>
  <c r="U444" i="9" a="1"/>
  <c r="U444" i="9"/>
  <c r="F444" i="9" a="1"/>
  <c r="F444" i="9"/>
  <c r="H444" i="9" a="1"/>
  <c r="H444" i="9"/>
  <c r="E444" i="9" a="1"/>
  <c r="E444" i="9"/>
  <c r="V444" i="9" a="1"/>
  <c r="V444" i="9"/>
  <c r="J444" i="9" a="1"/>
  <c r="J444" i="9"/>
  <c r="U534" i="9" a="1"/>
  <c r="U534" i="9"/>
  <c r="H534" i="9" a="1"/>
  <c r="H534" i="9"/>
  <c r="F534" i="9" a="1"/>
  <c r="F534" i="9"/>
  <c r="V534" i="9" a="1"/>
  <c r="V534" i="9"/>
  <c r="J534" i="9" a="1"/>
  <c r="J534" i="9"/>
  <c r="I534" i="9" a="1"/>
  <c r="I534" i="9"/>
  <c r="E534" i="9" a="1"/>
  <c r="E534" i="9"/>
  <c r="G534" i="9" a="1"/>
  <c r="G534" i="9"/>
  <c r="F480" i="9" a="1"/>
  <c r="F480" i="9"/>
  <c r="J480" i="9" a="1"/>
  <c r="J480" i="9"/>
  <c r="H480" i="9" a="1"/>
  <c r="H480" i="9"/>
  <c r="I480" i="9" a="1"/>
  <c r="I480" i="9"/>
  <c r="U480" i="9" a="1"/>
  <c r="U480" i="9"/>
  <c r="E480" i="9" a="1"/>
  <c r="E480" i="9"/>
  <c r="V480" i="9" a="1"/>
  <c r="V480" i="9"/>
  <c r="I467" i="9" a="1"/>
  <c r="I467" i="9"/>
  <c r="U467" i="9" a="1"/>
  <c r="U467" i="9"/>
  <c r="F467" i="9" a="1"/>
  <c r="F467" i="9"/>
  <c r="J467" i="9" a="1"/>
  <c r="J467" i="9"/>
  <c r="E467" i="9" a="1"/>
  <c r="E467" i="9"/>
  <c r="V467" i="9" a="1"/>
  <c r="V467" i="9"/>
  <c r="H467" i="9" a="1"/>
  <c r="H467" i="9"/>
  <c r="I518" i="9" a="1"/>
  <c r="I518" i="9"/>
  <c r="U518" i="9" a="1"/>
  <c r="U518" i="9"/>
  <c r="H518" i="9" a="1"/>
  <c r="H518" i="9"/>
  <c r="V518" i="9" a="1"/>
  <c r="V518" i="9"/>
  <c r="J518" i="9" a="1"/>
  <c r="J518" i="9"/>
  <c r="E518" i="9" a="1"/>
  <c r="E518" i="9"/>
  <c r="F518" i="9" a="1"/>
  <c r="F518" i="9"/>
  <c r="H510" i="9" a="1"/>
  <c r="H510" i="9"/>
  <c r="J510" i="9" a="1"/>
  <c r="J510" i="9"/>
  <c r="F510" i="9" a="1"/>
  <c r="F510" i="9"/>
  <c r="E510" i="9" a="1"/>
  <c r="E510" i="9"/>
  <c r="I510" i="9" a="1"/>
  <c r="I510" i="9"/>
  <c r="U510" i="9" a="1"/>
  <c r="U510" i="9"/>
  <c r="V510" i="9" a="1"/>
  <c r="V510" i="9"/>
  <c r="I420" i="9" a="1"/>
  <c r="I420" i="9"/>
  <c r="H420" i="9" a="1"/>
  <c r="H420" i="9"/>
  <c r="J420" i="9" a="1"/>
  <c r="J420" i="9"/>
  <c r="U420" i="9" a="1"/>
  <c r="U420" i="9"/>
  <c r="E420" i="9" a="1"/>
  <c r="E420" i="9"/>
  <c r="V420" i="9" a="1"/>
  <c r="V420" i="9"/>
  <c r="F420" i="9" a="1"/>
  <c r="F420" i="9"/>
  <c r="C468" i="6"/>
  <c r="C453" i="6"/>
  <c r="C318" i="6"/>
  <c r="D85" i="5"/>
  <c r="C425" i="9" a="1"/>
  <c r="C425" i="9"/>
  <c r="AC425" i="9" a="1"/>
  <c r="AC425" i="9"/>
  <c r="D425" i="9" a="1"/>
  <c r="D425" i="9"/>
  <c r="C538" i="9" a="1"/>
  <c r="C538" i="9"/>
  <c r="D538" i="9" a="1"/>
  <c r="D538" i="9"/>
  <c r="AC538" i="9" a="1"/>
  <c r="AC538" i="9"/>
  <c r="D534" i="9" a="1"/>
  <c r="D534" i="9"/>
  <c r="AC534" i="9" a="1"/>
  <c r="AC534" i="9"/>
  <c r="C534" i="9" a="1"/>
  <c r="C534" i="9"/>
  <c r="D596" i="9" a="1"/>
  <c r="D596" i="9"/>
  <c r="AC596" i="9" a="1"/>
  <c r="AC596" i="9"/>
  <c r="C596" i="9" a="1"/>
  <c r="C596" i="9"/>
  <c r="J615" i="9" a="1"/>
  <c r="J615" i="9"/>
  <c r="V615" i="9" a="1"/>
  <c r="V615" i="9"/>
  <c r="I615" i="9" a="1"/>
  <c r="I615" i="9"/>
  <c r="E615" i="9" a="1"/>
  <c r="E615" i="9"/>
  <c r="H615" i="9" a="1"/>
  <c r="H615" i="9"/>
  <c r="F615" i="9" a="1"/>
  <c r="F615" i="9"/>
  <c r="U615" i="9" a="1"/>
  <c r="U615" i="9"/>
  <c r="U622" i="9" a="1"/>
  <c r="U622" i="9"/>
  <c r="E622" i="9" a="1"/>
  <c r="E622" i="9"/>
  <c r="F622" i="9" a="1"/>
  <c r="F622" i="9"/>
  <c r="I622" i="9" a="1"/>
  <c r="I622" i="9"/>
  <c r="V622" i="9" a="1"/>
  <c r="V622" i="9"/>
  <c r="J622" i="9" a="1"/>
  <c r="J622" i="9"/>
  <c r="H622" i="9" a="1"/>
  <c r="H622" i="9"/>
  <c r="D406" i="9" a="1"/>
  <c r="D406" i="9"/>
  <c r="C406" i="9" a="1"/>
  <c r="C406" i="9"/>
  <c r="AC406" i="9" a="1"/>
  <c r="AC406" i="9"/>
  <c r="AC456" i="9" a="1"/>
  <c r="AC456" i="9"/>
  <c r="C456" i="9" a="1"/>
  <c r="C456" i="9"/>
  <c r="D456" i="9" a="1"/>
  <c r="D456" i="9"/>
  <c r="V603" i="9" a="1"/>
  <c r="V603" i="9"/>
  <c r="J603" i="9" a="1"/>
  <c r="J603" i="9"/>
  <c r="I603" i="9" a="1"/>
  <c r="I603" i="9"/>
  <c r="U603" i="9" a="1"/>
  <c r="U603" i="9"/>
  <c r="F603" i="9" a="1"/>
  <c r="F603" i="9"/>
  <c r="H603" i="9" a="1"/>
  <c r="H603" i="9"/>
  <c r="E603" i="9" a="1"/>
  <c r="E603" i="9"/>
  <c r="D444" i="9" a="1"/>
  <c r="D444" i="9"/>
  <c r="C444" i="9" a="1"/>
  <c r="C444" i="9"/>
  <c r="AC444" i="9" a="1"/>
  <c r="AC444" i="9"/>
  <c r="AC480" i="9" a="1"/>
  <c r="AC480" i="9"/>
  <c r="C480" i="9" a="1"/>
  <c r="C480" i="9"/>
  <c r="D480" i="9" a="1"/>
  <c r="D480" i="9"/>
  <c r="H538" i="9" a="1"/>
  <c r="H538" i="9"/>
  <c r="I538" i="9" a="1"/>
  <c r="I538" i="9"/>
  <c r="V538" i="9" a="1"/>
  <c r="V538" i="9"/>
  <c r="F538" i="9" a="1"/>
  <c r="F538" i="9"/>
  <c r="U538" i="9" a="1"/>
  <c r="U538" i="9"/>
  <c r="J538" i="9" a="1"/>
  <c r="J538" i="9"/>
  <c r="E538" i="9" a="1"/>
  <c r="E538" i="9"/>
  <c r="C416" i="9" a="1"/>
  <c r="C416" i="9"/>
  <c r="D416" i="9" a="1"/>
  <c r="D416" i="9"/>
  <c r="AC416" i="9" a="1"/>
  <c r="AC416" i="9"/>
  <c r="D518" i="9" a="1"/>
  <c r="D518" i="9"/>
  <c r="C518" i="9" a="1"/>
  <c r="C518" i="9"/>
  <c r="AC518" i="9" a="1"/>
  <c r="AC518" i="9"/>
  <c r="AC510" i="9" a="1"/>
  <c r="AC510" i="9"/>
  <c r="C510" i="9" a="1"/>
  <c r="C510" i="9"/>
  <c r="D510" i="9" a="1"/>
  <c r="D510" i="9"/>
  <c r="D423" i="9" a="1"/>
  <c r="D423" i="9"/>
  <c r="C423" i="9" a="1"/>
  <c r="C423" i="9"/>
  <c r="AC423" i="9" a="1"/>
  <c r="AC423" i="9"/>
  <c r="C427" i="9" a="1"/>
  <c r="C427" i="9"/>
  <c r="AC427" i="9" a="1"/>
  <c r="AC427" i="9"/>
  <c r="D427" i="9" a="1"/>
  <c r="D427" i="9"/>
  <c r="V506" i="9" a="1"/>
  <c r="V506" i="9"/>
  <c r="J506" i="9" a="1"/>
  <c r="J506" i="9"/>
  <c r="I506" i="9" a="1"/>
  <c r="I506" i="9"/>
  <c r="U506" i="9" a="1"/>
  <c r="U506" i="9"/>
  <c r="F506" i="9" a="1"/>
  <c r="F506" i="9"/>
  <c r="E506" i="9" a="1"/>
  <c r="E506" i="9"/>
  <c r="H506" i="9" a="1"/>
  <c r="H506" i="9"/>
  <c r="F498" i="9" a="1"/>
  <c r="F498" i="9"/>
  <c r="U498" i="9" a="1"/>
  <c r="U498" i="9"/>
  <c r="H498" i="9" a="1"/>
  <c r="H498" i="9"/>
  <c r="E498" i="9" a="1"/>
  <c r="E498" i="9"/>
  <c r="I498" i="9" a="1"/>
  <c r="I498" i="9"/>
  <c r="J498" i="9" a="1"/>
  <c r="J498" i="9"/>
  <c r="V498" i="9" a="1"/>
  <c r="V498" i="9"/>
  <c r="D625" i="9" a="1"/>
  <c r="D625" i="9"/>
  <c r="C625" i="9" a="1"/>
  <c r="C625" i="9"/>
  <c r="AC625" i="9" a="1"/>
  <c r="AC625" i="9"/>
  <c r="F405" i="9" a="1"/>
  <c r="F405" i="9"/>
  <c r="V405" i="9" a="1"/>
  <c r="V405" i="9"/>
  <c r="E405" i="9" a="1"/>
  <c r="E405" i="9"/>
  <c r="J405" i="9" a="1"/>
  <c r="J405" i="9"/>
  <c r="H405" i="9" a="1"/>
  <c r="H405" i="9"/>
  <c r="I405" i="9" a="1"/>
  <c r="I405" i="9"/>
  <c r="U405" i="9" a="1"/>
  <c r="U405" i="9"/>
  <c r="AC447" i="9" a="1"/>
  <c r="AC447" i="9"/>
  <c r="D447" i="9" a="1"/>
  <c r="D447" i="9"/>
  <c r="C447" i="9" a="1"/>
  <c r="C447" i="9"/>
  <c r="C493" i="9" a="1"/>
  <c r="C493" i="9"/>
  <c r="D493" i="9" a="1"/>
  <c r="D493" i="9"/>
  <c r="AC493" i="9" a="1"/>
  <c r="AC493" i="9"/>
  <c r="J606" i="9" a="1"/>
  <c r="J606" i="9"/>
  <c r="V606" i="9" a="1"/>
  <c r="V606" i="9"/>
  <c r="I606" i="9" a="1"/>
  <c r="I606" i="9"/>
  <c r="H606" i="9" a="1"/>
  <c r="H606" i="9"/>
  <c r="U606" i="9" a="1"/>
  <c r="U606" i="9"/>
  <c r="E606" i="9" a="1"/>
  <c r="E606" i="9"/>
  <c r="F606" i="9" a="1"/>
  <c r="F606" i="9"/>
  <c r="J437" i="9" a="1"/>
  <c r="J437" i="9"/>
  <c r="I437" i="9" a="1"/>
  <c r="I437" i="9"/>
  <c r="U437" i="9" a="1"/>
  <c r="U437" i="9"/>
  <c r="F437" i="9" a="1"/>
  <c r="F437" i="9"/>
  <c r="E437" i="9" a="1"/>
  <c r="E437" i="9"/>
  <c r="H437" i="9" a="1"/>
  <c r="H437" i="9"/>
  <c r="V437" i="9" a="1"/>
  <c r="V437" i="9"/>
  <c r="AC466" i="9" a="1"/>
  <c r="AC466" i="9"/>
  <c r="C466" i="9" a="1"/>
  <c r="C466" i="9"/>
  <c r="D466" i="9" a="1"/>
  <c r="D466" i="9"/>
  <c r="V388" i="9" a="1"/>
  <c r="V388" i="9"/>
  <c r="H388" i="9" a="1"/>
  <c r="H388" i="9"/>
  <c r="J388" i="9" a="1"/>
  <c r="J388" i="9"/>
  <c r="I388" i="9" a="1"/>
  <c r="I388" i="9"/>
  <c r="F388" i="9" a="1"/>
  <c r="F388" i="9"/>
  <c r="U388" i="9" a="1"/>
  <c r="U388" i="9"/>
  <c r="E388" i="9" a="1"/>
  <c r="E388" i="9"/>
  <c r="H546" i="9" a="1"/>
  <c r="H546" i="9"/>
  <c r="J546" i="9" a="1"/>
  <c r="J546" i="9"/>
  <c r="F546" i="9" a="1"/>
  <c r="F546" i="9"/>
  <c r="V546" i="9" a="1"/>
  <c r="V546" i="9"/>
  <c r="E546" i="9" a="1"/>
  <c r="E546" i="9"/>
  <c r="I546" i="9" a="1"/>
  <c r="I546" i="9"/>
  <c r="U546" i="9" a="1"/>
  <c r="U546" i="9"/>
  <c r="I570" i="9" a="1"/>
  <c r="I570" i="9"/>
  <c r="U570" i="9" a="1"/>
  <c r="U570" i="9"/>
  <c r="E570" i="9" a="1"/>
  <c r="E570" i="9"/>
  <c r="F570" i="9" a="1"/>
  <c r="F570" i="9"/>
  <c r="V570" i="9" a="1"/>
  <c r="V570" i="9"/>
  <c r="J570" i="9" a="1"/>
  <c r="J570" i="9"/>
  <c r="H570" i="9" a="1"/>
  <c r="H570" i="9"/>
  <c r="I572" i="9" a="1"/>
  <c r="I572" i="9"/>
  <c r="V572" i="9" a="1"/>
  <c r="V572" i="9"/>
  <c r="J572" i="9" a="1"/>
  <c r="J572" i="9"/>
  <c r="E572" i="9" a="1"/>
  <c r="E572" i="9"/>
  <c r="F572" i="9" a="1"/>
  <c r="F572" i="9"/>
  <c r="H572" i="9" a="1"/>
  <c r="H572" i="9"/>
  <c r="U572" i="9" a="1"/>
  <c r="U572" i="9"/>
  <c r="I410" i="9" a="1"/>
  <c r="I410" i="9"/>
  <c r="F410" i="9" a="1"/>
  <c r="F410" i="9"/>
  <c r="H410" i="9" a="1"/>
  <c r="H410" i="9"/>
  <c r="J410" i="9" a="1"/>
  <c r="J410" i="9"/>
  <c r="U410" i="9" a="1"/>
  <c r="U410" i="9"/>
  <c r="E410" i="9" a="1"/>
  <c r="E410" i="9"/>
  <c r="G410" i="9" a="1"/>
  <c r="G410" i="9"/>
  <c r="V410" i="9" a="1"/>
  <c r="V410" i="9"/>
  <c r="C468" i="9" a="1"/>
  <c r="C468" i="9"/>
  <c r="AC468" i="9" a="1"/>
  <c r="AC468" i="9"/>
  <c r="D468" i="9" a="1"/>
  <c r="D468" i="9"/>
  <c r="D550" i="9" a="1"/>
  <c r="D550" i="9"/>
  <c r="C550" i="9" a="1"/>
  <c r="C550" i="9"/>
  <c r="AC550" i="9" a="1"/>
  <c r="AC550" i="9"/>
  <c r="J556" i="9" a="1"/>
  <c r="J556" i="9"/>
  <c r="E556" i="9" a="1"/>
  <c r="E556" i="9"/>
  <c r="U556" i="9" a="1"/>
  <c r="U556" i="9"/>
  <c r="I556" i="9" a="1"/>
  <c r="I556" i="9"/>
  <c r="H556" i="9" a="1"/>
  <c r="H556" i="9"/>
  <c r="V556" i="9" a="1"/>
  <c r="V556" i="9"/>
  <c r="F556" i="9" a="1"/>
  <c r="F556" i="9"/>
  <c r="AC522" i="9" a="1"/>
  <c r="AC522" i="9"/>
  <c r="D522" i="9" a="1"/>
  <c r="D522" i="9"/>
  <c r="C522" i="9" a="1"/>
  <c r="C522" i="9"/>
  <c r="AC509" i="9" a="1"/>
  <c r="AC509" i="9"/>
  <c r="C509" i="9" a="1"/>
  <c r="C509" i="9"/>
  <c r="D509" i="9" a="1"/>
  <c r="D509" i="9"/>
  <c r="C508" i="9" a="1"/>
  <c r="C508" i="9"/>
  <c r="D508" i="9" a="1"/>
  <c r="D508" i="9"/>
  <c r="AC508" i="9" a="1"/>
  <c r="AC508" i="9"/>
  <c r="AC419" i="9" a="1"/>
  <c r="AC419" i="9"/>
  <c r="D419" i="9" a="1"/>
  <c r="D419" i="9"/>
  <c r="C419" i="9" a="1"/>
  <c r="C419" i="9"/>
  <c r="C113" i="6"/>
  <c r="X348" i="9"/>
  <c r="J348" i="9" a="1"/>
  <c r="J348" i="9"/>
  <c r="AC544" i="9" a="1"/>
  <c r="AC544" i="9"/>
  <c r="C544" i="9" a="1"/>
  <c r="C544" i="9"/>
  <c r="D544" i="9" a="1"/>
  <c r="D544" i="9"/>
  <c r="AC506" i="9" a="1"/>
  <c r="AC506" i="9"/>
  <c r="C506" i="9" a="1"/>
  <c r="C506" i="9"/>
  <c r="D506" i="9" a="1"/>
  <c r="D506" i="9"/>
  <c r="H611" i="9" a="1"/>
  <c r="H611" i="9"/>
  <c r="I611" i="9" a="1"/>
  <c r="I611" i="9"/>
  <c r="V611" i="9" a="1"/>
  <c r="V611" i="9"/>
  <c r="E611" i="9" a="1"/>
  <c r="E611" i="9"/>
  <c r="U611" i="9" a="1"/>
  <c r="U611" i="9"/>
  <c r="F611" i="9" a="1"/>
  <c r="F611" i="9"/>
  <c r="J611" i="9" a="1"/>
  <c r="J611" i="9"/>
  <c r="F449" i="9" a="1"/>
  <c r="F449" i="9"/>
  <c r="J449" i="9" a="1"/>
  <c r="J449" i="9"/>
  <c r="U449" i="9" a="1"/>
  <c r="U449" i="9"/>
  <c r="I449" i="9" a="1"/>
  <c r="I449" i="9"/>
  <c r="H449" i="9" a="1"/>
  <c r="H449" i="9"/>
  <c r="E449" i="9" a="1"/>
  <c r="E449" i="9"/>
  <c r="V449" i="9" a="1"/>
  <c r="V449" i="9"/>
  <c r="C589" i="9" a="1"/>
  <c r="C589" i="9"/>
  <c r="D589" i="9" a="1"/>
  <c r="D589" i="9"/>
  <c r="AC589" i="9" a="1"/>
  <c r="AC589" i="9"/>
  <c r="C606" i="9" a="1"/>
  <c r="C606" i="9"/>
  <c r="D606" i="9" a="1"/>
  <c r="D606" i="9"/>
  <c r="AC606" i="9" a="1"/>
  <c r="AC606" i="9"/>
  <c r="V466" i="9" a="1"/>
  <c r="V466" i="9"/>
  <c r="J466" i="9" a="1"/>
  <c r="J466" i="9"/>
  <c r="F466" i="9" a="1"/>
  <c r="F466" i="9"/>
  <c r="I466" i="9" a="1"/>
  <c r="I466" i="9"/>
  <c r="H466" i="9" a="1"/>
  <c r="H466" i="9"/>
  <c r="E466" i="9" a="1"/>
  <c r="E466" i="9"/>
  <c r="U466" i="9" a="1"/>
  <c r="U466" i="9"/>
  <c r="J390" i="9" a="1"/>
  <c r="J390" i="9"/>
  <c r="H390" i="9" a="1"/>
  <c r="H390" i="9"/>
  <c r="F390" i="9" a="1"/>
  <c r="F390" i="9"/>
  <c r="I390" i="9" a="1"/>
  <c r="I390" i="9"/>
  <c r="U390" i="9" a="1"/>
  <c r="U390" i="9"/>
  <c r="E390" i="9" a="1"/>
  <c r="E390" i="9"/>
  <c r="V390" i="9" a="1"/>
  <c r="V390" i="9"/>
  <c r="F478" i="9" a="1"/>
  <c r="F478" i="9"/>
  <c r="E478" i="9" a="1"/>
  <c r="E478" i="9"/>
  <c r="I478" i="9" a="1"/>
  <c r="I478" i="9"/>
  <c r="H478" i="9" a="1"/>
  <c r="H478" i="9"/>
  <c r="U478" i="9" a="1"/>
  <c r="U478" i="9"/>
  <c r="J478" i="9" a="1"/>
  <c r="J478" i="9"/>
  <c r="V478" i="9" a="1"/>
  <c r="V478" i="9"/>
  <c r="U427" i="9" a="1"/>
  <c r="U427" i="9"/>
  <c r="F427" i="9" a="1"/>
  <c r="F427" i="9"/>
  <c r="J427" i="9" a="1"/>
  <c r="J427" i="9"/>
  <c r="E427" i="9" a="1"/>
  <c r="E427" i="9"/>
  <c r="V427" i="9" a="1"/>
  <c r="V427" i="9"/>
  <c r="I427" i="9" a="1"/>
  <c r="I427" i="9"/>
  <c r="H427" i="9" a="1"/>
  <c r="H427" i="9"/>
  <c r="AC570" i="9" a="1"/>
  <c r="AC570" i="9"/>
  <c r="C570" i="9" a="1"/>
  <c r="C570" i="9"/>
  <c r="D570" i="9" a="1"/>
  <c r="D570" i="9"/>
  <c r="D411" i="9" a="1"/>
  <c r="D411" i="9"/>
  <c r="AC411" i="9" a="1"/>
  <c r="AC411" i="9"/>
  <c r="C411" i="9" a="1"/>
  <c r="C411" i="9"/>
  <c r="H469" i="9" a="1"/>
  <c r="H469" i="9"/>
  <c r="J469" i="9" a="1"/>
  <c r="J469" i="9"/>
  <c r="E469" i="9" a="1"/>
  <c r="E469" i="9"/>
  <c r="V469" i="9" a="1"/>
  <c r="V469" i="9"/>
  <c r="U469" i="9" a="1"/>
  <c r="U469" i="9"/>
  <c r="F469" i="9" a="1"/>
  <c r="F469" i="9"/>
  <c r="I469" i="9" a="1"/>
  <c r="I469" i="9"/>
  <c r="D521" i="9" a="1"/>
  <c r="D521" i="9"/>
  <c r="C521" i="9" a="1"/>
  <c r="C521" i="9"/>
  <c r="AC521" i="9" a="1"/>
  <c r="AC521" i="9"/>
  <c r="F519" i="9" a="1"/>
  <c r="F519" i="9"/>
  <c r="E519" i="9" a="1"/>
  <c r="E519" i="9"/>
  <c r="J519" i="9" a="1"/>
  <c r="J519" i="9"/>
  <c r="H519" i="9" a="1"/>
  <c r="H519" i="9"/>
  <c r="I519" i="9" a="1"/>
  <c r="I519" i="9"/>
  <c r="U519" i="9" a="1"/>
  <c r="U519" i="9"/>
  <c r="V519" i="9" a="1"/>
  <c r="V519" i="9"/>
  <c r="J508" i="9" a="1"/>
  <c r="J508" i="9"/>
  <c r="F508" i="9" a="1"/>
  <c r="F508" i="9"/>
  <c r="I508" i="9" a="1"/>
  <c r="I508" i="9"/>
  <c r="V508" i="9" a="1"/>
  <c r="V508" i="9"/>
  <c r="E508" i="9" a="1"/>
  <c r="E508" i="9"/>
  <c r="H508" i="9" a="1"/>
  <c r="H508" i="9"/>
  <c r="U508" i="9" a="1"/>
  <c r="U508" i="9"/>
  <c r="H419" i="9" a="1"/>
  <c r="H419" i="9"/>
  <c r="V419" i="9" a="1"/>
  <c r="V419" i="9"/>
  <c r="E419" i="9" a="1"/>
  <c r="E419" i="9"/>
  <c r="F419" i="9" a="1"/>
  <c r="F419" i="9"/>
  <c r="J419" i="9" a="1"/>
  <c r="J419" i="9"/>
  <c r="U419" i="9" a="1"/>
  <c r="U419" i="9"/>
  <c r="I419" i="9" a="1"/>
  <c r="I419" i="9"/>
  <c r="AC498" i="9" a="1"/>
  <c r="AC498" i="9"/>
  <c r="D498" i="9" a="1"/>
  <c r="D498" i="9"/>
  <c r="C498" i="9" a="1"/>
  <c r="C498" i="9"/>
  <c r="E577" i="9" a="1"/>
  <c r="E577" i="9"/>
  <c r="U577" i="9" a="1"/>
  <c r="U577" i="9"/>
  <c r="J577" i="9" a="1"/>
  <c r="J577" i="9"/>
  <c r="H577" i="9" a="1"/>
  <c r="H577" i="9"/>
  <c r="F577" i="9" a="1"/>
  <c r="F577" i="9"/>
  <c r="I577" i="9" a="1"/>
  <c r="I577" i="9"/>
  <c r="V577" i="9" a="1"/>
  <c r="V577" i="9"/>
  <c r="D449" i="9" a="1"/>
  <c r="D449" i="9"/>
  <c r="C449" i="9" a="1"/>
  <c r="C449" i="9"/>
  <c r="AC449" i="9" a="1"/>
  <c r="AC449" i="9"/>
  <c r="F558" i="9" a="1"/>
  <c r="F558" i="9"/>
  <c r="V558" i="9" a="1"/>
  <c r="V558" i="9"/>
  <c r="U558" i="9" a="1"/>
  <c r="U558" i="9"/>
  <c r="E558" i="9" a="1"/>
  <c r="E558" i="9"/>
  <c r="J558" i="9" a="1"/>
  <c r="J558" i="9"/>
  <c r="H558" i="9" a="1"/>
  <c r="H558" i="9"/>
  <c r="I558" i="9" a="1"/>
  <c r="I558" i="9"/>
  <c r="V589" i="9" a="1"/>
  <c r="V589" i="9"/>
  <c r="H589" i="9" a="1"/>
  <c r="H589" i="9"/>
  <c r="J589" i="9" a="1"/>
  <c r="J589" i="9"/>
  <c r="U589" i="9" a="1"/>
  <c r="U589" i="9"/>
  <c r="F589" i="9" a="1"/>
  <c r="F589" i="9"/>
  <c r="I589" i="9" a="1"/>
  <c r="I589" i="9"/>
  <c r="E589" i="9" a="1"/>
  <c r="E589" i="9"/>
  <c r="C528" i="9" a="1"/>
  <c r="C528" i="9"/>
  <c r="D528" i="9" a="1"/>
  <c r="D528" i="9"/>
  <c r="AC528" i="9" a="1"/>
  <c r="AC528" i="9"/>
  <c r="J411" i="9" a="1"/>
  <c r="J411" i="9"/>
  <c r="H411" i="9" a="1"/>
  <c r="H411" i="9"/>
  <c r="F411" i="9" a="1"/>
  <c r="F411" i="9"/>
  <c r="E411" i="9" a="1"/>
  <c r="E411" i="9"/>
  <c r="U411" i="9" a="1"/>
  <c r="U411" i="9"/>
  <c r="I411" i="9" a="1"/>
  <c r="I411" i="9"/>
  <c r="V411" i="9" a="1"/>
  <c r="V411" i="9"/>
  <c r="F476" i="9" a="1"/>
  <c r="F476" i="9"/>
  <c r="E476" i="9" a="1"/>
  <c r="E476" i="9"/>
  <c r="J476" i="9" a="1"/>
  <c r="J476" i="9"/>
  <c r="I476" i="9" a="1"/>
  <c r="I476" i="9"/>
  <c r="V476" i="9" a="1"/>
  <c r="V476" i="9"/>
  <c r="U476" i="9" a="1"/>
  <c r="U476" i="9"/>
  <c r="H476" i="9" a="1"/>
  <c r="H476" i="9"/>
  <c r="H521" i="9" a="1"/>
  <c r="H521" i="9"/>
  <c r="V521" i="9" a="1"/>
  <c r="V521" i="9"/>
  <c r="F521" i="9" a="1"/>
  <c r="F521" i="9"/>
  <c r="I521" i="9" a="1"/>
  <c r="I521" i="9"/>
  <c r="U521" i="9" a="1"/>
  <c r="U521" i="9"/>
  <c r="E521" i="9" a="1"/>
  <c r="E521" i="9"/>
  <c r="J521" i="9" a="1"/>
  <c r="J521" i="9"/>
  <c r="AC519" i="9" a="1"/>
  <c r="AC519" i="9"/>
  <c r="C519" i="9" a="1"/>
  <c r="C519" i="9"/>
  <c r="D519" i="9" a="1"/>
  <c r="D519" i="9"/>
  <c r="D511" i="9" a="1"/>
  <c r="D511" i="9"/>
  <c r="C511" i="9" a="1"/>
  <c r="C511" i="9"/>
  <c r="AC511" i="9" a="1"/>
  <c r="AC511" i="9"/>
  <c r="C503" i="9" a="1"/>
  <c r="C503" i="9"/>
  <c r="D503" i="9" a="1"/>
  <c r="D503" i="9"/>
  <c r="AC503" i="9" a="1"/>
  <c r="AC503" i="9"/>
  <c r="AC582" i="9" a="1"/>
  <c r="AC582" i="9"/>
  <c r="D582" i="9" a="1"/>
  <c r="D582" i="9"/>
  <c r="C582" i="9" a="1"/>
  <c r="C582" i="9"/>
  <c r="C193" i="6"/>
  <c r="C423" i="6"/>
  <c r="V550" i="9" a="1"/>
  <c r="V550" i="9"/>
  <c r="H550" i="9" a="1"/>
  <c r="H550" i="9"/>
  <c r="J550" i="9" a="1"/>
  <c r="J550" i="9"/>
  <c r="U550" i="9" a="1"/>
  <c r="U550" i="9"/>
  <c r="I550" i="9" a="1"/>
  <c r="I550" i="9"/>
  <c r="E550" i="9" a="1"/>
  <c r="E550" i="9"/>
  <c r="F550" i="9" a="1"/>
  <c r="F550" i="9"/>
  <c r="H625" i="9" a="1"/>
  <c r="H625" i="9"/>
  <c r="E625" i="9" a="1"/>
  <c r="E625" i="9"/>
  <c r="F625" i="9" a="1"/>
  <c r="F625" i="9"/>
  <c r="V625" i="9" a="1"/>
  <c r="V625" i="9"/>
  <c r="I625" i="9" a="1"/>
  <c r="I625" i="9"/>
  <c r="J625" i="9" a="1"/>
  <c r="J625" i="9"/>
  <c r="U625" i="9" a="1"/>
  <c r="U625" i="9"/>
  <c r="E619" i="9" a="1"/>
  <c r="E619" i="9"/>
  <c r="F619" i="9" a="1"/>
  <c r="F619" i="9"/>
  <c r="J619" i="9" a="1"/>
  <c r="J619" i="9"/>
  <c r="H619" i="9" a="1"/>
  <c r="H619" i="9"/>
  <c r="U619" i="9" a="1"/>
  <c r="U619" i="9"/>
  <c r="V619" i="9" a="1"/>
  <c r="V619" i="9"/>
  <c r="I619" i="9" a="1"/>
  <c r="I619" i="9"/>
  <c r="D405" i="9" a="1"/>
  <c r="D405" i="9"/>
  <c r="C405" i="9" a="1"/>
  <c r="C405" i="9"/>
  <c r="AC405" i="9" a="1"/>
  <c r="AC405" i="9"/>
  <c r="AC558" i="9" a="1"/>
  <c r="AC558" i="9"/>
  <c r="C558" i="9" a="1"/>
  <c r="C558" i="9"/>
  <c r="D558" i="9" a="1"/>
  <c r="D558" i="9"/>
  <c r="C437" i="9" a="1"/>
  <c r="C437" i="9"/>
  <c r="D437" i="9" a="1"/>
  <c r="D437" i="9"/>
  <c r="AC437" i="9" a="1"/>
  <c r="AC437" i="9"/>
  <c r="C388" i="9" a="1"/>
  <c r="C388" i="9"/>
  <c r="D388" i="9" a="1"/>
  <c r="D388" i="9"/>
  <c r="AC388" i="9" a="1"/>
  <c r="AC388" i="9"/>
  <c r="C478" i="9" a="1"/>
  <c r="C478" i="9"/>
  <c r="AC478" i="9" a="1"/>
  <c r="AC478" i="9"/>
  <c r="D478" i="9" a="1"/>
  <c r="D478" i="9"/>
  <c r="J544" i="9" a="1"/>
  <c r="J544" i="9"/>
  <c r="U544" i="9" a="1"/>
  <c r="U544" i="9"/>
  <c r="F544" i="9" a="1"/>
  <c r="F544" i="9"/>
  <c r="E544" i="9" a="1"/>
  <c r="E544" i="9"/>
  <c r="V544" i="9" a="1"/>
  <c r="V544" i="9"/>
  <c r="I544" i="9" a="1"/>
  <c r="I544" i="9"/>
  <c r="H544" i="9" a="1"/>
  <c r="H544" i="9"/>
  <c r="C569" i="9" a="1"/>
  <c r="C569" i="9"/>
  <c r="D569" i="9" a="1"/>
  <c r="D569" i="9"/>
  <c r="AC569" i="9" a="1"/>
  <c r="AC569" i="9"/>
  <c r="AC572" i="9" a="1"/>
  <c r="AC572" i="9"/>
  <c r="C572" i="9" a="1"/>
  <c r="C572" i="9"/>
  <c r="D572" i="9" a="1"/>
  <c r="D572" i="9"/>
  <c r="C410" i="9" a="1"/>
  <c r="C410" i="9"/>
  <c r="D410" i="9" a="1"/>
  <c r="D410" i="9"/>
  <c r="AC410" i="9" a="1"/>
  <c r="AC410" i="9"/>
  <c r="AC469" i="9" a="1"/>
  <c r="AC469" i="9"/>
  <c r="C469" i="9" a="1"/>
  <c r="C469" i="9"/>
  <c r="D469" i="9" a="1"/>
  <c r="D469" i="9"/>
  <c r="C556" i="9" a="1"/>
  <c r="C556" i="9"/>
  <c r="AC556" i="9" a="1"/>
  <c r="AC556" i="9"/>
  <c r="D556" i="9" a="1"/>
  <c r="D556" i="9"/>
  <c r="V509" i="9" a="1"/>
  <c r="V509" i="9"/>
  <c r="U509" i="9" a="1"/>
  <c r="U509" i="9"/>
  <c r="E509" i="9" a="1"/>
  <c r="E509" i="9"/>
  <c r="H509" i="9" a="1"/>
  <c r="H509" i="9"/>
  <c r="J509" i="9" a="1"/>
  <c r="J509" i="9"/>
  <c r="I509" i="9" a="1"/>
  <c r="I509" i="9"/>
  <c r="F509" i="9" a="1"/>
  <c r="F509" i="9"/>
  <c r="I503" i="9" a="1"/>
  <c r="I503" i="9"/>
  <c r="V503" i="9" a="1"/>
  <c r="V503" i="9"/>
  <c r="E503" i="9" a="1"/>
  <c r="E503" i="9"/>
  <c r="H503" i="9" a="1"/>
  <c r="H503" i="9"/>
  <c r="U503" i="9" a="1"/>
  <c r="U503" i="9"/>
  <c r="F503" i="9" a="1"/>
  <c r="F503" i="9"/>
  <c r="J503" i="9" a="1"/>
  <c r="J503" i="9"/>
  <c r="J582" i="9" a="1"/>
  <c r="J582" i="9"/>
  <c r="H582" i="9" a="1"/>
  <c r="H582" i="9"/>
  <c r="V582" i="9" a="1"/>
  <c r="V582" i="9"/>
  <c r="I582" i="9" a="1"/>
  <c r="I582" i="9"/>
  <c r="F582" i="9" a="1"/>
  <c r="F582" i="9"/>
  <c r="U582" i="9" a="1"/>
  <c r="U582" i="9"/>
  <c r="E582" i="9" a="1"/>
  <c r="E582" i="9"/>
  <c r="E337" i="9" a="1"/>
  <c r="E337" i="9"/>
  <c r="V337" i="9" a="1"/>
  <c r="V337" i="9"/>
  <c r="U581" i="9" a="1"/>
  <c r="U581" i="9"/>
  <c r="E581" i="9" a="1"/>
  <c r="E581" i="9"/>
  <c r="H581" i="9" a="1"/>
  <c r="H581" i="9"/>
  <c r="F581" i="9" a="1"/>
  <c r="F581" i="9"/>
  <c r="V581" i="9" a="1"/>
  <c r="V581" i="9"/>
  <c r="J581" i="9" a="1"/>
  <c r="J581" i="9"/>
  <c r="I581" i="9" a="1"/>
  <c r="I581" i="9"/>
  <c r="E400" i="9" a="1"/>
  <c r="E400" i="9"/>
  <c r="J400" i="9" a="1"/>
  <c r="J400" i="9"/>
  <c r="F400" i="9" a="1"/>
  <c r="F400" i="9"/>
  <c r="V400" i="9" a="1"/>
  <c r="V400" i="9"/>
  <c r="I400" i="9" a="1"/>
  <c r="I400" i="9"/>
  <c r="U400" i="9" a="1"/>
  <c r="U400" i="9"/>
  <c r="H400" i="9" a="1"/>
  <c r="H400" i="9"/>
  <c r="D455" i="9" a="1"/>
  <c r="D455" i="9"/>
  <c r="AC455" i="9" a="1"/>
  <c r="AC455" i="9"/>
  <c r="C455" i="9" a="1"/>
  <c r="C455" i="9"/>
  <c r="D463" i="9" a="1"/>
  <c r="D463" i="9"/>
  <c r="AC463" i="9" a="1"/>
  <c r="AC463" i="9"/>
  <c r="C463" i="9" a="1"/>
  <c r="C463" i="9"/>
  <c r="H481" i="9" a="1"/>
  <c r="H481" i="9"/>
  <c r="E481" i="9" a="1"/>
  <c r="E481" i="9"/>
  <c r="V481" i="9" a="1"/>
  <c r="V481" i="9"/>
  <c r="U481" i="9" a="1"/>
  <c r="U481" i="9"/>
  <c r="F481" i="9" a="1"/>
  <c r="F481" i="9"/>
  <c r="J481" i="9" a="1"/>
  <c r="J481" i="9"/>
  <c r="I481" i="9" a="1"/>
  <c r="I481" i="9"/>
  <c r="E580" i="9" a="1"/>
  <c r="E580" i="9"/>
  <c r="F580" i="9" a="1"/>
  <c r="F580" i="9"/>
  <c r="J580" i="9" a="1"/>
  <c r="J580" i="9"/>
  <c r="I580" i="9" a="1"/>
  <c r="I580" i="9"/>
  <c r="U580" i="9" a="1"/>
  <c r="U580" i="9"/>
  <c r="V580" i="9" a="1"/>
  <c r="V580" i="9"/>
  <c r="H580" i="9" a="1"/>
  <c r="H580" i="9"/>
  <c r="U608" i="9" a="1"/>
  <c r="U608" i="9"/>
  <c r="F608" i="9" a="1"/>
  <c r="F608" i="9"/>
  <c r="V608" i="9" a="1"/>
  <c r="V608" i="9"/>
  <c r="H608" i="9" a="1"/>
  <c r="H608" i="9"/>
  <c r="E608" i="9" a="1"/>
  <c r="E608" i="9"/>
  <c r="J608" i="9" a="1"/>
  <c r="J608" i="9"/>
  <c r="I608" i="9" a="1"/>
  <c r="I608" i="9"/>
  <c r="J454" i="9" a="1"/>
  <c r="J454" i="9"/>
  <c r="I454" i="9" a="1"/>
  <c r="I454" i="9"/>
  <c r="H454" i="9" a="1"/>
  <c r="H454" i="9"/>
  <c r="V454" i="9" a="1"/>
  <c r="V454" i="9"/>
  <c r="F454" i="9" a="1"/>
  <c r="F454" i="9"/>
  <c r="E454" i="9" a="1"/>
  <c r="E454" i="9"/>
  <c r="U454" i="9" a="1"/>
  <c r="U454" i="9"/>
  <c r="F590" i="9" a="1"/>
  <c r="F590" i="9"/>
  <c r="H590" i="9" a="1"/>
  <c r="H590" i="9"/>
  <c r="E590" i="9" a="1"/>
  <c r="E590" i="9"/>
  <c r="V590" i="9" a="1"/>
  <c r="V590" i="9"/>
  <c r="J590" i="9" a="1"/>
  <c r="J590" i="9"/>
  <c r="U590" i="9" a="1"/>
  <c r="U590" i="9"/>
  <c r="I590" i="9" a="1"/>
  <c r="I590" i="9"/>
  <c r="AC490" i="9" a="1"/>
  <c r="AC490" i="9"/>
  <c r="D490" i="9" a="1"/>
  <c r="D490" i="9"/>
  <c r="C490" i="9" a="1"/>
  <c r="C490" i="9"/>
  <c r="C602" i="9" a="1"/>
  <c r="C602" i="9"/>
  <c r="AC602" i="9" a="1"/>
  <c r="AC602" i="9"/>
  <c r="D602" i="9" a="1"/>
  <c r="D602" i="9"/>
  <c r="D443" i="9" a="1"/>
  <c r="D443" i="9"/>
  <c r="AC443" i="9" a="1"/>
  <c r="AC443" i="9"/>
  <c r="C443" i="9" a="1"/>
  <c r="C443" i="9"/>
  <c r="D457" i="9" a="1"/>
  <c r="D457" i="9"/>
  <c r="AC457" i="9" a="1"/>
  <c r="AC457" i="9"/>
  <c r="C457" i="9" a="1"/>
  <c r="C457" i="9"/>
  <c r="I533" i="9" a="1"/>
  <c r="I533" i="9"/>
  <c r="F533" i="9" a="1"/>
  <c r="F533" i="9"/>
  <c r="U533" i="9" a="1"/>
  <c r="U533" i="9"/>
  <c r="H533" i="9" a="1"/>
  <c r="H533" i="9"/>
  <c r="E533" i="9" a="1"/>
  <c r="E533" i="9"/>
  <c r="V533" i="9" a="1"/>
  <c r="V533" i="9"/>
  <c r="J533" i="9" a="1"/>
  <c r="J533" i="9"/>
  <c r="C393" i="9" a="1"/>
  <c r="C393" i="9"/>
  <c r="AC393" i="9" a="1"/>
  <c r="AC393" i="9"/>
  <c r="D393" i="9" a="1"/>
  <c r="D393" i="9"/>
  <c r="E568" i="9" a="1"/>
  <c r="E568" i="9"/>
  <c r="V568" i="9" a="1"/>
  <c r="V568" i="9"/>
  <c r="H568" i="9" a="1"/>
  <c r="H568" i="9"/>
  <c r="U568" i="9" a="1"/>
  <c r="U568" i="9"/>
  <c r="I568" i="9" a="1"/>
  <c r="I568" i="9"/>
  <c r="J568" i="9" a="1"/>
  <c r="J568" i="9"/>
  <c r="F568" i="9" a="1"/>
  <c r="F568" i="9"/>
  <c r="J413" i="9" a="1"/>
  <c r="J413" i="9"/>
  <c r="H413" i="9" a="1"/>
  <c r="H413" i="9"/>
  <c r="F413" i="9" a="1"/>
  <c r="F413" i="9"/>
  <c r="V413" i="9" a="1"/>
  <c r="V413" i="9"/>
  <c r="I413" i="9" a="1"/>
  <c r="I413" i="9"/>
  <c r="U413" i="9" a="1"/>
  <c r="U413" i="9"/>
  <c r="E413" i="9" a="1"/>
  <c r="E413" i="9"/>
  <c r="G413" i="9" a="1"/>
  <c r="G413" i="9"/>
  <c r="H472" i="9" a="1"/>
  <c r="H472" i="9"/>
  <c r="E472" i="9" a="1"/>
  <c r="E472" i="9"/>
  <c r="J472" i="9" a="1"/>
  <c r="J472" i="9"/>
  <c r="I472" i="9" a="1"/>
  <c r="I472" i="9"/>
  <c r="V472" i="9" a="1"/>
  <c r="V472" i="9"/>
  <c r="F472" i="9" a="1"/>
  <c r="F472" i="9"/>
  <c r="U472" i="9" a="1"/>
  <c r="U472" i="9"/>
  <c r="F517" i="9" a="1"/>
  <c r="F517" i="9"/>
  <c r="U517" i="9" a="1"/>
  <c r="U517" i="9"/>
  <c r="J517" i="9" a="1"/>
  <c r="J517" i="9"/>
  <c r="E517" i="9" a="1"/>
  <c r="E517" i="9"/>
  <c r="I517" i="9" a="1"/>
  <c r="I517" i="9"/>
  <c r="V517" i="9" a="1"/>
  <c r="V517" i="9"/>
  <c r="H517" i="9" a="1"/>
  <c r="H517" i="9"/>
  <c r="C526" i="9" a="1"/>
  <c r="C526" i="9"/>
  <c r="D526" i="9" a="1"/>
  <c r="D526" i="9"/>
  <c r="AC526" i="9" a="1"/>
  <c r="AC526" i="9"/>
  <c r="C515" i="9" a="1"/>
  <c r="C515" i="9"/>
  <c r="AC515" i="9" a="1"/>
  <c r="AC515" i="9"/>
  <c r="D515" i="9" a="1"/>
  <c r="D515" i="9"/>
  <c r="D426" i="9" a="1"/>
  <c r="D426" i="9"/>
  <c r="AC426" i="9" a="1"/>
  <c r="AC426" i="9"/>
  <c r="C426" i="9" a="1"/>
  <c r="C426" i="9"/>
  <c r="Z349" i="9"/>
  <c r="Y350" i="9"/>
  <c r="Z359" i="9"/>
  <c r="Y360" i="9"/>
  <c r="I497" i="9" a="1"/>
  <c r="I497" i="9"/>
  <c r="H497" i="9" a="1"/>
  <c r="H497" i="9"/>
  <c r="U497" i="9" a="1"/>
  <c r="U497" i="9"/>
  <c r="E497" i="9" a="1"/>
  <c r="E497" i="9"/>
  <c r="F497" i="9" a="1"/>
  <c r="F497" i="9"/>
  <c r="V497" i="9" a="1"/>
  <c r="V497" i="9"/>
  <c r="J497" i="9" a="1"/>
  <c r="J497" i="9"/>
  <c r="E614" i="9" a="1"/>
  <c r="E614" i="9"/>
  <c r="I614" i="9" a="1"/>
  <c r="I614" i="9"/>
  <c r="H614" i="9" a="1"/>
  <c r="H614" i="9"/>
  <c r="J614" i="9" a="1"/>
  <c r="J614" i="9"/>
  <c r="V614" i="9" a="1"/>
  <c r="V614" i="9"/>
  <c r="F614" i="9" a="1"/>
  <c r="F614" i="9"/>
  <c r="U614" i="9" a="1"/>
  <c r="U614" i="9"/>
  <c r="V403" i="9" a="1"/>
  <c r="V403" i="9"/>
  <c r="F403" i="9" a="1"/>
  <c r="F403" i="9"/>
  <c r="U403" i="9" a="1"/>
  <c r="U403" i="9"/>
  <c r="J403" i="9" a="1"/>
  <c r="J403" i="9"/>
  <c r="E403" i="9" a="1"/>
  <c r="E403" i="9"/>
  <c r="I403" i="9" a="1"/>
  <c r="I403" i="9"/>
  <c r="H403" i="9" a="1"/>
  <c r="H403" i="9"/>
  <c r="H566" i="9" a="1"/>
  <c r="H566" i="9"/>
  <c r="I566" i="9" a="1"/>
  <c r="I566" i="9"/>
  <c r="J566" i="9" a="1"/>
  <c r="J566" i="9"/>
  <c r="V566" i="9" a="1"/>
  <c r="V566" i="9"/>
  <c r="E566" i="9" a="1"/>
  <c r="E566" i="9"/>
  <c r="F566" i="9" a="1"/>
  <c r="F566" i="9"/>
  <c r="U566" i="9" a="1"/>
  <c r="U566" i="9"/>
  <c r="I594" i="9" a="1"/>
  <c r="I594" i="9"/>
  <c r="U594" i="9" a="1"/>
  <c r="U594" i="9"/>
  <c r="J594" i="9" a="1"/>
  <c r="J594" i="9"/>
  <c r="V594" i="9" a="1"/>
  <c r="V594" i="9"/>
  <c r="E594" i="9" a="1"/>
  <c r="E594" i="9"/>
  <c r="H594" i="9" a="1"/>
  <c r="H594" i="9"/>
  <c r="F594" i="9" a="1"/>
  <c r="F594" i="9"/>
  <c r="AC488" i="9" a="1"/>
  <c r="AC488" i="9"/>
  <c r="D488" i="9" a="1"/>
  <c r="D488" i="9"/>
  <c r="C488" i="9" a="1"/>
  <c r="C488" i="9"/>
  <c r="V598" i="9" a="1"/>
  <c r="V598" i="9"/>
  <c r="U598" i="9" a="1"/>
  <c r="U598" i="9"/>
  <c r="F598" i="9" a="1"/>
  <c r="F598" i="9"/>
  <c r="J598" i="9" a="1"/>
  <c r="J598" i="9"/>
  <c r="I598" i="9" a="1"/>
  <c r="I598" i="9"/>
  <c r="H598" i="9" a="1"/>
  <c r="H598" i="9"/>
  <c r="E598" i="9" a="1"/>
  <c r="E598" i="9"/>
  <c r="G598" i="9" a="1"/>
  <c r="G598" i="9"/>
  <c r="U535" i="9" a="1"/>
  <c r="U535" i="9"/>
  <c r="V535" i="9" a="1"/>
  <c r="V535" i="9"/>
  <c r="E535" i="9" a="1"/>
  <c r="E535" i="9"/>
  <c r="J535" i="9" a="1"/>
  <c r="J535" i="9"/>
  <c r="I535" i="9" a="1"/>
  <c r="I535" i="9"/>
  <c r="F535" i="9" a="1"/>
  <c r="F535" i="9"/>
  <c r="H535" i="9" a="1"/>
  <c r="H535" i="9"/>
  <c r="F422" i="9" a="1"/>
  <c r="F422" i="9"/>
  <c r="I422" i="9" a="1"/>
  <c r="I422" i="9"/>
  <c r="U422" i="9" a="1"/>
  <c r="U422" i="9"/>
  <c r="V422" i="9" a="1"/>
  <c r="V422" i="9"/>
  <c r="J422" i="9" a="1"/>
  <c r="J422" i="9"/>
  <c r="H422" i="9" a="1"/>
  <c r="H422" i="9"/>
  <c r="E422" i="9" a="1"/>
  <c r="E422" i="9"/>
  <c r="AC580" i="9" a="1"/>
  <c r="AC580" i="9"/>
  <c r="C580" i="9" a="1"/>
  <c r="C580" i="9"/>
  <c r="D580" i="9" a="1"/>
  <c r="D580" i="9"/>
  <c r="J623" i="9" a="1"/>
  <c r="J623" i="9"/>
  <c r="H623" i="9" a="1"/>
  <c r="H623" i="9"/>
  <c r="E623" i="9" a="1"/>
  <c r="E623" i="9"/>
  <c r="V623" i="9" a="1"/>
  <c r="V623" i="9"/>
  <c r="I623" i="9" a="1"/>
  <c r="I623" i="9"/>
  <c r="U623" i="9" a="1"/>
  <c r="U623" i="9"/>
  <c r="F623" i="9" a="1"/>
  <c r="F623" i="9"/>
  <c r="G623" i="9" a="1"/>
  <c r="G623" i="9"/>
  <c r="V610" i="9" a="1"/>
  <c r="V610" i="9"/>
  <c r="I610" i="9" a="1"/>
  <c r="I610" i="9"/>
  <c r="U610" i="9" a="1"/>
  <c r="U610" i="9"/>
  <c r="H610" i="9" a="1"/>
  <c r="H610" i="9"/>
  <c r="E610" i="9" a="1"/>
  <c r="E610" i="9"/>
  <c r="F610" i="9" a="1"/>
  <c r="F610" i="9"/>
  <c r="J610" i="9" a="1"/>
  <c r="J610" i="9"/>
  <c r="C399" i="9" a="1"/>
  <c r="C399" i="9"/>
  <c r="D399" i="9" a="1"/>
  <c r="D399" i="9"/>
  <c r="AC399" i="9" a="1"/>
  <c r="AC399" i="9"/>
  <c r="H565" i="9" a="1"/>
  <c r="H565" i="9"/>
  <c r="E565" i="9" a="1"/>
  <c r="E565" i="9"/>
  <c r="V565" i="9" a="1"/>
  <c r="V565" i="9"/>
  <c r="F565" i="9" a="1"/>
  <c r="F565" i="9"/>
  <c r="I565" i="9" a="1"/>
  <c r="I565" i="9"/>
  <c r="U565" i="9" a="1"/>
  <c r="U565" i="9"/>
  <c r="J565" i="9" a="1"/>
  <c r="J565" i="9"/>
  <c r="H560" i="9" a="1"/>
  <c r="H560" i="9"/>
  <c r="J560" i="9" a="1"/>
  <c r="J560" i="9"/>
  <c r="I560" i="9" a="1"/>
  <c r="I560" i="9"/>
  <c r="F560" i="9" a="1"/>
  <c r="F560" i="9"/>
  <c r="V560" i="9" a="1"/>
  <c r="V560" i="9"/>
  <c r="E560" i="9" a="1"/>
  <c r="E560" i="9"/>
  <c r="U560" i="9" a="1"/>
  <c r="U560" i="9"/>
  <c r="C592" i="9" a="1"/>
  <c r="C592" i="9"/>
  <c r="D592" i="9" a="1"/>
  <c r="D592" i="9"/>
  <c r="AC592" i="9" a="1"/>
  <c r="AC592" i="9"/>
  <c r="F487" i="9" a="1"/>
  <c r="F487" i="9"/>
  <c r="I487" i="9" a="1"/>
  <c r="I487" i="9"/>
  <c r="H487" i="9" a="1"/>
  <c r="H487" i="9"/>
  <c r="U487" i="9" a="1"/>
  <c r="U487" i="9"/>
  <c r="E487" i="9" a="1"/>
  <c r="E487" i="9"/>
  <c r="G487" i="9" a="1"/>
  <c r="G487" i="9"/>
  <c r="J487" i="9" a="1"/>
  <c r="J487" i="9"/>
  <c r="V487" i="9" a="1"/>
  <c r="V487" i="9"/>
  <c r="U602" i="9" a="1"/>
  <c r="U602" i="9"/>
  <c r="I602" i="9" a="1"/>
  <c r="I602" i="9"/>
  <c r="E602" i="9" a="1"/>
  <c r="E602" i="9"/>
  <c r="H602" i="9" a="1"/>
  <c r="H602" i="9"/>
  <c r="V602" i="9" a="1"/>
  <c r="V602" i="9"/>
  <c r="F602" i="9" a="1"/>
  <c r="F602" i="9"/>
  <c r="J602" i="9" a="1"/>
  <c r="J602" i="9"/>
  <c r="C604" i="9" a="1"/>
  <c r="C604" i="9"/>
  <c r="AC604" i="9" a="1"/>
  <c r="AC604" i="9"/>
  <c r="D604" i="9" a="1"/>
  <c r="D604" i="9"/>
  <c r="D458" i="9" a="1"/>
  <c r="D458" i="9"/>
  <c r="AC458" i="9" a="1"/>
  <c r="AC458" i="9"/>
  <c r="C458" i="9" a="1"/>
  <c r="C458" i="9"/>
  <c r="AC532" i="9" a="1"/>
  <c r="AC532" i="9"/>
  <c r="D532" i="9" a="1"/>
  <c r="D532" i="9"/>
  <c r="C532" i="9" a="1"/>
  <c r="C532" i="9"/>
  <c r="V392" i="9" a="1"/>
  <c r="V392" i="9"/>
  <c r="I392" i="9" a="1"/>
  <c r="I392" i="9"/>
  <c r="F392" i="9" a="1"/>
  <c r="F392" i="9"/>
  <c r="H392" i="9" a="1"/>
  <c r="H392" i="9"/>
  <c r="U392" i="9" a="1"/>
  <c r="U392" i="9"/>
  <c r="E392" i="9" a="1"/>
  <c r="E392" i="9"/>
  <c r="J392" i="9" a="1"/>
  <c r="J392" i="9"/>
  <c r="C477" i="9" a="1"/>
  <c r="C477" i="9"/>
  <c r="D477" i="9" a="1"/>
  <c r="D477" i="9"/>
  <c r="AC477" i="9" a="1"/>
  <c r="AC477" i="9"/>
  <c r="U433" i="9" a="1"/>
  <c r="U433" i="9"/>
  <c r="F433" i="9" a="1"/>
  <c r="F433" i="9"/>
  <c r="E433" i="9" a="1"/>
  <c r="E433" i="9"/>
  <c r="V433" i="9" a="1"/>
  <c r="V433" i="9"/>
  <c r="H433" i="9" a="1"/>
  <c r="H433" i="9"/>
  <c r="J433" i="9" a="1"/>
  <c r="J433" i="9"/>
  <c r="I433" i="9" a="1"/>
  <c r="I433" i="9"/>
  <c r="I436" i="9" a="1"/>
  <c r="I436" i="9"/>
  <c r="V436" i="9" a="1"/>
  <c r="V436" i="9"/>
  <c r="E436" i="9" a="1"/>
  <c r="E436" i="9"/>
  <c r="H436" i="9" a="1"/>
  <c r="H436" i="9"/>
  <c r="F436" i="9" a="1"/>
  <c r="F436" i="9"/>
  <c r="U436" i="9" a="1"/>
  <c r="U436" i="9"/>
  <c r="J436" i="9" a="1"/>
  <c r="J436" i="9"/>
  <c r="C539" i="9" a="1"/>
  <c r="C539" i="9"/>
  <c r="D539" i="9" a="1"/>
  <c r="D539" i="9"/>
  <c r="AC539" i="9" a="1"/>
  <c r="AC539" i="9"/>
  <c r="AC576" i="9" a="1"/>
  <c r="AC576" i="9"/>
  <c r="C576" i="9" a="1"/>
  <c r="C576" i="9"/>
  <c r="D576" i="9" a="1"/>
  <c r="D576" i="9"/>
  <c r="D413" i="9" a="1"/>
  <c r="D413" i="9"/>
  <c r="C413" i="9" a="1"/>
  <c r="C413" i="9"/>
  <c r="AC413" i="9" a="1"/>
  <c r="AC413" i="9"/>
  <c r="F415" i="9" a="1"/>
  <c r="F415" i="9"/>
  <c r="V415" i="9" a="1"/>
  <c r="V415" i="9"/>
  <c r="U415" i="9" a="1"/>
  <c r="U415" i="9"/>
  <c r="J415" i="9" a="1"/>
  <c r="J415" i="9"/>
  <c r="I415" i="9" a="1"/>
  <c r="I415" i="9"/>
  <c r="H415" i="9" a="1"/>
  <c r="H415" i="9"/>
  <c r="E415" i="9" a="1"/>
  <c r="E415" i="9"/>
  <c r="V553" i="9" a="1"/>
  <c r="V553" i="9"/>
  <c r="J553" i="9" a="1"/>
  <c r="J553" i="9"/>
  <c r="U553" i="9" a="1"/>
  <c r="U553" i="9"/>
  <c r="F553" i="9" a="1"/>
  <c r="F553" i="9"/>
  <c r="E553" i="9" a="1"/>
  <c r="E553" i="9"/>
  <c r="H553" i="9" a="1"/>
  <c r="H553" i="9"/>
  <c r="I553" i="9" a="1"/>
  <c r="I553" i="9"/>
  <c r="H426" i="9" a="1"/>
  <c r="H426" i="9"/>
  <c r="V426" i="9" a="1"/>
  <c r="V426" i="9"/>
  <c r="J426" i="9" a="1"/>
  <c r="J426" i="9"/>
  <c r="U426" i="9" a="1"/>
  <c r="U426" i="9"/>
  <c r="F426" i="9" a="1"/>
  <c r="F426" i="9"/>
  <c r="E426" i="9" a="1"/>
  <c r="E426" i="9"/>
  <c r="I426" i="9" a="1"/>
  <c r="I426" i="9"/>
  <c r="F620" i="9" a="1"/>
  <c r="F620" i="9"/>
  <c r="E620" i="9" a="1"/>
  <c r="E620" i="9"/>
  <c r="V620" i="9" a="1"/>
  <c r="V620" i="9"/>
  <c r="J620" i="9" a="1"/>
  <c r="J620" i="9"/>
  <c r="H620" i="9" a="1"/>
  <c r="H620" i="9"/>
  <c r="U620" i="9" a="1"/>
  <c r="U620" i="9"/>
  <c r="I620" i="9" a="1"/>
  <c r="I620" i="9"/>
  <c r="C400" i="9" a="1"/>
  <c r="C400" i="9"/>
  <c r="AC400" i="9" a="1"/>
  <c r="AC400" i="9"/>
  <c r="D400" i="9" a="1"/>
  <c r="D400" i="9"/>
  <c r="H455" i="9" a="1"/>
  <c r="H455" i="9"/>
  <c r="V455" i="9" a="1"/>
  <c r="V455" i="9"/>
  <c r="J455" i="9" a="1"/>
  <c r="J455" i="9"/>
  <c r="I455" i="9" a="1"/>
  <c r="I455" i="9"/>
  <c r="E455" i="9" a="1"/>
  <c r="E455" i="9"/>
  <c r="U455" i="9" a="1"/>
  <c r="U455" i="9"/>
  <c r="F455" i="9" a="1"/>
  <c r="F455" i="9"/>
  <c r="C591" i="9" a="1"/>
  <c r="C591" i="9"/>
  <c r="D591" i="9" a="1"/>
  <c r="D591" i="9"/>
  <c r="AC591" i="9" a="1"/>
  <c r="AC591" i="9"/>
  <c r="C495" i="9" a="1"/>
  <c r="C495" i="9"/>
  <c r="AC495" i="9" a="1"/>
  <c r="AC495" i="9"/>
  <c r="D495" i="9" a="1"/>
  <c r="D495" i="9"/>
  <c r="U605" i="9" a="1"/>
  <c r="U605" i="9"/>
  <c r="E605" i="9" a="1"/>
  <c r="E605" i="9"/>
  <c r="I605" i="9" a="1"/>
  <c r="I605" i="9"/>
  <c r="J605" i="9" a="1"/>
  <c r="J605" i="9"/>
  <c r="H605" i="9" a="1"/>
  <c r="H605" i="9"/>
  <c r="F605" i="9" a="1"/>
  <c r="F605" i="9"/>
  <c r="V605" i="9" a="1"/>
  <c r="V605" i="9"/>
  <c r="C440" i="9" a="1"/>
  <c r="C440" i="9"/>
  <c r="D440" i="9" a="1"/>
  <c r="D440" i="9"/>
  <c r="AC440" i="9" a="1"/>
  <c r="AC440" i="9"/>
  <c r="F463" i="9" a="1"/>
  <c r="F463" i="9"/>
  <c r="E463" i="9" a="1"/>
  <c r="E463" i="9"/>
  <c r="J463" i="9" a="1"/>
  <c r="J463" i="9"/>
  <c r="I463" i="9" a="1"/>
  <c r="I463" i="9"/>
  <c r="V463" i="9" a="1"/>
  <c r="V463" i="9"/>
  <c r="U463" i="9" a="1"/>
  <c r="U463" i="9"/>
  <c r="H463" i="9" a="1"/>
  <c r="H463" i="9"/>
  <c r="AC481" i="9" a="1"/>
  <c r="AC481" i="9"/>
  <c r="D481" i="9" a="1"/>
  <c r="D481" i="9"/>
  <c r="C481" i="9" a="1"/>
  <c r="C481" i="9"/>
  <c r="D431" i="9" a="1"/>
  <c r="D431" i="9"/>
  <c r="C431" i="9" a="1"/>
  <c r="C431" i="9"/>
  <c r="AC431" i="9" a="1"/>
  <c r="AC431" i="9"/>
  <c r="C501" i="9" a="1"/>
  <c r="C501" i="9"/>
  <c r="D501" i="9" a="1"/>
  <c r="D501" i="9"/>
  <c r="AC501" i="9" a="1"/>
  <c r="AC501" i="9"/>
  <c r="C608" i="9" a="1"/>
  <c r="C608" i="9"/>
  <c r="AC608" i="9" a="1"/>
  <c r="AC608" i="9"/>
  <c r="D608" i="9" a="1"/>
  <c r="D608" i="9"/>
  <c r="AC401" i="9" a="1"/>
  <c r="AC401" i="9"/>
  <c r="C401" i="9" a="1"/>
  <c r="C401" i="9"/>
  <c r="D401" i="9" a="1"/>
  <c r="D401" i="9"/>
  <c r="D402" i="9" a="1"/>
  <c r="D402" i="9"/>
  <c r="AC402" i="9" a="1"/>
  <c r="AC402" i="9"/>
  <c r="C402" i="9" a="1"/>
  <c r="C402" i="9"/>
  <c r="F451" i="9" a="1"/>
  <c r="F451" i="9"/>
  <c r="E451" i="9" a="1"/>
  <c r="E451" i="9"/>
  <c r="V451" i="9" a="1"/>
  <c r="V451" i="9"/>
  <c r="J451" i="9" a="1"/>
  <c r="J451" i="9"/>
  <c r="H451" i="9" a="1"/>
  <c r="H451" i="9"/>
  <c r="U451" i="9" a="1"/>
  <c r="U451" i="9"/>
  <c r="I451" i="9" a="1"/>
  <c r="I451" i="9"/>
  <c r="U563" i="9" a="1"/>
  <c r="U563" i="9"/>
  <c r="E563" i="9" a="1"/>
  <c r="E563" i="9"/>
  <c r="F563" i="9" a="1"/>
  <c r="F563" i="9"/>
  <c r="J563" i="9" a="1"/>
  <c r="J563" i="9"/>
  <c r="V563" i="9" a="1"/>
  <c r="V563" i="9"/>
  <c r="I563" i="9" a="1"/>
  <c r="I563" i="9"/>
  <c r="H563" i="9" a="1"/>
  <c r="H563" i="9"/>
  <c r="V490" i="9" a="1"/>
  <c r="V490" i="9"/>
  <c r="F490" i="9" a="1"/>
  <c r="F490" i="9"/>
  <c r="U490" i="9" a="1"/>
  <c r="U490" i="9"/>
  <c r="H490" i="9" a="1"/>
  <c r="H490" i="9"/>
  <c r="I490" i="9" a="1"/>
  <c r="I490" i="9"/>
  <c r="J490" i="9" a="1"/>
  <c r="J490" i="9"/>
  <c r="E490" i="9" a="1"/>
  <c r="E490" i="9"/>
  <c r="F443" i="9" a="1"/>
  <c r="F443" i="9"/>
  <c r="V443" i="9" a="1"/>
  <c r="V443" i="9"/>
  <c r="U443" i="9" a="1"/>
  <c r="U443" i="9"/>
  <c r="H443" i="9" a="1"/>
  <c r="H443" i="9"/>
  <c r="E443" i="9" a="1"/>
  <c r="E443" i="9"/>
  <c r="G443" i="9" a="1"/>
  <c r="G443" i="9"/>
  <c r="J443" i="9" a="1"/>
  <c r="J443" i="9"/>
  <c r="I443" i="9" a="1"/>
  <c r="I443" i="9"/>
  <c r="H457" i="9" a="1"/>
  <c r="H457" i="9"/>
  <c r="E457" i="9" a="1"/>
  <c r="E457" i="9"/>
  <c r="F457" i="9" a="1"/>
  <c r="F457" i="9"/>
  <c r="J457" i="9" a="1"/>
  <c r="J457" i="9"/>
  <c r="V457" i="9" a="1"/>
  <c r="V457" i="9"/>
  <c r="I457" i="9" a="1"/>
  <c r="I457" i="9"/>
  <c r="U457" i="9" a="1"/>
  <c r="U457" i="9"/>
  <c r="H393" i="9" a="1"/>
  <c r="H393" i="9"/>
  <c r="U393" i="9" a="1"/>
  <c r="U393" i="9"/>
  <c r="J393" i="9" a="1"/>
  <c r="J393" i="9"/>
  <c r="F393" i="9" a="1"/>
  <c r="F393" i="9"/>
  <c r="I393" i="9" a="1"/>
  <c r="I393" i="9"/>
  <c r="E393" i="9" a="1"/>
  <c r="E393" i="9"/>
  <c r="V393" i="9" a="1"/>
  <c r="V393" i="9"/>
  <c r="V394" i="9" a="1"/>
  <c r="V394" i="9"/>
  <c r="E394" i="9" a="1"/>
  <c r="E394" i="9"/>
  <c r="H394" i="9" a="1"/>
  <c r="H394" i="9"/>
  <c r="I394" i="9" a="1"/>
  <c r="I394" i="9"/>
  <c r="J394" i="9" a="1"/>
  <c r="J394" i="9"/>
  <c r="U394" i="9" a="1"/>
  <c r="U394" i="9"/>
  <c r="F394" i="9" a="1"/>
  <c r="F394" i="9"/>
  <c r="D479" i="9" a="1"/>
  <c r="D479" i="9"/>
  <c r="AC479" i="9" a="1"/>
  <c r="AC479" i="9"/>
  <c r="C479" i="9" a="1"/>
  <c r="C479" i="9"/>
  <c r="E435" i="9" a="1"/>
  <c r="E435" i="9"/>
  <c r="J435" i="9" a="1"/>
  <c r="J435" i="9"/>
  <c r="H435" i="9" a="1"/>
  <c r="H435" i="9"/>
  <c r="I435" i="9" a="1"/>
  <c r="I435" i="9"/>
  <c r="F435" i="9" a="1"/>
  <c r="F435" i="9"/>
  <c r="V435" i="9" a="1"/>
  <c r="V435" i="9"/>
  <c r="U435" i="9" a="1"/>
  <c r="U435" i="9"/>
  <c r="U539" i="9" a="1"/>
  <c r="U539" i="9"/>
  <c r="V539" i="9" a="1"/>
  <c r="V539" i="9"/>
  <c r="E539" i="9" a="1"/>
  <c r="E539" i="9"/>
  <c r="H539" i="9" a="1"/>
  <c r="H539" i="9"/>
  <c r="F539" i="9" a="1"/>
  <c r="F539" i="9"/>
  <c r="I539" i="9" a="1"/>
  <c r="I539" i="9"/>
  <c r="J539" i="9" a="1"/>
  <c r="J539" i="9"/>
  <c r="D542" i="9" a="1"/>
  <c r="D542" i="9"/>
  <c r="C542" i="9" a="1"/>
  <c r="C542" i="9"/>
  <c r="AC542" i="9" a="1"/>
  <c r="AC542" i="9"/>
  <c r="F475" i="9" a="1"/>
  <c r="F475" i="9"/>
  <c r="I475" i="9" a="1"/>
  <c r="I475" i="9"/>
  <c r="V475" i="9" a="1"/>
  <c r="V475" i="9"/>
  <c r="H475" i="9" a="1"/>
  <c r="H475" i="9"/>
  <c r="E475" i="9" a="1"/>
  <c r="E475" i="9"/>
  <c r="G475" i="9" a="1"/>
  <c r="G475" i="9"/>
  <c r="U475" i="9" a="1"/>
  <c r="U475" i="9"/>
  <c r="J475" i="9" a="1"/>
  <c r="J475" i="9"/>
  <c r="C472" i="9" a="1"/>
  <c r="C472" i="9"/>
  <c r="AC472" i="9" a="1"/>
  <c r="AC472" i="9"/>
  <c r="D472" i="9" a="1"/>
  <c r="D472" i="9"/>
  <c r="D554" i="9" a="1"/>
  <c r="D554" i="9"/>
  <c r="AC554" i="9" a="1"/>
  <c r="AC554" i="9"/>
  <c r="C554" i="9" a="1"/>
  <c r="C554" i="9"/>
  <c r="AC512" i="9" a="1"/>
  <c r="AC512" i="9"/>
  <c r="D512" i="9" a="1"/>
  <c r="D512" i="9"/>
  <c r="C512" i="9" a="1"/>
  <c r="C512" i="9"/>
  <c r="H515" i="9" a="1"/>
  <c r="H515" i="9"/>
  <c r="E515" i="9" a="1"/>
  <c r="E515" i="9"/>
  <c r="I515" i="9" a="1"/>
  <c r="I515" i="9"/>
  <c r="V515" i="9" a="1"/>
  <c r="V515" i="9"/>
  <c r="F515" i="9" a="1"/>
  <c r="F515" i="9"/>
  <c r="J515" i="9" a="1"/>
  <c r="J515" i="9"/>
  <c r="U515" i="9" a="1"/>
  <c r="U515" i="9"/>
  <c r="E578" i="9" a="1"/>
  <c r="E578" i="9"/>
  <c r="H578" i="9" a="1"/>
  <c r="H578" i="9"/>
  <c r="U578" i="9" a="1"/>
  <c r="U578" i="9"/>
  <c r="F578" i="9" a="1"/>
  <c r="F578" i="9"/>
  <c r="V578" i="9" a="1"/>
  <c r="V578" i="9"/>
  <c r="I578" i="9" a="1"/>
  <c r="I578" i="9"/>
  <c r="J578" i="9" a="1"/>
  <c r="J578" i="9"/>
  <c r="AC584" i="9" a="1"/>
  <c r="AC584" i="9"/>
  <c r="D584" i="9" a="1"/>
  <c r="D584" i="9"/>
  <c r="C584" i="9" a="1"/>
  <c r="C584" i="9"/>
  <c r="F583" i="9" a="1"/>
  <c r="F583" i="9"/>
  <c r="I583" i="9" a="1"/>
  <c r="I583" i="9"/>
  <c r="H583" i="9" a="1"/>
  <c r="H583" i="9"/>
  <c r="U583" i="9" a="1"/>
  <c r="U583" i="9"/>
  <c r="V583" i="9" a="1"/>
  <c r="V583" i="9"/>
  <c r="E583" i="9" a="1"/>
  <c r="E583" i="9"/>
  <c r="J583" i="9" a="1"/>
  <c r="J583" i="9"/>
  <c r="D358" i="9" a="1"/>
  <c r="D358" i="9"/>
  <c r="AC358" i="9" a="1"/>
  <c r="AC358" i="9"/>
  <c r="C358" i="9" a="1"/>
  <c r="C358" i="9"/>
  <c r="AC566" i="9" a="1"/>
  <c r="AC566" i="9"/>
  <c r="D566" i="9" a="1"/>
  <c r="D566" i="9"/>
  <c r="C566" i="9" a="1"/>
  <c r="C566" i="9"/>
  <c r="D594" i="9" a="1"/>
  <c r="D594" i="9"/>
  <c r="C594" i="9" a="1"/>
  <c r="C594" i="9"/>
  <c r="AC594" i="9" a="1"/>
  <c r="AC594" i="9"/>
  <c r="AC598" i="9" a="1"/>
  <c r="AC598" i="9"/>
  <c r="D598" i="9" a="1"/>
  <c r="D598" i="9"/>
  <c r="C598" i="9" a="1"/>
  <c r="C598" i="9"/>
  <c r="D461" i="9" a="1"/>
  <c r="D461" i="9"/>
  <c r="C461" i="9" a="1"/>
  <c r="C461" i="9"/>
  <c r="AC461" i="9" a="1"/>
  <c r="AC461" i="9"/>
  <c r="D535" i="9" a="1"/>
  <c r="D535" i="9"/>
  <c r="C535" i="9" a="1"/>
  <c r="C535" i="9"/>
  <c r="AC535" i="9" a="1"/>
  <c r="AC535" i="9"/>
  <c r="V484" i="9" a="1"/>
  <c r="V484" i="9"/>
  <c r="U484" i="9" a="1"/>
  <c r="U484" i="9"/>
  <c r="E484" i="9" a="1"/>
  <c r="E484" i="9"/>
  <c r="I484" i="9" a="1"/>
  <c r="I484" i="9"/>
  <c r="F484" i="9" a="1"/>
  <c r="F484" i="9"/>
  <c r="J484" i="9" a="1"/>
  <c r="J484" i="9"/>
  <c r="H484" i="9" a="1"/>
  <c r="H484" i="9"/>
  <c r="I501" i="9" a="1"/>
  <c r="I501" i="9"/>
  <c r="H501" i="9" a="1"/>
  <c r="H501" i="9"/>
  <c r="V501" i="9" a="1"/>
  <c r="V501" i="9"/>
  <c r="E501" i="9" a="1"/>
  <c r="E501" i="9"/>
  <c r="F501" i="9" a="1"/>
  <c r="F501" i="9"/>
  <c r="U501" i="9" a="1"/>
  <c r="U501" i="9"/>
  <c r="J501" i="9" a="1"/>
  <c r="J501" i="9"/>
  <c r="C621" i="9" a="1"/>
  <c r="C621" i="9"/>
  <c r="D621" i="9" a="1"/>
  <c r="D621" i="9"/>
  <c r="AC621" i="9" a="1"/>
  <c r="AC621" i="9"/>
  <c r="AC626" i="9" a="1"/>
  <c r="AC626" i="9"/>
  <c r="D626" i="9" a="1"/>
  <c r="D626" i="9"/>
  <c r="C626" i="9" a="1"/>
  <c r="C626" i="9"/>
  <c r="C610" i="9" a="1"/>
  <c r="C610" i="9"/>
  <c r="D610" i="9" a="1"/>
  <c r="D610" i="9"/>
  <c r="AC610" i="9" a="1"/>
  <c r="AC610" i="9"/>
  <c r="V402" i="9" a="1"/>
  <c r="V402" i="9"/>
  <c r="H402" i="9" a="1"/>
  <c r="H402" i="9"/>
  <c r="E402" i="9" a="1"/>
  <c r="E402" i="9"/>
  <c r="J402" i="9" a="1"/>
  <c r="J402" i="9"/>
  <c r="I402" i="9" a="1"/>
  <c r="I402" i="9"/>
  <c r="F402" i="9" a="1"/>
  <c r="F402" i="9"/>
  <c r="U402" i="9" a="1"/>
  <c r="U402" i="9"/>
  <c r="D451" i="9" a="1"/>
  <c r="D451" i="9"/>
  <c r="C451" i="9" a="1"/>
  <c r="C451" i="9"/>
  <c r="AC451" i="9" a="1"/>
  <c r="AC451" i="9"/>
  <c r="D560" i="9" a="1"/>
  <c r="D560" i="9"/>
  <c r="AC560" i="9" a="1"/>
  <c r="AC560" i="9"/>
  <c r="C560" i="9" a="1"/>
  <c r="C560" i="9"/>
  <c r="H592" i="9" a="1"/>
  <c r="H592" i="9"/>
  <c r="V592" i="9" a="1"/>
  <c r="V592" i="9"/>
  <c r="I592" i="9" a="1"/>
  <c r="I592" i="9"/>
  <c r="U592" i="9" a="1"/>
  <c r="U592" i="9"/>
  <c r="E592" i="9" a="1"/>
  <c r="E592" i="9"/>
  <c r="J592" i="9" a="1"/>
  <c r="J592" i="9"/>
  <c r="F592" i="9" a="1"/>
  <c r="F592" i="9"/>
  <c r="F489" i="9" a="1"/>
  <c r="F489" i="9"/>
  <c r="U489" i="9" a="1"/>
  <c r="U489" i="9"/>
  <c r="V489" i="9" a="1"/>
  <c r="V489" i="9"/>
  <c r="J489" i="9" a="1"/>
  <c r="J489" i="9"/>
  <c r="H489" i="9" a="1"/>
  <c r="H489" i="9"/>
  <c r="E489" i="9" a="1"/>
  <c r="E489" i="9"/>
  <c r="I489" i="9" a="1"/>
  <c r="I489" i="9"/>
  <c r="D487" i="9" a="1"/>
  <c r="D487" i="9"/>
  <c r="AC487" i="9" a="1"/>
  <c r="AC487" i="9"/>
  <c r="C487" i="9" a="1"/>
  <c r="C487" i="9"/>
  <c r="J601" i="9" a="1"/>
  <c r="J601" i="9"/>
  <c r="U601" i="9" a="1"/>
  <c r="U601" i="9"/>
  <c r="I601" i="9" a="1"/>
  <c r="I601" i="9"/>
  <c r="H601" i="9" a="1"/>
  <c r="H601" i="9"/>
  <c r="F601" i="9" a="1"/>
  <c r="F601" i="9"/>
  <c r="E601" i="9" a="1"/>
  <c r="E601" i="9"/>
  <c r="V601" i="9" a="1"/>
  <c r="V601" i="9"/>
  <c r="U604" i="9" a="1"/>
  <c r="U604" i="9"/>
  <c r="F604" i="9" a="1"/>
  <c r="F604" i="9"/>
  <c r="E604" i="9" a="1"/>
  <c r="E604" i="9"/>
  <c r="I604" i="9" a="1"/>
  <c r="I604" i="9"/>
  <c r="V604" i="9" a="1"/>
  <c r="V604" i="9"/>
  <c r="H604" i="9" a="1"/>
  <c r="H604" i="9"/>
  <c r="J604" i="9" a="1"/>
  <c r="J604" i="9"/>
  <c r="V446" i="9" a="1"/>
  <c r="V446" i="9"/>
  <c r="U446" i="9" a="1"/>
  <c r="U446" i="9"/>
  <c r="I446" i="9" a="1"/>
  <c r="I446" i="9"/>
  <c r="E446" i="9" a="1"/>
  <c r="E446" i="9"/>
  <c r="H446" i="9" a="1"/>
  <c r="H446" i="9"/>
  <c r="J446" i="9" a="1"/>
  <c r="J446" i="9"/>
  <c r="F446" i="9" a="1"/>
  <c r="F446" i="9"/>
  <c r="J532" i="9" a="1"/>
  <c r="J532" i="9"/>
  <c r="H532" i="9" a="1"/>
  <c r="H532" i="9"/>
  <c r="U532" i="9" a="1"/>
  <c r="U532" i="9"/>
  <c r="F532" i="9" a="1"/>
  <c r="F532" i="9"/>
  <c r="I532" i="9" a="1"/>
  <c r="I532" i="9"/>
  <c r="V532" i="9" a="1"/>
  <c r="V532" i="9"/>
  <c r="E532" i="9" a="1"/>
  <c r="E532" i="9"/>
  <c r="H531" i="9" a="1"/>
  <c r="H531" i="9"/>
  <c r="U531" i="9" a="1"/>
  <c r="U531" i="9"/>
  <c r="J531" i="9" a="1"/>
  <c r="J531" i="9"/>
  <c r="E531" i="9" a="1"/>
  <c r="E531" i="9"/>
  <c r="F531" i="9" a="1"/>
  <c r="F531" i="9"/>
  <c r="I531" i="9" a="1"/>
  <c r="I531" i="9"/>
  <c r="V531" i="9" a="1"/>
  <c r="V531" i="9"/>
  <c r="D392" i="9" a="1"/>
  <c r="D392" i="9"/>
  <c r="C392" i="9" a="1"/>
  <c r="C392" i="9"/>
  <c r="AC392" i="9" a="1"/>
  <c r="AC392" i="9"/>
  <c r="E479" i="9" a="1"/>
  <c r="E479" i="9"/>
  <c r="V479" i="9" a="1"/>
  <c r="V479" i="9"/>
  <c r="F479" i="9" a="1"/>
  <c r="F479" i="9"/>
  <c r="J479" i="9" a="1"/>
  <c r="J479" i="9"/>
  <c r="U479" i="9" a="1"/>
  <c r="U479" i="9"/>
  <c r="I479" i="9" a="1"/>
  <c r="I479" i="9"/>
  <c r="H479" i="9" a="1"/>
  <c r="H479" i="9"/>
  <c r="V576" i="9" a="1"/>
  <c r="V576" i="9"/>
  <c r="F576" i="9" a="1"/>
  <c r="F576" i="9"/>
  <c r="I576" i="9" a="1"/>
  <c r="I576" i="9"/>
  <c r="E576" i="9" a="1"/>
  <c r="E576" i="9"/>
  <c r="U576" i="9" a="1"/>
  <c r="U576" i="9"/>
  <c r="J576" i="9" a="1"/>
  <c r="J576" i="9"/>
  <c r="H576" i="9" a="1"/>
  <c r="H576" i="9"/>
  <c r="AC414" i="9" a="1"/>
  <c r="AC414" i="9"/>
  <c r="C414" i="9" a="1"/>
  <c r="C414" i="9"/>
  <c r="D414" i="9" a="1"/>
  <c r="D414" i="9"/>
  <c r="C553" i="9" a="1"/>
  <c r="C553" i="9"/>
  <c r="D553" i="9" a="1"/>
  <c r="D553" i="9"/>
  <c r="AC553" i="9" a="1"/>
  <c r="AC553" i="9"/>
  <c r="I552" i="9" a="1"/>
  <c r="I552" i="9"/>
  <c r="H552" i="9" a="1"/>
  <c r="H552" i="9"/>
  <c r="E552" i="9" a="1"/>
  <c r="E552" i="9"/>
  <c r="V552" i="9" a="1"/>
  <c r="V552" i="9"/>
  <c r="F552" i="9" a="1"/>
  <c r="F552" i="9"/>
  <c r="U552" i="9" a="1"/>
  <c r="U552" i="9"/>
  <c r="J552" i="9" a="1"/>
  <c r="J552" i="9"/>
  <c r="C517" i="9" a="1"/>
  <c r="C517" i="9"/>
  <c r="D517" i="9" a="1"/>
  <c r="D517" i="9"/>
  <c r="AC517" i="9" a="1"/>
  <c r="AC517" i="9"/>
  <c r="F499" i="9" a="1"/>
  <c r="F499" i="9"/>
  <c r="E499" i="9" a="1"/>
  <c r="E499" i="9"/>
  <c r="I499" i="9" a="1"/>
  <c r="I499" i="9"/>
  <c r="V499" i="9" a="1"/>
  <c r="V499" i="9"/>
  <c r="U499" i="9" a="1"/>
  <c r="U499" i="9"/>
  <c r="J499" i="9" a="1"/>
  <c r="J499" i="9"/>
  <c r="H499" i="9" a="1"/>
  <c r="H499" i="9"/>
  <c r="I584" i="9" a="1"/>
  <c r="I584" i="9"/>
  <c r="J584" i="9" a="1"/>
  <c r="J584" i="9"/>
  <c r="V584" i="9" a="1"/>
  <c r="V584" i="9"/>
  <c r="H584" i="9" a="1"/>
  <c r="H584" i="9"/>
  <c r="U584" i="9" a="1"/>
  <c r="U584" i="9"/>
  <c r="F584" i="9" a="1"/>
  <c r="F584" i="9"/>
  <c r="E584" i="9" a="1"/>
  <c r="E584" i="9"/>
  <c r="U326" i="9" a="1"/>
  <c r="U326" i="9"/>
  <c r="E326" i="9" a="1"/>
  <c r="E326" i="9"/>
  <c r="I326" i="9" a="1"/>
  <c r="I326" i="9"/>
  <c r="V326" i="9" a="1"/>
  <c r="V326" i="9"/>
  <c r="J326" i="9" a="1"/>
  <c r="J326" i="9"/>
  <c r="H326" i="9" a="1"/>
  <c r="H326" i="9"/>
  <c r="F326" i="9" a="1"/>
  <c r="F326" i="9"/>
  <c r="AC338" i="9" a="1"/>
  <c r="AC338" i="9"/>
  <c r="D338" i="9" a="1"/>
  <c r="D338" i="9"/>
  <c r="I278" i="9" a="1"/>
  <c r="I278" i="9"/>
  <c r="J278" i="9" a="1"/>
  <c r="J278" i="9"/>
  <c r="H278" i="9" a="1"/>
  <c r="H278" i="9"/>
  <c r="G278" i="9" a="1"/>
  <c r="G278" i="9"/>
  <c r="F278" i="9" a="1"/>
  <c r="F278" i="9"/>
  <c r="E278" i="9" a="1"/>
  <c r="E278" i="9"/>
  <c r="J228" i="9" a="1"/>
  <c r="J228" i="9"/>
  <c r="E228" i="9" a="1"/>
  <c r="E228" i="9"/>
  <c r="I228" i="9" a="1"/>
  <c r="I228" i="9"/>
  <c r="G228" i="9" a="1"/>
  <c r="G228" i="9"/>
  <c r="F228" i="9" a="1"/>
  <c r="F228" i="9"/>
  <c r="H228" i="9" a="1"/>
  <c r="H228" i="9"/>
  <c r="P270" i="9" a="1"/>
  <c r="P270" i="9"/>
  <c r="C270" i="9" a="1"/>
  <c r="C270" i="9"/>
  <c r="D270" i="9" a="1"/>
  <c r="D270" i="9"/>
  <c r="G292" i="9" a="1"/>
  <c r="G292" i="9"/>
  <c r="F292" i="9" a="1"/>
  <c r="F292" i="9"/>
  <c r="I292" i="9" a="1"/>
  <c r="I292" i="9"/>
  <c r="H292" i="9" a="1"/>
  <c r="H292" i="9"/>
  <c r="E292" i="9" a="1"/>
  <c r="E292" i="9"/>
  <c r="J292" i="9" a="1"/>
  <c r="J292" i="9"/>
  <c r="D227" i="9" a="1"/>
  <c r="D227" i="9"/>
  <c r="C227" i="9" a="1"/>
  <c r="C227" i="9"/>
  <c r="P227" i="9" a="1"/>
  <c r="P227" i="9"/>
  <c r="C271" i="9" a="1"/>
  <c r="C271" i="9"/>
  <c r="D271" i="9" a="1"/>
  <c r="D271" i="9"/>
  <c r="P271" i="9" a="1"/>
  <c r="P271" i="9"/>
  <c r="C257" i="9" a="1"/>
  <c r="C257" i="9"/>
  <c r="D257" i="9" a="1"/>
  <c r="D257" i="9"/>
  <c r="P257" i="9" a="1"/>
  <c r="P257" i="9"/>
  <c r="C229" i="9" a="1"/>
  <c r="C229" i="9"/>
  <c r="D229" i="9" a="1"/>
  <c r="D229" i="9"/>
  <c r="P229" i="9" a="1"/>
  <c r="P229" i="9"/>
  <c r="H300" i="9" a="1"/>
  <c r="H300" i="9"/>
  <c r="E300" i="9" a="1"/>
  <c r="E300" i="9"/>
  <c r="I300" i="9" a="1"/>
  <c r="I300" i="9"/>
  <c r="J300" i="9" a="1"/>
  <c r="J300" i="9"/>
  <c r="F300" i="9" a="1"/>
  <c r="F300" i="9"/>
  <c r="G300" i="9" a="1"/>
  <c r="G300" i="9"/>
  <c r="C265" i="9" a="1"/>
  <c r="C265" i="9"/>
  <c r="D265" i="9" a="1"/>
  <c r="D265" i="9"/>
  <c r="P265" i="9" a="1"/>
  <c r="P265" i="9"/>
  <c r="J290" i="9" a="1"/>
  <c r="J290" i="9"/>
  <c r="G290" i="9" a="1"/>
  <c r="G290" i="9"/>
  <c r="F290" i="9" a="1"/>
  <c r="F290" i="9"/>
  <c r="I290" i="9" a="1"/>
  <c r="I290" i="9"/>
  <c r="E290" i="9" a="1"/>
  <c r="E290" i="9"/>
  <c r="H290" i="9" a="1"/>
  <c r="H290" i="9"/>
  <c r="I257" i="9" a="1"/>
  <c r="I257" i="9"/>
  <c r="G257" i="9" a="1"/>
  <c r="G257" i="9"/>
  <c r="F257" i="9" a="1"/>
  <c r="F257" i="9"/>
  <c r="E257" i="9" a="1"/>
  <c r="E257" i="9"/>
  <c r="J257" i="9" a="1"/>
  <c r="J257" i="9"/>
  <c r="H257" i="9" a="1"/>
  <c r="H257" i="9"/>
  <c r="C219" i="9" a="1"/>
  <c r="C219" i="9"/>
  <c r="P219" i="9" a="1"/>
  <c r="P219" i="9"/>
  <c r="D219" i="9" a="1"/>
  <c r="D219" i="9"/>
  <c r="F216" i="9" a="1"/>
  <c r="F216" i="9"/>
  <c r="G216" i="9" a="1"/>
  <c r="G216" i="9"/>
  <c r="J216" i="9" a="1"/>
  <c r="J216" i="9"/>
  <c r="I216" i="9" a="1"/>
  <c r="I216" i="9"/>
  <c r="H216" i="9" a="1"/>
  <c r="H216" i="9"/>
  <c r="E216" i="9" a="1"/>
  <c r="E216" i="9"/>
  <c r="C290" i="9" a="1"/>
  <c r="C290" i="9"/>
  <c r="P290" i="9" a="1"/>
  <c r="P290" i="9"/>
  <c r="D290" i="9" a="1"/>
  <c r="D290" i="9"/>
  <c r="H317" i="9" a="1"/>
  <c r="H317" i="9"/>
  <c r="G317" i="9" a="1"/>
  <c r="G317" i="9"/>
  <c r="E317" i="9" a="1"/>
  <c r="E317" i="9"/>
  <c r="F317" i="9" a="1"/>
  <c r="F317" i="9"/>
  <c r="I317" i="9" a="1"/>
  <c r="I317" i="9"/>
  <c r="J317" i="9" a="1"/>
  <c r="J317" i="9"/>
  <c r="I243" i="9" a="1"/>
  <c r="I243" i="9"/>
  <c r="E243" i="9" a="1"/>
  <c r="E243" i="9"/>
  <c r="J243" i="9" a="1"/>
  <c r="J243" i="9"/>
  <c r="H243" i="9" a="1"/>
  <c r="H243" i="9"/>
  <c r="G243" i="9" a="1"/>
  <c r="G243" i="9"/>
  <c r="F243" i="9" a="1"/>
  <c r="F243" i="9"/>
  <c r="C220" i="9" a="1"/>
  <c r="C220" i="9"/>
  <c r="P220" i="9" a="1"/>
  <c r="P220" i="9"/>
  <c r="D220" i="9" a="1"/>
  <c r="D220" i="9"/>
  <c r="C244" i="9" a="1"/>
  <c r="C244" i="9"/>
  <c r="D244" i="9" a="1"/>
  <c r="D244" i="9"/>
  <c r="P244" i="9" a="1"/>
  <c r="P244" i="9"/>
  <c r="H310" i="9" a="1"/>
  <c r="H310" i="9"/>
  <c r="G310" i="9" a="1"/>
  <c r="G310" i="9"/>
  <c r="J310" i="9" a="1"/>
  <c r="J310" i="9"/>
  <c r="F310" i="9" a="1"/>
  <c r="F310" i="9"/>
  <c r="I310" i="9" a="1"/>
  <c r="I310" i="9"/>
  <c r="E310" i="9" a="1"/>
  <c r="E310" i="9"/>
  <c r="D178" i="9" a="1"/>
  <c r="D178" i="9"/>
  <c r="C178" i="9" a="1"/>
  <c r="C178" i="9"/>
  <c r="P178" i="9" a="1"/>
  <c r="P178" i="9"/>
  <c r="G238" i="9" a="1"/>
  <c r="G238" i="9"/>
  <c r="F238" i="9" a="1"/>
  <c r="F238" i="9"/>
  <c r="J238" i="9" a="1"/>
  <c r="J238" i="9"/>
  <c r="I238" i="9" a="1"/>
  <c r="I238" i="9"/>
  <c r="H238" i="9" a="1"/>
  <c r="H238" i="9"/>
  <c r="E238" i="9" a="1"/>
  <c r="E238" i="9"/>
  <c r="H218" i="9" a="1"/>
  <c r="H218" i="9"/>
  <c r="E218" i="9" a="1"/>
  <c r="E218" i="9"/>
  <c r="F218" i="9" a="1"/>
  <c r="F218" i="9"/>
  <c r="J218" i="9" a="1"/>
  <c r="J218" i="9"/>
  <c r="I218" i="9" a="1"/>
  <c r="I218" i="9"/>
  <c r="G218" i="9" a="1"/>
  <c r="G218" i="9"/>
  <c r="D299" i="9" a="1"/>
  <c r="D299" i="9"/>
  <c r="P299" i="9" a="1"/>
  <c r="P299" i="9"/>
  <c r="C299" i="9" a="1"/>
  <c r="C299" i="9"/>
  <c r="I244" i="9" a="1"/>
  <c r="I244" i="9"/>
  <c r="J244" i="9" a="1"/>
  <c r="J244" i="9"/>
  <c r="G244" i="9" a="1"/>
  <c r="G244" i="9"/>
  <c r="E244" i="9" a="1"/>
  <c r="E244" i="9"/>
  <c r="F244" i="9" a="1"/>
  <c r="F244" i="9"/>
  <c r="H244" i="9" a="1"/>
  <c r="H244" i="9"/>
  <c r="C297" i="9" a="1"/>
  <c r="C297" i="9"/>
  <c r="P297" i="9" a="1"/>
  <c r="P297" i="9"/>
  <c r="D297" i="9" a="1"/>
  <c r="D297" i="9"/>
  <c r="L179" i="9"/>
  <c r="K180" i="9"/>
  <c r="F229" i="9" a="1"/>
  <c r="F229" i="9"/>
  <c r="G229" i="9" a="1"/>
  <c r="G229" i="9"/>
  <c r="H229" i="9" a="1"/>
  <c r="H229" i="9"/>
  <c r="I229" i="9" a="1"/>
  <c r="I229" i="9"/>
  <c r="J229" i="9" a="1"/>
  <c r="J229" i="9"/>
  <c r="E229" i="9" a="1"/>
  <c r="E229" i="9"/>
  <c r="H219" i="9" a="1"/>
  <c r="H219" i="9"/>
  <c r="J219" i="9" a="1"/>
  <c r="J219" i="9"/>
  <c r="I219" i="9" a="1"/>
  <c r="I219" i="9"/>
  <c r="G219" i="9" a="1"/>
  <c r="G219" i="9"/>
  <c r="F219" i="9" a="1"/>
  <c r="F219" i="9"/>
  <c r="E219" i="9" a="1"/>
  <c r="E219" i="9"/>
  <c r="P300" i="9" a="1"/>
  <c r="P300" i="9"/>
  <c r="C300" i="9" a="1"/>
  <c r="C300" i="9"/>
  <c r="D300" i="9" a="1"/>
  <c r="D300" i="9"/>
  <c r="F174" i="9" a="1"/>
  <c r="F174" i="9"/>
  <c r="E174" i="9" a="1"/>
  <c r="E174" i="9"/>
  <c r="J174" i="9" a="1"/>
  <c r="J174" i="9"/>
  <c r="G174" i="9" a="1"/>
  <c r="G174" i="9"/>
  <c r="I174" i="9" a="1"/>
  <c r="I174" i="9"/>
  <c r="H174" i="9" a="1"/>
  <c r="H174" i="9"/>
  <c r="F256" i="9" a="1"/>
  <c r="F256" i="9"/>
  <c r="G256" i="9" a="1"/>
  <c r="G256" i="9"/>
  <c r="H256" i="9" a="1"/>
  <c r="H256" i="9"/>
  <c r="E256" i="9" a="1"/>
  <c r="E256" i="9"/>
  <c r="J256" i="9" a="1"/>
  <c r="J256" i="9"/>
  <c r="I256" i="9" a="1"/>
  <c r="I256" i="9"/>
  <c r="J265" i="9" a="1"/>
  <c r="J265" i="9"/>
  <c r="G265" i="9" a="1"/>
  <c r="G265" i="9"/>
  <c r="E265" i="9" a="1"/>
  <c r="E265" i="9"/>
  <c r="F265" i="9" a="1"/>
  <c r="F265" i="9"/>
  <c r="H265" i="9" a="1"/>
  <c r="H265" i="9"/>
  <c r="I265" i="9" a="1"/>
  <c r="I265" i="9"/>
  <c r="D272" i="9" a="1"/>
  <c r="D272" i="9"/>
  <c r="C272" i="9" a="1"/>
  <c r="C272" i="9"/>
  <c r="P272" i="9" a="1"/>
  <c r="P272" i="9"/>
  <c r="C238" i="9" a="1"/>
  <c r="C238" i="9"/>
  <c r="D238" i="9" a="1"/>
  <c r="D238" i="9"/>
  <c r="P238" i="9" a="1"/>
  <c r="P238" i="9"/>
  <c r="C228" i="9" a="1"/>
  <c r="C228" i="9"/>
  <c r="P228" i="9" a="1"/>
  <c r="P228" i="9"/>
  <c r="D228" i="9" a="1"/>
  <c r="D228" i="9"/>
  <c r="D317" i="9" a="1"/>
  <c r="D317" i="9"/>
  <c r="P317" i="9" a="1"/>
  <c r="P317" i="9"/>
  <c r="C317" i="9" a="1"/>
  <c r="C317" i="9"/>
  <c r="C292" i="9" a="1"/>
  <c r="C292" i="9"/>
  <c r="D292" i="9" a="1"/>
  <c r="D292" i="9"/>
  <c r="P292" i="9" a="1"/>
  <c r="P292" i="9"/>
  <c r="D243" i="9" a="1"/>
  <c r="D243" i="9"/>
  <c r="P243" i="9" a="1"/>
  <c r="P243" i="9"/>
  <c r="C243" i="9" a="1"/>
  <c r="C243" i="9"/>
  <c r="H299" i="9" a="1"/>
  <c r="H299" i="9"/>
  <c r="F299" i="9" a="1"/>
  <c r="F299" i="9"/>
  <c r="J299" i="9" a="1"/>
  <c r="J299" i="9"/>
  <c r="E299" i="9" a="1"/>
  <c r="E299" i="9"/>
  <c r="I299" i="9" a="1"/>
  <c r="I299" i="9"/>
  <c r="G299" i="9" a="1"/>
  <c r="G299" i="9"/>
  <c r="E245" i="9" a="1"/>
  <c r="E245" i="9"/>
  <c r="I245" i="9" a="1"/>
  <c r="I245" i="9"/>
  <c r="F245" i="9" a="1"/>
  <c r="F245" i="9"/>
  <c r="G245" i="9" a="1"/>
  <c r="G245" i="9"/>
  <c r="J245" i="9" a="1"/>
  <c r="J245" i="9"/>
  <c r="H245" i="9" a="1"/>
  <c r="H245" i="9"/>
  <c r="C310" i="9" a="1"/>
  <c r="C310" i="9"/>
  <c r="P310" i="9" a="1"/>
  <c r="P310" i="9"/>
  <c r="D310" i="9" a="1"/>
  <c r="D310" i="9"/>
  <c r="I297" i="9" a="1"/>
  <c r="I297" i="9"/>
  <c r="E297" i="9" a="1"/>
  <c r="E297" i="9"/>
  <c r="H297" i="9" a="1"/>
  <c r="H297" i="9"/>
  <c r="G297" i="9" a="1"/>
  <c r="G297" i="9"/>
  <c r="J297" i="9" a="1"/>
  <c r="J297" i="9"/>
  <c r="F297" i="9" a="1"/>
  <c r="F297" i="9"/>
  <c r="P256" i="9" a="1"/>
  <c r="P256" i="9"/>
  <c r="C256" i="9" a="1"/>
  <c r="C256" i="9"/>
  <c r="D256" i="9" a="1"/>
  <c r="D256" i="9"/>
  <c r="I272" i="9" a="1"/>
  <c r="I272" i="9"/>
  <c r="J272" i="9" a="1"/>
  <c r="J272" i="9"/>
  <c r="H272" i="9" a="1"/>
  <c r="H272" i="9"/>
  <c r="G272" i="9" a="1"/>
  <c r="G272" i="9"/>
  <c r="F272" i="9" a="1"/>
  <c r="F272" i="9"/>
  <c r="E272" i="9" a="1"/>
  <c r="E272" i="9"/>
  <c r="D216" i="9" a="1"/>
  <c r="D216" i="9"/>
  <c r="C216" i="9" a="1"/>
  <c r="C216" i="9"/>
  <c r="P216" i="9" a="1"/>
  <c r="P216" i="9"/>
  <c r="C443" i="6"/>
  <c r="C358" i="6"/>
  <c r="D110" i="5"/>
  <c r="E40" i="9" a="1"/>
  <c r="E40" i="9"/>
  <c r="C85" i="9" a="1"/>
  <c r="C85" i="9"/>
  <c r="D85" i="9" a="1"/>
  <c r="D85" i="9"/>
  <c r="C143" i="6"/>
  <c r="C258" i="6"/>
  <c r="C278" i="6"/>
  <c r="C398" i="6"/>
  <c r="C343" i="6"/>
  <c r="D20" i="9" a="1"/>
  <c r="D20" i="9"/>
  <c r="I126" i="9" a="1"/>
  <c r="I126" i="9"/>
  <c r="D123" i="9" a="1"/>
  <c r="D123" i="9"/>
  <c r="G94" i="9" a="1"/>
  <c r="G94" i="9"/>
  <c r="H104" i="9" a="1"/>
  <c r="H104" i="9"/>
  <c r="F126" i="9" a="1"/>
  <c r="F126" i="9"/>
  <c r="F59" i="9" a="1"/>
  <c r="F59" i="9"/>
  <c r="H59" i="9" a="1"/>
  <c r="H59" i="9"/>
  <c r="I40" i="9" a="1"/>
  <c r="I40" i="9"/>
  <c r="I59" i="9" a="1"/>
  <c r="I59" i="9"/>
  <c r="E59" i="9" a="1"/>
  <c r="E59" i="9"/>
  <c r="E150" i="9" a="1"/>
  <c r="E150" i="9"/>
  <c r="J150" i="9" a="1"/>
  <c r="J150" i="9"/>
  <c r="D118" i="9" a="1"/>
  <c r="D118" i="9"/>
  <c r="P118" i="9" a="1"/>
  <c r="P118" i="9"/>
  <c r="F89" i="9" a="1"/>
  <c r="F89" i="9"/>
  <c r="I89" i="9" a="1"/>
  <c r="I89" i="9"/>
  <c r="J89" i="9" a="1"/>
  <c r="J89" i="9"/>
  <c r="E89" i="9" a="1"/>
  <c r="E89" i="9"/>
  <c r="H89" i="9" a="1"/>
  <c r="H89" i="9"/>
  <c r="C223" i="6"/>
  <c r="C163" i="6"/>
  <c r="C158" i="6"/>
  <c r="C388" i="6"/>
  <c r="C458" i="6"/>
  <c r="G89" i="9" a="1"/>
  <c r="G89" i="9"/>
  <c r="G150" i="9" a="1"/>
  <c r="G150" i="9"/>
  <c r="J104" i="9" a="1"/>
  <c r="J104" i="9"/>
  <c r="D42" i="9" a="1"/>
  <c r="D42" i="9"/>
  <c r="C42" i="9" a="1"/>
  <c r="C42" i="9"/>
  <c r="P42" i="9" a="1"/>
  <c r="P42" i="9"/>
  <c r="H150" i="9" a="1"/>
  <c r="H150" i="9"/>
  <c r="H137" i="9" a="1"/>
  <c r="H137" i="9"/>
  <c r="F137" i="9" a="1"/>
  <c r="F137" i="9"/>
  <c r="D59" i="9" a="1"/>
  <c r="D59" i="9"/>
  <c r="F150" i="9" a="1"/>
  <c r="F150" i="9"/>
  <c r="C118" i="9" a="1"/>
  <c r="C118" i="9"/>
  <c r="J101" i="9" a="1"/>
  <c r="J101" i="9"/>
  <c r="E101" i="9" a="1"/>
  <c r="E101" i="9"/>
  <c r="G101" i="9" a="1"/>
  <c r="G101" i="9"/>
  <c r="F101" i="9" a="1"/>
  <c r="F101" i="9"/>
  <c r="H101" i="9" a="1"/>
  <c r="H101" i="9"/>
  <c r="I101" i="9" a="1"/>
  <c r="I101" i="9"/>
  <c r="I104" i="9" a="1"/>
  <c r="I104" i="9"/>
  <c r="G104" i="9" a="1"/>
  <c r="G104" i="9"/>
  <c r="C383" i="6"/>
  <c r="C248" i="6"/>
  <c r="C168" i="6"/>
  <c r="C123" i="6"/>
  <c r="C233" i="6"/>
  <c r="C323" i="6"/>
  <c r="C208" i="6"/>
  <c r="D150" i="5"/>
  <c r="C303" i="6"/>
  <c r="C98" i="6"/>
  <c r="D190" i="5"/>
  <c r="C228" i="6"/>
  <c r="D55" i="5"/>
  <c r="C238" i="6"/>
  <c r="D135" i="5"/>
  <c r="C368" i="6"/>
  <c r="D95" i="5"/>
  <c r="D60" i="5"/>
  <c r="C338" i="6"/>
  <c r="D50" i="5"/>
  <c r="C273" i="6"/>
  <c r="C203" i="6"/>
  <c r="C393" i="6"/>
  <c r="C198" i="6"/>
  <c r="C418" i="6"/>
  <c r="C268" i="6"/>
  <c r="C128" i="6"/>
  <c r="D125" i="5"/>
  <c r="C148" i="6"/>
  <c r="C313" i="6"/>
  <c r="H40" i="9" a="1"/>
  <c r="H40" i="9"/>
  <c r="C20" i="9" a="1"/>
  <c r="C20" i="9"/>
  <c r="P123" i="9" a="1"/>
  <c r="P123" i="9"/>
  <c r="F139" i="9" a="1"/>
  <c r="F139" i="9"/>
  <c r="I139" i="9" a="1"/>
  <c r="I139" i="9"/>
  <c r="H139" i="9" a="1"/>
  <c r="H139" i="9"/>
  <c r="J139" i="9" a="1"/>
  <c r="J139" i="9"/>
  <c r="G139" i="9" a="1"/>
  <c r="G139" i="9"/>
  <c r="E139" i="9" a="1"/>
  <c r="E139" i="9"/>
  <c r="C69" i="9" a="1"/>
  <c r="C69" i="9"/>
  <c r="D69" i="9" a="1"/>
  <c r="D69" i="9"/>
  <c r="P69" i="9" a="1"/>
  <c r="P69" i="9"/>
  <c r="C493" i="6"/>
  <c r="D165" i="5"/>
  <c r="C373" i="6"/>
  <c r="C288" i="6"/>
  <c r="C108" i="6"/>
  <c r="C483" i="6"/>
  <c r="C348" i="6"/>
  <c r="C173" i="6"/>
  <c r="C283" i="6"/>
  <c r="D145" i="5"/>
  <c r="C478" i="6"/>
  <c r="D70" i="5"/>
  <c r="D130" i="5"/>
  <c r="D65" i="5"/>
  <c r="C178" i="6"/>
  <c r="D185" i="5"/>
  <c r="C333" i="6"/>
  <c r="C133" i="6"/>
  <c r="D175" i="5"/>
  <c r="D195" i="5"/>
  <c r="D90" i="5"/>
  <c r="C353" i="6"/>
  <c r="C103" i="6"/>
  <c r="D115" i="5"/>
  <c r="D180" i="5"/>
  <c r="C363" i="6"/>
  <c r="C433" i="6"/>
  <c r="C153" i="6"/>
  <c r="C183" i="6"/>
  <c r="D170" i="5"/>
  <c r="C188" i="6"/>
  <c r="C263" i="6"/>
  <c r="C118" i="6"/>
  <c r="C293" i="6"/>
  <c r="D80" i="5"/>
  <c r="C403" i="6"/>
  <c r="C473" i="6"/>
  <c r="D100" i="5"/>
  <c r="D155" i="5"/>
  <c r="C488" i="6"/>
  <c r="C70" i="9" a="1"/>
  <c r="C70" i="9"/>
  <c r="P70" i="9" a="1"/>
  <c r="P70" i="9"/>
  <c r="D70" i="9" a="1"/>
  <c r="D70" i="9"/>
  <c r="C298" i="6"/>
  <c r="F110" i="9" a="1"/>
  <c r="F110" i="9"/>
  <c r="H110" i="9" a="1"/>
  <c r="H110" i="9"/>
  <c r="G110" i="9" a="1"/>
  <c r="G110" i="9"/>
  <c r="J110" i="9" a="1"/>
  <c r="J110" i="9"/>
  <c r="I110" i="9" a="1"/>
  <c r="I110" i="9"/>
  <c r="E110" i="9" a="1"/>
  <c r="E110" i="9"/>
  <c r="E41" i="9" a="1"/>
  <c r="E41" i="9"/>
  <c r="J41" i="9" a="1"/>
  <c r="J41" i="9"/>
  <c r="H41" i="9" a="1"/>
  <c r="H41" i="9"/>
  <c r="G41" i="9" a="1"/>
  <c r="G41" i="9"/>
  <c r="I41" i="9" a="1"/>
  <c r="I41" i="9"/>
  <c r="F41" i="9" a="1"/>
  <c r="F41" i="9"/>
  <c r="E143" i="9" a="1"/>
  <c r="E143" i="9"/>
  <c r="J143" i="9" a="1"/>
  <c r="J143" i="9"/>
  <c r="F143" i="9" a="1"/>
  <c r="F143" i="9"/>
  <c r="I143" i="9" a="1"/>
  <c r="I143" i="9"/>
  <c r="G143" i="9" a="1"/>
  <c r="G143" i="9"/>
  <c r="H143" i="9" a="1"/>
  <c r="H143" i="9"/>
  <c r="C43" i="9" a="1"/>
  <c r="C43" i="9"/>
  <c r="P43" i="9" a="1"/>
  <c r="P43" i="9"/>
  <c r="D43" i="9" a="1"/>
  <c r="D43" i="9"/>
  <c r="D131" i="9" a="1"/>
  <c r="D131" i="9"/>
  <c r="P131" i="9" a="1"/>
  <c r="P131" i="9"/>
  <c r="C131" i="9" a="1"/>
  <c r="C131" i="9"/>
  <c r="J98" i="9" a="1"/>
  <c r="J98" i="9"/>
  <c r="I98" i="9" a="1"/>
  <c r="I98" i="9"/>
  <c r="E98" i="9" a="1"/>
  <c r="E98" i="9"/>
  <c r="F98" i="9" a="1"/>
  <c r="F98" i="9"/>
  <c r="G98" i="9" a="1"/>
  <c r="G98" i="9"/>
  <c r="H98" i="9" a="1"/>
  <c r="H98" i="9"/>
  <c r="P111" i="9" a="1"/>
  <c r="P111" i="9"/>
  <c r="C111" i="9" a="1"/>
  <c r="C111" i="9"/>
  <c r="D111" i="9" a="1"/>
  <c r="D111" i="9"/>
  <c r="P110" i="9" a="1"/>
  <c r="P110" i="9"/>
  <c r="C110" i="9" a="1"/>
  <c r="C110" i="9"/>
  <c r="D110" i="9" a="1"/>
  <c r="D110" i="9"/>
  <c r="P72" i="9" a="1"/>
  <c r="P72" i="9"/>
  <c r="D72" i="9" a="1"/>
  <c r="D72" i="9"/>
  <c r="C72" i="9" a="1"/>
  <c r="C72" i="9"/>
  <c r="H119" i="9" a="1"/>
  <c r="H119" i="9"/>
  <c r="G119" i="9" a="1"/>
  <c r="G119" i="9"/>
  <c r="I119" i="9" a="1"/>
  <c r="I119" i="9"/>
  <c r="E119" i="9" a="1"/>
  <c r="E119" i="9"/>
  <c r="F119" i="9" a="1"/>
  <c r="F119" i="9"/>
  <c r="J119" i="9" a="1"/>
  <c r="J119" i="9"/>
  <c r="P41" i="9" a="1"/>
  <c r="P41" i="9"/>
  <c r="D41" i="9" a="1"/>
  <c r="D41" i="9"/>
  <c r="C41" i="9" a="1"/>
  <c r="C41" i="9"/>
  <c r="H76" i="9" a="1"/>
  <c r="H76" i="9"/>
  <c r="F76" i="9" a="1"/>
  <c r="F76" i="9"/>
  <c r="G76" i="9" a="1"/>
  <c r="G76" i="9"/>
  <c r="E76" i="9" a="1"/>
  <c r="E76" i="9"/>
  <c r="J76" i="9" a="1"/>
  <c r="J76" i="9"/>
  <c r="I76" i="9" a="1"/>
  <c r="I76" i="9"/>
  <c r="D39" i="9" a="1"/>
  <c r="D39" i="9"/>
  <c r="C39" i="9" a="1"/>
  <c r="C39" i="9"/>
  <c r="P39" i="9" a="1"/>
  <c r="P39" i="9"/>
  <c r="C126" i="9" a="1"/>
  <c r="C126" i="9"/>
  <c r="D126" i="9" a="1"/>
  <c r="D126" i="9"/>
  <c r="P126" i="9" a="1"/>
  <c r="P126" i="9"/>
  <c r="P95" i="9" a="1"/>
  <c r="P95" i="9"/>
  <c r="C95" i="9" a="1"/>
  <c r="C95" i="9"/>
  <c r="D95" i="9" a="1"/>
  <c r="D95" i="9"/>
  <c r="C152" i="9" a="1"/>
  <c r="C152" i="9"/>
  <c r="P152" i="9" a="1"/>
  <c r="P152" i="9"/>
  <c r="D152" i="9" a="1"/>
  <c r="D152" i="9"/>
  <c r="M19" i="9"/>
  <c r="P142" i="9" a="1"/>
  <c r="P142" i="9"/>
  <c r="D142" i="9" a="1"/>
  <c r="D142" i="9"/>
  <c r="C142" i="9" a="1"/>
  <c r="C142" i="9"/>
  <c r="H146" i="9" a="1"/>
  <c r="H146" i="9"/>
  <c r="J146" i="9" a="1"/>
  <c r="J146" i="9"/>
  <c r="I146" i="9" a="1"/>
  <c r="I146" i="9"/>
  <c r="F146" i="9" a="1"/>
  <c r="F146" i="9"/>
  <c r="G146" i="9" a="1"/>
  <c r="G146" i="9"/>
  <c r="E146" i="9" a="1"/>
  <c r="E146" i="9"/>
  <c r="D119" i="9" a="1"/>
  <c r="D119" i="9"/>
  <c r="C119" i="9" a="1"/>
  <c r="C119" i="9"/>
  <c r="P119" i="9" a="1"/>
  <c r="P119" i="9"/>
  <c r="E123" i="9" a="1"/>
  <c r="E123" i="9"/>
  <c r="J123" i="9" a="1"/>
  <c r="J123" i="9"/>
  <c r="G123" i="9" a="1"/>
  <c r="G123" i="9"/>
  <c r="I123" i="9" a="1"/>
  <c r="I123" i="9"/>
  <c r="F123" i="9" a="1"/>
  <c r="F123" i="9"/>
  <c r="D92" i="9" a="1"/>
  <c r="D92" i="9"/>
  <c r="P92" i="9" a="1"/>
  <c r="P92" i="9"/>
  <c r="C92" i="9" a="1"/>
  <c r="C92" i="9"/>
  <c r="D76" i="9" a="1"/>
  <c r="D76" i="9"/>
  <c r="P76" i="9" a="1"/>
  <c r="P76" i="9"/>
  <c r="C76" i="9" a="1"/>
  <c r="C76" i="9"/>
  <c r="C155" i="9" a="1"/>
  <c r="C155" i="9"/>
  <c r="D155" i="9" a="1"/>
  <c r="D155" i="9"/>
  <c r="P155" i="9" a="1"/>
  <c r="P155" i="9"/>
  <c r="G39" i="9" a="1"/>
  <c r="G39" i="9"/>
  <c r="J39" i="9" a="1"/>
  <c r="J39" i="9"/>
  <c r="H39" i="9" a="1"/>
  <c r="H39" i="9"/>
  <c r="I39" i="9" a="1"/>
  <c r="I39" i="9"/>
  <c r="F39" i="9" a="1"/>
  <c r="F39" i="9"/>
  <c r="E39" i="9" a="1"/>
  <c r="E39" i="9"/>
  <c r="F152" i="9" a="1"/>
  <c r="F152" i="9"/>
  <c r="E152" i="9" a="1"/>
  <c r="E152" i="9"/>
  <c r="G152" i="9" a="1"/>
  <c r="G152" i="9"/>
  <c r="J152" i="9" a="1"/>
  <c r="J152" i="9"/>
  <c r="H152" i="9" a="1"/>
  <c r="H152" i="9"/>
  <c r="I152" i="9" a="1"/>
  <c r="I152" i="9"/>
  <c r="P135" i="9" a="1"/>
  <c r="P135" i="9"/>
  <c r="C135" i="9" a="1"/>
  <c r="C135" i="9"/>
  <c r="D135" i="9" a="1"/>
  <c r="D135" i="9"/>
  <c r="C378" i="6"/>
  <c r="H95" i="9" a="1"/>
  <c r="H95" i="9"/>
  <c r="F95" i="9" a="1"/>
  <c r="F95" i="9"/>
  <c r="E95" i="9" a="1"/>
  <c r="E95" i="9"/>
  <c r="J95" i="9" a="1"/>
  <c r="J95" i="9"/>
  <c r="G95" i="9" a="1"/>
  <c r="G95" i="9"/>
  <c r="I95" i="9" a="1"/>
  <c r="I95" i="9"/>
  <c r="C143" i="9" a="1"/>
  <c r="C143" i="9"/>
  <c r="P143" i="9" a="1"/>
  <c r="P143" i="9"/>
  <c r="D143" i="9" a="1"/>
  <c r="D143" i="9"/>
  <c r="D83" i="9" a="1"/>
  <c r="D83" i="9"/>
  <c r="P83" i="9" a="1"/>
  <c r="P83" i="9"/>
  <c r="C83" i="9" a="1"/>
  <c r="C83" i="9"/>
  <c r="J43" i="9" a="1"/>
  <c r="J43" i="9"/>
  <c r="F43" i="9" a="1"/>
  <c r="F43" i="9"/>
  <c r="H43" i="9" a="1"/>
  <c r="H43" i="9"/>
  <c r="G43" i="9" a="1"/>
  <c r="G43" i="9"/>
  <c r="E43" i="9" a="1"/>
  <c r="E43" i="9"/>
  <c r="I43" i="9" a="1"/>
  <c r="I43" i="9"/>
  <c r="C57" i="9" a="1"/>
  <c r="C57" i="9"/>
  <c r="P57" i="9" a="1"/>
  <c r="P57" i="9"/>
  <c r="D57" i="9" a="1"/>
  <c r="D57" i="9"/>
  <c r="F92" i="9" a="1"/>
  <c r="F92" i="9"/>
  <c r="H92" i="9" a="1"/>
  <c r="H92" i="9"/>
  <c r="G92" i="9" a="1"/>
  <c r="G92" i="9"/>
  <c r="J92" i="9" a="1"/>
  <c r="J92" i="9"/>
  <c r="E92" i="9" a="1"/>
  <c r="E92" i="9"/>
  <c r="I92" i="9" a="1"/>
  <c r="I92" i="9"/>
  <c r="C98" i="9" a="1"/>
  <c r="C98" i="9"/>
  <c r="P98" i="9" a="1"/>
  <c r="P98" i="9"/>
  <c r="D98" i="9" a="1"/>
  <c r="D98" i="9"/>
  <c r="F135" i="9" a="1"/>
  <c r="F135" i="9"/>
  <c r="E135" i="9" a="1"/>
  <c r="E135" i="9"/>
  <c r="I135" i="9" a="1"/>
  <c r="I135" i="9"/>
  <c r="J135" i="9" a="1"/>
  <c r="J135" i="9"/>
  <c r="G135" i="9" a="1"/>
  <c r="G135" i="9"/>
  <c r="H135" i="9" a="1"/>
  <c r="H135" i="9"/>
  <c r="D121" i="9" a="1"/>
  <c r="D121" i="9"/>
  <c r="C121" i="9" a="1"/>
  <c r="C121" i="9"/>
  <c r="P121" i="9" a="1"/>
  <c r="P121" i="9"/>
  <c r="G65" i="9" a="1"/>
  <c r="G65" i="9"/>
  <c r="F65" i="9" a="1"/>
  <c r="F65" i="9"/>
  <c r="I65" i="9" a="1"/>
  <c r="I65" i="9"/>
  <c r="E65" i="9" a="1"/>
  <c r="E65" i="9"/>
  <c r="J65" i="9" a="1"/>
  <c r="J65" i="9"/>
  <c r="H65" i="9" a="1"/>
  <c r="H65" i="9"/>
  <c r="E102" i="9" a="1"/>
  <c r="E102" i="9"/>
  <c r="F102" i="9" a="1"/>
  <c r="F102" i="9"/>
  <c r="J102" i="9" a="1"/>
  <c r="J102" i="9"/>
  <c r="I102" i="9" a="1"/>
  <c r="I102" i="9"/>
  <c r="H102" i="9" a="1"/>
  <c r="H102" i="9"/>
  <c r="G102" i="9" a="1"/>
  <c r="G102" i="9"/>
  <c r="J87" i="9" a="1"/>
  <c r="J87" i="9"/>
  <c r="G87" i="9" a="1"/>
  <c r="G87" i="9"/>
  <c r="I87" i="9" a="1"/>
  <c r="I87" i="9"/>
  <c r="F87" i="9" a="1"/>
  <c r="F87" i="9"/>
  <c r="H87" i="9" a="1"/>
  <c r="H87" i="9"/>
  <c r="E87" i="9" a="1"/>
  <c r="E87" i="9"/>
  <c r="F128" i="9" a="1"/>
  <c r="F128" i="9"/>
  <c r="G128" i="9" a="1"/>
  <c r="G128" i="9"/>
  <c r="H128" i="9" a="1"/>
  <c r="H128" i="9"/>
  <c r="J128" i="9" a="1"/>
  <c r="J128" i="9"/>
  <c r="E128" i="9" a="1"/>
  <c r="E128" i="9"/>
  <c r="I128" i="9" a="1"/>
  <c r="I128" i="9"/>
  <c r="F151" i="9" a="1"/>
  <c r="F151" i="9"/>
  <c r="H151" i="9" a="1"/>
  <c r="H151" i="9"/>
  <c r="I151" i="9" a="1"/>
  <c r="I151" i="9"/>
  <c r="E151" i="9" a="1"/>
  <c r="E151" i="9"/>
  <c r="G151" i="9" a="1"/>
  <c r="G151" i="9"/>
  <c r="J151" i="9" a="1"/>
  <c r="J151" i="9"/>
  <c r="H67" i="9" a="1"/>
  <c r="H67" i="9"/>
  <c r="G67" i="9" a="1"/>
  <c r="G67" i="9"/>
  <c r="F67" i="9" a="1"/>
  <c r="F67" i="9"/>
  <c r="J67" i="9" a="1"/>
  <c r="J67" i="9"/>
  <c r="E67" i="9" a="1"/>
  <c r="E67" i="9"/>
  <c r="I67" i="9" a="1"/>
  <c r="I67" i="9"/>
  <c r="D127" i="9" a="1"/>
  <c r="D127" i="9"/>
  <c r="C127" i="9" a="1"/>
  <c r="C127" i="9"/>
  <c r="P127" i="9" a="1"/>
  <c r="P127" i="9"/>
  <c r="C67" i="9" a="1"/>
  <c r="C67" i="9"/>
  <c r="P67" i="9" a="1"/>
  <c r="P67" i="9"/>
  <c r="D67" i="9" a="1"/>
  <c r="D67" i="9"/>
  <c r="E79" i="9" a="1"/>
  <c r="E79" i="9"/>
  <c r="F79" i="9" a="1"/>
  <c r="F79" i="9"/>
  <c r="H79" i="9" a="1"/>
  <c r="H79" i="9"/>
  <c r="J79" i="9" a="1"/>
  <c r="J79" i="9"/>
  <c r="I79" i="9" a="1"/>
  <c r="I79" i="9"/>
  <c r="G79" i="9" a="1"/>
  <c r="G79" i="9"/>
  <c r="I90" i="9" a="1"/>
  <c r="I90" i="9"/>
  <c r="E90" i="9" a="1"/>
  <c r="E90" i="9"/>
  <c r="F90" i="9" a="1"/>
  <c r="F90" i="9"/>
  <c r="H90" i="9" a="1"/>
  <c r="H90" i="9"/>
  <c r="J90" i="9" a="1"/>
  <c r="J90" i="9"/>
  <c r="G90" i="9" a="1"/>
  <c r="G90" i="9"/>
  <c r="P157" i="9" a="1"/>
  <c r="P157" i="9"/>
  <c r="C157" i="9" a="1"/>
  <c r="C157" i="9"/>
  <c r="D157" i="9" a="1"/>
  <c r="D157" i="9"/>
  <c r="I49" i="9" a="1"/>
  <c r="I49" i="9"/>
  <c r="F49" i="9" a="1"/>
  <c r="F49" i="9"/>
  <c r="E49" i="9" a="1"/>
  <c r="E49" i="9"/>
  <c r="H49" i="9" a="1"/>
  <c r="H49" i="9"/>
  <c r="G49" i="9" a="1"/>
  <c r="G49" i="9"/>
  <c r="J49" i="9" a="1"/>
  <c r="J49" i="9"/>
  <c r="D56" i="9" a="1"/>
  <c r="D56" i="9"/>
  <c r="P56" i="9" a="1"/>
  <c r="P56" i="9"/>
  <c r="C56" i="9" a="1"/>
  <c r="C56" i="9"/>
  <c r="N29" i="9"/>
  <c r="L29" i="9"/>
  <c r="K29" i="9"/>
  <c r="K30" i="9"/>
  <c r="L30" i="9"/>
  <c r="N38" i="9"/>
  <c r="D79" i="9" a="1"/>
  <c r="D79" i="9"/>
  <c r="C79" i="9" a="1"/>
  <c r="C79" i="9"/>
  <c r="P79" i="9" a="1"/>
  <c r="P79" i="9"/>
  <c r="E44" i="9" a="1"/>
  <c r="E44" i="9"/>
  <c r="I44" i="9" a="1"/>
  <c r="I44" i="9"/>
  <c r="H44" i="9" a="1"/>
  <c r="H44" i="9"/>
  <c r="J46" i="9" a="1"/>
  <c r="J46" i="9"/>
  <c r="F46" i="9" a="1"/>
  <c r="F46" i="9"/>
  <c r="E46" i="9" a="1"/>
  <c r="E46" i="9"/>
  <c r="G46" i="9" a="1"/>
  <c r="G46" i="9"/>
  <c r="H46" i="9" a="1"/>
  <c r="H46" i="9"/>
  <c r="I46" i="9" a="1"/>
  <c r="I46" i="9"/>
  <c r="P140" i="9" a="1"/>
  <c r="P140" i="9"/>
  <c r="C140" i="9" a="1"/>
  <c r="C140" i="9"/>
  <c r="D140" i="9" a="1"/>
  <c r="D140" i="9"/>
  <c r="C102" i="9" a="1"/>
  <c r="C102" i="9"/>
  <c r="P102" i="9" a="1"/>
  <c r="P102" i="9"/>
  <c r="D102" i="9" a="1"/>
  <c r="D102" i="9"/>
  <c r="E52" i="9" a="1"/>
  <c r="E52" i="9"/>
  <c r="G52" i="9" a="1"/>
  <c r="G52" i="9"/>
  <c r="J52" i="9" a="1"/>
  <c r="J52" i="9"/>
  <c r="H52" i="9" a="1"/>
  <c r="H52" i="9"/>
  <c r="F52" i="9" a="1"/>
  <c r="F52" i="9"/>
  <c r="I52" i="9" a="1"/>
  <c r="I52" i="9"/>
  <c r="C128" i="9" a="1"/>
  <c r="C128" i="9"/>
  <c r="D128" i="9" a="1"/>
  <c r="D128" i="9"/>
  <c r="P128" i="9" a="1"/>
  <c r="P128" i="9"/>
  <c r="D151" i="9" a="1"/>
  <c r="D151" i="9"/>
  <c r="C151" i="9" a="1"/>
  <c r="C151" i="9"/>
  <c r="P151" i="9" a="1"/>
  <c r="P151" i="9"/>
  <c r="F122" i="9" a="1"/>
  <c r="F122" i="9"/>
  <c r="J122" i="9" a="1"/>
  <c r="J122" i="9"/>
  <c r="H122" i="9" a="1"/>
  <c r="H122" i="9"/>
  <c r="G122" i="9" a="1"/>
  <c r="G122" i="9"/>
  <c r="E122" i="9" a="1"/>
  <c r="E122" i="9"/>
  <c r="I122" i="9" a="1"/>
  <c r="I122" i="9"/>
  <c r="K22" i="9"/>
  <c r="L21" i="9"/>
  <c r="J156" i="9" a="1"/>
  <c r="J156" i="9"/>
  <c r="G156" i="9" a="1"/>
  <c r="G156" i="9"/>
  <c r="H156" i="9" a="1"/>
  <c r="H156" i="9"/>
  <c r="F156" i="9" a="1"/>
  <c r="F156" i="9"/>
  <c r="I156" i="9" a="1"/>
  <c r="I156" i="9"/>
  <c r="E156" i="9" a="1"/>
  <c r="E156" i="9"/>
  <c r="E108" i="9" a="1"/>
  <c r="E108" i="9"/>
  <c r="H108" i="9" a="1"/>
  <c r="H108" i="9"/>
  <c r="F108" i="9" a="1"/>
  <c r="F108" i="9"/>
  <c r="G108" i="9" a="1"/>
  <c r="G108" i="9"/>
  <c r="I108" i="9" a="1"/>
  <c r="I108" i="9"/>
  <c r="J108" i="9" a="1"/>
  <c r="J108" i="9"/>
  <c r="N31" i="9"/>
  <c r="L31" i="9"/>
  <c r="P46" i="9" a="1"/>
  <c r="P46" i="9"/>
  <c r="C46" i="9" a="1"/>
  <c r="C46" i="9"/>
  <c r="D46" i="9" a="1"/>
  <c r="D46" i="9"/>
  <c r="J47" i="9" a="1"/>
  <c r="J47" i="9"/>
  <c r="E47" i="9" a="1"/>
  <c r="E47" i="9"/>
  <c r="G47" i="9" a="1"/>
  <c r="G47" i="9"/>
  <c r="I47" i="9" a="1"/>
  <c r="I47" i="9"/>
  <c r="F47" i="9" a="1"/>
  <c r="F47" i="9"/>
  <c r="H47" i="9" a="1"/>
  <c r="H47" i="9"/>
  <c r="D148" i="9" a="1"/>
  <c r="D148" i="9"/>
  <c r="C148" i="9" a="1"/>
  <c r="C148" i="9"/>
  <c r="P148" i="9" a="1"/>
  <c r="P148" i="9"/>
  <c r="C55" i="9" a="1"/>
  <c r="C55" i="9"/>
  <c r="P55" i="9" a="1"/>
  <c r="P55" i="9"/>
  <c r="D55" i="9" a="1"/>
  <c r="D55" i="9"/>
  <c r="G40" i="9" a="1"/>
  <c r="G40" i="9"/>
  <c r="F40" i="9" a="1"/>
  <c r="F40" i="9"/>
  <c r="C158" i="9" a="1"/>
  <c r="C158" i="9"/>
  <c r="P158" i="9" a="1"/>
  <c r="P158" i="9"/>
  <c r="D158" i="9" a="1"/>
  <c r="D158" i="9"/>
  <c r="D153" i="9" a="1"/>
  <c r="D153" i="9"/>
  <c r="C153" i="9" a="1"/>
  <c r="C153" i="9"/>
  <c r="P153" i="9" a="1"/>
  <c r="P153" i="9"/>
  <c r="D90" i="9" a="1"/>
  <c r="D90" i="9"/>
  <c r="C90" i="9" a="1"/>
  <c r="C90" i="9"/>
  <c r="P90" i="9" a="1"/>
  <c r="P90" i="9"/>
  <c r="G157" i="9" a="1"/>
  <c r="G157" i="9"/>
  <c r="I157" i="9" a="1"/>
  <c r="I157" i="9"/>
  <c r="H157" i="9" a="1"/>
  <c r="H157" i="9"/>
  <c r="F157" i="9" a="1"/>
  <c r="F157" i="9"/>
  <c r="E157" i="9" a="1"/>
  <c r="E157" i="9"/>
  <c r="J157" i="9" a="1"/>
  <c r="J157" i="9"/>
  <c r="J99" i="9" a="1"/>
  <c r="J99" i="9"/>
  <c r="I99" i="9" a="1"/>
  <c r="I99" i="9"/>
  <c r="H99" i="9" a="1"/>
  <c r="H99" i="9"/>
  <c r="F99" i="9" a="1"/>
  <c r="F99" i="9"/>
  <c r="E99" i="9" a="1"/>
  <c r="E99" i="9"/>
  <c r="G99" i="9" a="1"/>
  <c r="G99" i="9"/>
  <c r="D58" i="9" a="1"/>
  <c r="D58" i="9"/>
  <c r="P58" i="9" a="1"/>
  <c r="P58" i="9"/>
  <c r="C58" i="9" a="1"/>
  <c r="C58" i="9"/>
  <c r="C49" i="9" a="1"/>
  <c r="C49" i="9"/>
  <c r="D49" i="9" a="1"/>
  <c r="D49" i="9"/>
  <c r="P49" i="9" a="1"/>
  <c r="P49" i="9"/>
  <c r="D44" i="9" a="1"/>
  <c r="D44" i="9"/>
  <c r="P44" i="9" a="1"/>
  <c r="P44" i="9"/>
  <c r="C44" i="9" a="1"/>
  <c r="C44" i="9"/>
  <c r="D125" i="9" a="1"/>
  <c r="D125" i="9"/>
  <c r="C125" i="9" a="1"/>
  <c r="C125" i="9"/>
  <c r="P125" i="9" a="1"/>
  <c r="P125" i="9"/>
  <c r="I148" i="9" a="1"/>
  <c r="I148" i="9"/>
  <c r="G148" i="9" a="1"/>
  <c r="G148" i="9"/>
  <c r="J148" i="9" a="1"/>
  <c r="J148" i="9"/>
  <c r="E148" i="9" a="1"/>
  <c r="E148" i="9"/>
  <c r="F148" i="9" a="1"/>
  <c r="F148" i="9"/>
  <c r="H148" i="9" a="1"/>
  <c r="H148" i="9"/>
  <c r="I121" i="9" a="1"/>
  <c r="I121" i="9"/>
  <c r="E121" i="9" a="1"/>
  <c r="E121" i="9"/>
  <c r="F121" i="9" a="1"/>
  <c r="F121" i="9"/>
  <c r="H121" i="9" a="1"/>
  <c r="H121" i="9"/>
  <c r="J121" i="9" a="1"/>
  <c r="J121" i="9"/>
  <c r="G121" i="9" a="1"/>
  <c r="G121" i="9"/>
  <c r="C65" i="9" a="1"/>
  <c r="C65" i="9"/>
  <c r="P65" i="9" a="1"/>
  <c r="P65" i="9"/>
  <c r="D65" i="9" a="1"/>
  <c r="D65" i="9"/>
  <c r="D138" i="9" a="1"/>
  <c r="D138" i="9"/>
  <c r="P138" i="9" a="1"/>
  <c r="P138" i="9"/>
  <c r="C138" i="9" a="1"/>
  <c r="C138" i="9"/>
  <c r="J55" i="9" a="1"/>
  <c r="J55" i="9"/>
  <c r="I55" i="9" a="1"/>
  <c r="I55" i="9"/>
  <c r="H55" i="9" a="1"/>
  <c r="H55" i="9"/>
  <c r="G55" i="9" a="1"/>
  <c r="G55" i="9"/>
  <c r="F55" i="9" a="1"/>
  <c r="F55" i="9"/>
  <c r="E55" i="9" a="1"/>
  <c r="E55" i="9"/>
  <c r="C87" i="9" a="1"/>
  <c r="C87" i="9"/>
  <c r="P87" i="9" a="1"/>
  <c r="P87" i="9"/>
  <c r="D87" i="9" a="1"/>
  <c r="D87" i="9"/>
  <c r="J153" i="9" a="1"/>
  <c r="J153" i="9"/>
  <c r="E153" i="9" a="1"/>
  <c r="E153" i="9"/>
  <c r="F153" i="9" a="1"/>
  <c r="F153" i="9"/>
  <c r="I153" i="9" a="1"/>
  <c r="I153" i="9"/>
  <c r="G153" i="9" a="1"/>
  <c r="G153" i="9"/>
  <c r="H153" i="9" a="1"/>
  <c r="H153" i="9"/>
  <c r="C113" i="9" a="1"/>
  <c r="C113" i="9"/>
  <c r="P113" i="9" a="1"/>
  <c r="P113" i="9"/>
  <c r="D113" i="9" a="1"/>
  <c r="D113" i="9"/>
  <c r="G86" i="9" a="1"/>
  <c r="G86" i="9"/>
  <c r="H86" i="9" a="1"/>
  <c r="H86" i="9"/>
  <c r="J86" i="9" a="1"/>
  <c r="J86" i="9"/>
  <c r="F86" i="9" a="1"/>
  <c r="F86" i="9"/>
  <c r="E86" i="9" a="1"/>
  <c r="E86" i="9"/>
  <c r="I86" i="9" a="1"/>
  <c r="I86" i="9"/>
  <c r="E112" i="9" a="1"/>
  <c r="E112" i="9"/>
  <c r="I112" i="9" a="1"/>
  <c r="I112" i="9"/>
  <c r="F112" i="9" a="1"/>
  <c r="F112" i="9"/>
  <c r="G112" i="9" a="1"/>
  <c r="G112" i="9"/>
  <c r="J112" i="9" a="1"/>
  <c r="J112" i="9"/>
  <c r="H112" i="9" a="1"/>
  <c r="H112" i="9"/>
  <c r="P114" i="9" a="1"/>
  <c r="P114" i="9"/>
  <c r="D114" i="9" a="1"/>
  <c r="D114" i="9"/>
  <c r="C114" i="9" a="1"/>
  <c r="C114" i="9"/>
  <c r="P156" i="9" a="1"/>
  <c r="P156" i="9"/>
  <c r="C156" i="9" a="1"/>
  <c r="C156" i="9"/>
  <c r="D156" i="9" a="1"/>
  <c r="D156" i="9"/>
  <c r="P108" i="9" a="1"/>
  <c r="P108" i="9"/>
  <c r="C108" i="9" a="1"/>
  <c r="C108" i="9"/>
  <c r="D108" i="9" a="1"/>
  <c r="D108" i="9"/>
  <c r="C99" i="9" a="1"/>
  <c r="C99" i="9"/>
  <c r="D99" i="9" a="1"/>
  <c r="D99" i="9"/>
  <c r="P99" i="9" a="1"/>
  <c r="P99" i="9"/>
  <c r="E58" i="9" a="1"/>
  <c r="E58" i="9"/>
  <c r="J58" i="9" a="1"/>
  <c r="J58" i="9"/>
  <c r="H58" i="9" a="1"/>
  <c r="H58" i="9"/>
  <c r="F58" i="9" a="1"/>
  <c r="F58" i="9"/>
  <c r="G58" i="9" a="1"/>
  <c r="G58" i="9"/>
  <c r="I58" i="9" a="1"/>
  <c r="I58" i="9"/>
  <c r="H56" i="9" a="1"/>
  <c r="H56" i="9"/>
  <c r="E56" i="9" a="1"/>
  <c r="E56" i="9"/>
  <c r="I56" i="9" a="1"/>
  <c r="I56" i="9"/>
  <c r="F56" i="9" a="1"/>
  <c r="F56" i="9"/>
  <c r="J56" i="9" a="1"/>
  <c r="J56" i="9"/>
  <c r="G56" i="9" a="1"/>
  <c r="G56" i="9"/>
  <c r="N32" i="9"/>
  <c r="G125" i="9" a="1"/>
  <c r="G125" i="9"/>
  <c r="F125" i="9" a="1"/>
  <c r="F125" i="9"/>
  <c r="I125" i="9" a="1"/>
  <c r="I125" i="9"/>
  <c r="H125" i="9" a="1"/>
  <c r="H125" i="9"/>
  <c r="C47" i="9" a="1"/>
  <c r="C47" i="9"/>
  <c r="P47" i="9" a="1"/>
  <c r="P47" i="9"/>
  <c r="D47" i="9" a="1"/>
  <c r="D47" i="9"/>
  <c r="F61" i="9" a="1"/>
  <c r="F61" i="9"/>
  <c r="H61" i="9" a="1"/>
  <c r="H61" i="9"/>
  <c r="E61" i="9" a="1"/>
  <c r="E61" i="9"/>
  <c r="G61" i="9" a="1"/>
  <c r="G61" i="9"/>
  <c r="J61" i="9" a="1"/>
  <c r="J61" i="9"/>
  <c r="I61" i="9" a="1"/>
  <c r="I61" i="9"/>
  <c r="F115" i="9" a="1"/>
  <c r="F115" i="9"/>
  <c r="J115" i="9" a="1"/>
  <c r="J115" i="9"/>
  <c r="H115" i="9" a="1"/>
  <c r="H115" i="9"/>
  <c r="G115" i="9" a="1"/>
  <c r="G115" i="9"/>
  <c r="I115" i="9" a="1"/>
  <c r="I115" i="9"/>
  <c r="E115" i="9" a="1"/>
  <c r="E115" i="9"/>
  <c r="P66" i="9" a="1"/>
  <c r="P66" i="9"/>
  <c r="C66" i="9" a="1"/>
  <c r="C66" i="9"/>
  <c r="D66" i="9" a="1"/>
  <c r="D66" i="9"/>
  <c r="P136" i="9" a="1"/>
  <c r="P136" i="9"/>
  <c r="C136" i="9" a="1"/>
  <c r="C136" i="9"/>
  <c r="D136" i="9" a="1"/>
  <c r="D136" i="9"/>
  <c r="H144" i="9" a="1"/>
  <c r="H144" i="9"/>
  <c r="J144" i="9" a="1"/>
  <c r="J144" i="9"/>
  <c r="I144" i="9" a="1"/>
  <c r="I144" i="9"/>
  <c r="E144" i="9" a="1"/>
  <c r="E144" i="9"/>
  <c r="G144" i="9" a="1"/>
  <c r="G144" i="9"/>
  <c r="F144" i="9" a="1"/>
  <c r="F144" i="9"/>
  <c r="C408" i="6"/>
  <c r="N50" i="1"/>
  <c r="C243" i="6"/>
  <c r="C328" i="6"/>
  <c r="C428" i="6"/>
  <c r="C463" i="6"/>
  <c r="D105" i="5"/>
  <c r="C138" i="6"/>
  <c r="C91" i="9" a="1"/>
  <c r="C91" i="9"/>
  <c r="D91" i="9" a="1"/>
  <c r="D91" i="9"/>
  <c r="P91" i="9" a="1"/>
  <c r="P91" i="9"/>
  <c r="P71" i="9" a="1"/>
  <c r="P71" i="9"/>
  <c r="D71" i="9" a="1"/>
  <c r="D71" i="9"/>
  <c r="C71" i="9" a="1"/>
  <c r="C71" i="9"/>
  <c r="D116" i="9" a="1"/>
  <c r="D116" i="9"/>
  <c r="C116" i="9" a="1"/>
  <c r="C116" i="9"/>
  <c r="P116" i="9" a="1"/>
  <c r="P116" i="9"/>
  <c r="H60" i="9" a="1"/>
  <c r="H60" i="9"/>
  <c r="J60" i="9" a="1"/>
  <c r="J60" i="9"/>
  <c r="E60" i="9" a="1"/>
  <c r="E60" i="9"/>
  <c r="I60" i="9" a="1"/>
  <c r="I60" i="9"/>
  <c r="G60" i="9" a="1"/>
  <c r="G60" i="9"/>
  <c r="F60" i="9" a="1"/>
  <c r="F60" i="9"/>
  <c r="N12" i="9"/>
  <c r="N10" i="9"/>
  <c r="K10" i="9"/>
  <c r="K11" i="9"/>
  <c r="J97" i="9" a="1"/>
  <c r="J97" i="9"/>
  <c r="I97" i="9" a="1"/>
  <c r="I97" i="9"/>
  <c r="G97" i="9" a="1"/>
  <c r="G97" i="9"/>
  <c r="F97" i="9" a="1"/>
  <c r="F97" i="9"/>
  <c r="H97" i="9" a="1"/>
  <c r="H97" i="9"/>
  <c r="E97" i="9" a="1"/>
  <c r="E97" i="9"/>
  <c r="F134" i="9" a="1"/>
  <c r="F134" i="9"/>
  <c r="H134" i="9" a="1"/>
  <c r="H134" i="9"/>
  <c r="E134" i="9" a="1"/>
  <c r="E134" i="9"/>
  <c r="J134" i="9" a="1"/>
  <c r="J134" i="9"/>
  <c r="G134" i="9" a="1"/>
  <c r="G134" i="9"/>
  <c r="I134" i="9" a="1"/>
  <c r="I134" i="9"/>
  <c r="G132" i="9" a="1"/>
  <c r="G132" i="9"/>
  <c r="F132" i="9" a="1"/>
  <c r="F132" i="9"/>
  <c r="H132" i="9" a="1"/>
  <c r="H132" i="9"/>
  <c r="E132" i="9" a="1"/>
  <c r="E132" i="9"/>
  <c r="I132" i="9" a="1"/>
  <c r="I132" i="9"/>
  <c r="J132" i="9" a="1"/>
  <c r="J132" i="9"/>
  <c r="D160" i="5"/>
  <c r="C103" i="9" a="1"/>
  <c r="C103" i="9"/>
  <c r="D103" i="9" a="1"/>
  <c r="D103" i="9"/>
  <c r="P103" i="9" a="1"/>
  <c r="P103" i="9"/>
  <c r="D88" i="9" a="1"/>
  <c r="D88" i="9"/>
  <c r="C88" i="9" a="1"/>
  <c r="C88" i="9"/>
  <c r="P88" i="9" a="1"/>
  <c r="P88" i="9"/>
  <c r="C81" i="9" a="1"/>
  <c r="C81" i="9"/>
  <c r="P81" i="9" a="1"/>
  <c r="P81" i="9"/>
  <c r="D81" i="9" a="1"/>
  <c r="D81" i="9"/>
  <c r="L33" i="9"/>
  <c r="M20" i="9"/>
  <c r="C438" i="6"/>
  <c r="C86" i="9" a="1"/>
  <c r="C86" i="9"/>
  <c r="P86" i="9" a="1"/>
  <c r="P86" i="9"/>
  <c r="D86" i="9" a="1"/>
  <c r="D86" i="9"/>
  <c r="H62" i="9" a="1"/>
  <c r="H62" i="9"/>
  <c r="I62" i="9" a="1"/>
  <c r="I62" i="9"/>
  <c r="F62" i="9" a="1"/>
  <c r="F62" i="9"/>
  <c r="J62" i="9" a="1"/>
  <c r="J62" i="9"/>
  <c r="E62" i="9" a="1"/>
  <c r="E62" i="9"/>
  <c r="G62" i="9" a="1"/>
  <c r="G62" i="9"/>
  <c r="I154" i="9" a="1"/>
  <c r="I154" i="9"/>
  <c r="G154" i="9" a="1"/>
  <c r="G154" i="9"/>
  <c r="F154" i="9" a="1"/>
  <c r="F154" i="9"/>
  <c r="E154" i="9" a="1"/>
  <c r="E154" i="9"/>
  <c r="J154" i="9" a="1"/>
  <c r="J154" i="9"/>
  <c r="H154" i="9" a="1"/>
  <c r="H154" i="9"/>
  <c r="C141" i="9" a="1"/>
  <c r="C141" i="9"/>
  <c r="P141" i="9" a="1"/>
  <c r="P141" i="9"/>
  <c r="D141" i="9" a="1"/>
  <c r="D141" i="9"/>
  <c r="J145" i="9" a="1"/>
  <c r="J145" i="9"/>
  <c r="H145" i="9" a="1"/>
  <c r="H145" i="9"/>
  <c r="E145" i="9" a="1"/>
  <c r="E145" i="9"/>
  <c r="G145" i="9" a="1"/>
  <c r="G145" i="9"/>
  <c r="F145" i="9" a="1"/>
  <c r="F145" i="9"/>
  <c r="I145" i="9" a="1"/>
  <c r="I145" i="9"/>
  <c r="C107" i="9" a="1"/>
  <c r="C107" i="9"/>
  <c r="P107" i="9" a="1"/>
  <c r="P107" i="9"/>
  <c r="D107" i="9" a="1"/>
  <c r="D107" i="9"/>
  <c r="H50" i="9" a="1"/>
  <c r="H50" i="9"/>
  <c r="J50" i="9" a="1"/>
  <c r="J50" i="9"/>
  <c r="G50" i="9" a="1"/>
  <c r="G50" i="9"/>
  <c r="E50" i="9" a="1"/>
  <c r="E50" i="9"/>
  <c r="F50" i="9" a="1"/>
  <c r="F50" i="9"/>
  <c r="I50" i="9" a="1"/>
  <c r="I50" i="9"/>
  <c r="J73" i="9" a="1"/>
  <c r="J73" i="9"/>
  <c r="H73" i="9" a="1"/>
  <c r="H73" i="9"/>
  <c r="E73" i="9" a="1"/>
  <c r="E73" i="9"/>
  <c r="G73" i="9" a="1"/>
  <c r="G73" i="9"/>
  <c r="I73" i="9" a="1"/>
  <c r="I73" i="9"/>
  <c r="F73" i="9" a="1"/>
  <c r="F73" i="9"/>
  <c r="D134" i="9" a="1"/>
  <c r="D134" i="9"/>
  <c r="P134" i="9" a="1"/>
  <c r="P134" i="9"/>
  <c r="C134" i="9" a="1"/>
  <c r="C134" i="9"/>
  <c r="D75" i="5"/>
  <c r="N15" i="9"/>
  <c r="C82" i="9" a="1"/>
  <c r="C82" i="9"/>
  <c r="D82" i="9" a="1"/>
  <c r="D82" i="9"/>
  <c r="P82" i="9" a="1"/>
  <c r="P82" i="9"/>
  <c r="C97" i="9" a="1"/>
  <c r="C97" i="9"/>
  <c r="D97" i="9" a="1"/>
  <c r="D97" i="9"/>
  <c r="P97" i="9" a="1"/>
  <c r="P97" i="9"/>
  <c r="F75" i="9" a="1"/>
  <c r="F75" i="9"/>
  <c r="G75" i="9" a="1"/>
  <c r="G75" i="9"/>
  <c r="J75" i="9" a="1"/>
  <c r="J75" i="9"/>
  <c r="E75" i="9" a="1"/>
  <c r="E75" i="9"/>
  <c r="I75" i="9" a="1"/>
  <c r="I75" i="9"/>
  <c r="H75" i="9" a="1"/>
  <c r="H75" i="9"/>
  <c r="D140" i="5"/>
  <c r="D45" i="9" a="1"/>
  <c r="D45" i="9"/>
  <c r="P45" i="9" a="1"/>
  <c r="P45" i="9"/>
  <c r="C45" i="9" a="1"/>
  <c r="C45" i="9"/>
  <c r="C124" i="9" a="1"/>
  <c r="C124" i="9"/>
  <c r="D124" i="9" a="1"/>
  <c r="D124" i="9"/>
  <c r="P124" i="9" a="1"/>
  <c r="P124" i="9"/>
  <c r="H84" i="9" a="1"/>
  <c r="H84" i="9"/>
  <c r="E84" i="9" a="1"/>
  <c r="E84" i="9"/>
  <c r="J84" i="9" a="1"/>
  <c r="J84" i="9"/>
  <c r="I84" i="9" a="1"/>
  <c r="I84" i="9"/>
  <c r="F84" i="9" a="1"/>
  <c r="F84" i="9"/>
  <c r="G84" i="9" a="1"/>
  <c r="G84" i="9"/>
  <c r="C105" i="9" a="1"/>
  <c r="C105" i="9"/>
  <c r="D105" i="9" a="1"/>
  <c r="D105" i="9"/>
  <c r="P105" i="9" a="1"/>
  <c r="P105" i="9"/>
  <c r="F54" i="9" a="1"/>
  <c r="F54" i="9"/>
  <c r="J54" i="9" a="1"/>
  <c r="J54" i="9"/>
  <c r="E54" i="9" a="1"/>
  <c r="E54" i="9"/>
  <c r="G54" i="9" a="1"/>
  <c r="G54" i="9"/>
  <c r="H54" i="9" a="1"/>
  <c r="H54" i="9"/>
  <c r="I54" i="9" a="1"/>
  <c r="I54" i="9"/>
  <c r="C48" i="9" a="1"/>
  <c r="C48" i="9"/>
  <c r="P48" i="9" a="1"/>
  <c r="P48" i="9"/>
  <c r="D48" i="9" a="1"/>
  <c r="D48" i="9"/>
  <c r="E31" i="9" a="1"/>
  <c r="E31" i="9"/>
  <c r="H31" i="9" a="1"/>
  <c r="H31" i="9"/>
  <c r="J31" i="9" a="1"/>
  <c r="J31" i="9"/>
  <c r="F31" i="9" a="1"/>
  <c r="F31" i="9"/>
  <c r="E120" i="9" a="1"/>
  <c r="E120" i="9"/>
  <c r="G120" i="9" a="1"/>
  <c r="G120" i="9"/>
  <c r="J120" i="9" a="1"/>
  <c r="J120" i="9"/>
  <c r="H120" i="9" a="1"/>
  <c r="H120" i="9"/>
  <c r="I120" i="9" a="1"/>
  <c r="I120" i="9"/>
  <c r="F120" i="9" a="1"/>
  <c r="F120" i="9"/>
  <c r="H142" i="9" a="1"/>
  <c r="H142" i="9"/>
  <c r="E142" i="9" a="1"/>
  <c r="E142" i="9"/>
  <c r="G142" i="9" a="1"/>
  <c r="G142" i="9"/>
  <c r="I142" i="9" a="1"/>
  <c r="I142" i="9"/>
  <c r="F142" i="9" a="1"/>
  <c r="F142" i="9"/>
  <c r="J142" i="9" a="1"/>
  <c r="J142" i="9"/>
  <c r="C115" i="9" a="1"/>
  <c r="C115" i="9"/>
  <c r="D115" i="9" a="1"/>
  <c r="D115" i="9"/>
  <c r="P115" i="9" a="1"/>
  <c r="P115" i="9"/>
  <c r="P154" i="9" a="1"/>
  <c r="P154" i="9"/>
  <c r="C154" i="9" a="1"/>
  <c r="C154" i="9"/>
  <c r="D154" i="9" a="1"/>
  <c r="D154" i="9"/>
  <c r="I141" i="9" a="1"/>
  <c r="I141" i="9"/>
  <c r="G141" i="9" a="1"/>
  <c r="G141" i="9"/>
  <c r="H141" i="9" a="1"/>
  <c r="H141" i="9"/>
  <c r="F141" i="9" a="1"/>
  <c r="F141" i="9"/>
  <c r="J141" i="9" a="1"/>
  <c r="J141" i="9"/>
  <c r="E141" i="9" a="1"/>
  <c r="E141" i="9"/>
  <c r="P145" i="9" a="1"/>
  <c r="P145" i="9"/>
  <c r="C145" i="9" a="1"/>
  <c r="C145" i="9"/>
  <c r="D145" i="9" a="1"/>
  <c r="D145" i="9"/>
  <c r="D106" i="9" a="1"/>
  <c r="D106" i="9"/>
  <c r="P106" i="9" a="1"/>
  <c r="P106" i="9"/>
  <c r="C106" i="9" a="1"/>
  <c r="C106" i="9"/>
  <c r="J80" i="9" a="1"/>
  <c r="J80" i="9"/>
  <c r="G80" i="9" a="1"/>
  <c r="G80" i="9"/>
  <c r="I80" i="9" a="1"/>
  <c r="I80" i="9"/>
  <c r="H80" i="9" a="1"/>
  <c r="H80" i="9"/>
  <c r="E80" i="9" a="1"/>
  <c r="E80" i="9"/>
  <c r="F80" i="9" a="1"/>
  <c r="F80" i="9"/>
  <c r="C78" i="9" a="1"/>
  <c r="C78" i="9"/>
  <c r="D78" i="9" a="1"/>
  <c r="D78" i="9"/>
  <c r="P78" i="9" a="1"/>
  <c r="P78" i="9"/>
  <c r="C308" i="6"/>
  <c r="G64" i="9" a="1"/>
  <c r="G64" i="9"/>
  <c r="I64" i="9" a="1"/>
  <c r="I64" i="9"/>
  <c r="E64" i="9" a="1"/>
  <c r="E64" i="9"/>
  <c r="H64" i="9" a="1"/>
  <c r="H64" i="9"/>
  <c r="F64" i="9" a="1"/>
  <c r="F64" i="9"/>
  <c r="J64" i="9" a="1"/>
  <c r="J64" i="9"/>
  <c r="P60" i="9" a="1"/>
  <c r="P60" i="9"/>
  <c r="C60" i="9" a="1"/>
  <c r="C60" i="9"/>
  <c r="D60" i="9" a="1"/>
  <c r="D60" i="9"/>
  <c r="N17" i="9"/>
  <c r="G82" i="9" a="1"/>
  <c r="G82" i="9"/>
  <c r="E82" i="9" a="1"/>
  <c r="E82" i="9"/>
  <c r="I82" i="9" a="1"/>
  <c r="I82" i="9"/>
  <c r="J82" i="9" a="1"/>
  <c r="J82" i="9"/>
  <c r="H82" i="9" a="1"/>
  <c r="H82" i="9"/>
  <c r="F82" i="9" a="1"/>
  <c r="F82" i="9"/>
  <c r="D93" i="9" a="1"/>
  <c r="D93" i="9"/>
  <c r="P93" i="9" a="1"/>
  <c r="P93" i="9"/>
  <c r="C93" i="9" a="1"/>
  <c r="C93" i="9"/>
  <c r="F133" i="9" a="1"/>
  <c r="F133" i="9"/>
  <c r="I133" i="9" a="1"/>
  <c r="I133" i="9"/>
  <c r="E133" i="9" a="1"/>
  <c r="E133" i="9"/>
  <c r="G133" i="9" a="1"/>
  <c r="G133" i="9"/>
  <c r="J133" i="9" a="1"/>
  <c r="J133" i="9"/>
  <c r="H133" i="9" a="1"/>
  <c r="H133" i="9"/>
  <c r="E74" i="9" a="1"/>
  <c r="E74" i="9"/>
  <c r="F74" i="9" a="1"/>
  <c r="F74" i="9"/>
  <c r="J74" i="9" a="1"/>
  <c r="J74" i="9"/>
  <c r="I74" i="9" a="1"/>
  <c r="I74" i="9"/>
  <c r="H74" i="9" a="1"/>
  <c r="H74" i="9"/>
  <c r="G74" i="9" a="1"/>
  <c r="G74" i="9"/>
  <c r="D120" i="5"/>
  <c r="J103" i="9" a="1"/>
  <c r="J103" i="9"/>
  <c r="G103" i="9" a="1"/>
  <c r="G103" i="9"/>
  <c r="I103" i="9" a="1"/>
  <c r="I103" i="9"/>
  <c r="E103" i="9" a="1"/>
  <c r="E103" i="9"/>
  <c r="F103" i="9" a="1"/>
  <c r="F103" i="9"/>
  <c r="H103" i="9" a="1"/>
  <c r="H103" i="9"/>
  <c r="J105" i="9" a="1"/>
  <c r="J105" i="9"/>
  <c r="E105" i="9" a="1"/>
  <c r="E105" i="9"/>
  <c r="H105" i="9" a="1"/>
  <c r="H105" i="9"/>
  <c r="I105" i="9" a="1"/>
  <c r="I105" i="9"/>
  <c r="G105" i="9" a="1"/>
  <c r="G105" i="9"/>
  <c r="F105" i="9" a="1"/>
  <c r="F105" i="9"/>
  <c r="C54" i="9" a="1"/>
  <c r="C54" i="9"/>
  <c r="P54" i="9" a="1"/>
  <c r="P54" i="9"/>
  <c r="D54" i="9" a="1"/>
  <c r="D54" i="9"/>
  <c r="F51" i="9" a="1"/>
  <c r="F51" i="9"/>
  <c r="H51" i="9" a="1"/>
  <c r="H51" i="9"/>
  <c r="J51" i="9" a="1"/>
  <c r="J51" i="9"/>
  <c r="I51" i="9" a="1"/>
  <c r="I51" i="9"/>
  <c r="G51" i="9" a="1"/>
  <c r="G51" i="9"/>
  <c r="E51" i="9" a="1"/>
  <c r="E51" i="9"/>
  <c r="J48" i="9" a="1"/>
  <c r="J48" i="9"/>
  <c r="E48" i="9" a="1"/>
  <c r="E48" i="9"/>
  <c r="G48" i="9" a="1"/>
  <c r="G48" i="9"/>
  <c r="I48" i="9" a="1"/>
  <c r="I48" i="9"/>
  <c r="H48" i="9" a="1"/>
  <c r="H48" i="9"/>
  <c r="F48" i="9" a="1"/>
  <c r="F48" i="9"/>
  <c r="C213" i="6"/>
  <c r="F114" i="9" a="1"/>
  <c r="F114" i="9"/>
  <c r="J114" i="9" a="1"/>
  <c r="J114" i="9"/>
  <c r="H114" i="9" a="1"/>
  <c r="H114" i="9"/>
  <c r="E114" i="9" a="1"/>
  <c r="E114" i="9"/>
  <c r="I114" i="9" a="1"/>
  <c r="I114" i="9"/>
  <c r="G114" i="9" a="1"/>
  <c r="G114" i="9"/>
  <c r="C112" i="9" a="1"/>
  <c r="C112" i="9"/>
  <c r="P112" i="9" a="1"/>
  <c r="P112" i="9"/>
  <c r="D112" i="9" a="1"/>
  <c r="D112" i="9"/>
  <c r="I66" i="9" a="1"/>
  <c r="I66" i="9"/>
  <c r="G66" i="9" a="1"/>
  <c r="G66" i="9"/>
  <c r="F66" i="9" a="1"/>
  <c r="F66" i="9"/>
  <c r="E66" i="9" a="1"/>
  <c r="E66" i="9"/>
  <c r="H66" i="9" a="1"/>
  <c r="H66" i="9"/>
  <c r="J66" i="9" a="1"/>
  <c r="J66" i="9"/>
  <c r="I136" i="9" a="1"/>
  <c r="I136" i="9"/>
  <c r="E136" i="9" a="1"/>
  <c r="E136" i="9"/>
  <c r="J136" i="9" a="1"/>
  <c r="J136" i="9"/>
  <c r="F136" i="9" a="1"/>
  <c r="F136" i="9"/>
  <c r="G136" i="9" a="1"/>
  <c r="G136" i="9"/>
  <c r="H136" i="9" a="1"/>
  <c r="H136" i="9"/>
  <c r="D144" i="9" a="1"/>
  <c r="D144" i="9"/>
  <c r="C144" i="9" a="1"/>
  <c r="C144" i="9"/>
  <c r="P144" i="9" a="1"/>
  <c r="P144" i="9"/>
  <c r="H100" i="9" a="1"/>
  <c r="H100" i="9"/>
  <c r="E100" i="9" a="1"/>
  <c r="E100" i="9"/>
  <c r="J100" i="9" a="1"/>
  <c r="J100" i="9"/>
  <c r="G100" i="9" a="1"/>
  <c r="G100" i="9"/>
  <c r="F100" i="9" a="1"/>
  <c r="F100" i="9"/>
  <c r="I100" i="9" a="1"/>
  <c r="I100" i="9"/>
  <c r="C413" i="6"/>
  <c r="F91" i="9" a="1"/>
  <c r="F91" i="9"/>
  <c r="H91" i="9" a="1"/>
  <c r="H91" i="9"/>
  <c r="G91" i="9" a="1"/>
  <c r="G91" i="9"/>
  <c r="E91" i="9" a="1"/>
  <c r="E91" i="9"/>
  <c r="J91" i="9" a="1"/>
  <c r="J91" i="9"/>
  <c r="I91" i="9" a="1"/>
  <c r="I91" i="9"/>
  <c r="G71" i="9" a="1"/>
  <c r="G71" i="9"/>
  <c r="H71" i="9" a="1"/>
  <c r="H71" i="9"/>
  <c r="J71" i="9" a="1"/>
  <c r="J71" i="9"/>
  <c r="F71" i="9" a="1"/>
  <c r="F71" i="9"/>
  <c r="I71" i="9" a="1"/>
  <c r="I71" i="9"/>
  <c r="E71" i="9" a="1"/>
  <c r="E71" i="9"/>
  <c r="I116" i="9" a="1"/>
  <c r="I116" i="9"/>
  <c r="G116" i="9" a="1"/>
  <c r="G116" i="9"/>
  <c r="H116" i="9" a="1"/>
  <c r="H116" i="9"/>
  <c r="E116" i="9" a="1"/>
  <c r="E116" i="9"/>
  <c r="F116" i="9" a="1"/>
  <c r="F116" i="9"/>
  <c r="J116" i="9" a="1"/>
  <c r="J116" i="9"/>
  <c r="N16" i="9"/>
  <c r="N11" i="9"/>
  <c r="I93" i="9" a="1"/>
  <c r="I93" i="9"/>
  <c r="F93" i="9" a="1"/>
  <c r="F93" i="9"/>
  <c r="G93" i="9" a="1"/>
  <c r="G93" i="9"/>
  <c r="H93" i="9" a="1"/>
  <c r="H93" i="9"/>
  <c r="E93" i="9" a="1"/>
  <c r="E93" i="9"/>
  <c r="J93" i="9" a="1"/>
  <c r="J93" i="9"/>
  <c r="P133" i="9" a="1"/>
  <c r="P133" i="9"/>
  <c r="D133" i="9" a="1"/>
  <c r="D133" i="9"/>
  <c r="C133" i="9" a="1"/>
  <c r="C133" i="9"/>
  <c r="C77" i="9" a="1"/>
  <c r="C77" i="9"/>
  <c r="D77" i="9" a="1"/>
  <c r="D77" i="9"/>
  <c r="P77" i="9" a="1"/>
  <c r="P77" i="9"/>
  <c r="J45" i="9" a="1"/>
  <c r="J45" i="9"/>
  <c r="H45" i="9" a="1"/>
  <c r="H45" i="9"/>
  <c r="F45" i="9" a="1"/>
  <c r="F45" i="9"/>
  <c r="G45" i="9" a="1"/>
  <c r="G45" i="9"/>
  <c r="I45" i="9" a="1"/>
  <c r="I45" i="9"/>
  <c r="E45" i="9" a="1"/>
  <c r="E45" i="9"/>
  <c r="E124" i="9" a="1"/>
  <c r="E124" i="9"/>
  <c r="F124" i="9" a="1"/>
  <c r="F124" i="9"/>
  <c r="J124" i="9" a="1"/>
  <c r="J124" i="9"/>
  <c r="G124" i="9" a="1"/>
  <c r="G124" i="9"/>
  <c r="I124" i="9" a="1"/>
  <c r="I124" i="9"/>
  <c r="H124" i="9" a="1"/>
  <c r="H124" i="9"/>
  <c r="C9" i="9" a="1"/>
  <c r="C9" i="9"/>
  <c r="P9" i="9" a="1"/>
  <c r="P9" i="9"/>
  <c r="D9" i="9" a="1"/>
  <c r="D9" i="9"/>
  <c r="F53" i="9" a="1"/>
  <c r="F53" i="9"/>
  <c r="G53" i="9" a="1"/>
  <c r="G53" i="9"/>
  <c r="E53" i="9" a="1"/>
  <c r="E53" i="9"/>
  <c r="J53" i="9" a="1"/>
  <c r="J53" i="9"/>
  <c r="I53" i="9" a="1"/>
  <c r="I53" i="9"/>
  <c r="H53" i="9" a="1"/>
  <c r="H53" i="9"/>
  <c r="D51" i="9" a="1"/>
  <c r="D51" i="9"/>
  <c r="P51" i="9" a="1"/>
  <c r="P51" i="9"/>
  <c r="C51" i="9" a="1"/>
  <c r="C51" i="9"/>
  <c r="I88" i="9" a="1"/>
  <c r="I88" i="9"/>
  <c r="H88" i="9" a="1"/>
  <c r="H88" i="9"/>
  <c r="G88" i="9" a="1"/>
  <c r="G88" i="9"/>
  <c r="E88" i="9" a="1"/>
  <c r="E88" i="9"/>
  <c r="J88" i="9" a="1"/>
  <c r="J88" i="9"/>
  <c r="F88" i="9" a="1"/>
  <c r="F88" i="9"/>
  <c r="F81" i="9" a="1"/>
  <c r="F81" i="9"/>
  <c r="J81" i="9" a="1"/>
  <c r="J81" i="9"/>
  <c r="H81" i="9" a="1"/>
  <c r="H81" i="9"/>
  <c r="G81" i="9" a="1"/>
  <c r="G81" i="9"/>
  <c r="E81" i="9" a="1"/>
  <c r="E81" i="9"/>
  <c r="I81" i="9" a="1"/>
  <c r="I81" i="9"/>
  <c r="F30" i="9" a="1"/>
  <c r="F30" i="9"/>
  <c r="J30" i="9" a="1"/>
  <c r="J30" i="9"/>
  <c r="H30" i="9" a="1"/>
  <c r="H30" i="9"/>
  <c r="E30" i="9" a="1"/>
  <c r="E30" i="9"/>
  <c r="G432" i="9" a="1"/>
  <c r="G432" i="9"/>
  <c r="G444" i="9" a="1"/>
  <c r="G444" i="9"/>
  <c r="G480" i="9" a="1"/>
  <c r="G480" i="9"/>
  <c r="C357" i="9" a="1"/>
  <c r="C357" i="9"/>
  <c r="X357" i="9"/>
  <c r="G378" i="9" a="1"/>
  <c r="G378" i="9"/>
  <c r="AC357" i="9" a="1"/>
  <c r="AC357" i="9"/>
  <c r="G418" i="9" a="1"/>
  <c r="G418" i="9"/>
  <c r="G450" i="9" a="1"/>
  <c r="G450" i="9"/>
  <c r="G500" i="9" a="1"/>
  <c r="G500" i="9"/>
  <c r="H347" i="9" a="1"/>
  <c r="H347" i="9"/>
  <c r="G529" i="9" a="1"/>
  <c r="G529" i="9"/>
  <c r="G471" i="9" a="1"/>
  <c r="G471" i="9"/>
  <c r="G389" i="9" a="1"/>
  <c r="G389" i="9"/>
  <c r="G496" i="9" a="1"/>
  <c r="G496" i="9"/>
  <c r="G485" i="9" a="1"/>
  <c r="G485" i="9"/>
  <c r="G445" i="9" a="1"/>
  <c r="G445" i="9"/>
  <c r="G524" i="9" a="1"/>
  <c r="G524" i="9"/>
  <c r="G391" i="9" a="1"/>
  <c r="G391" i="9"/>
  <c r="G613" i="9" a="1"/>
  <c r="G613" i="9"/>
  <c r="G501" i="9" a="1"/>
  <c r="G501" i="9"/>
  <c r="G579" i="9" a="1"/>
  <c r="G579" i="9"/>
  <c r="G549" i="9" a="1"/>
  <c r="G549" i="9"/>
  <c r="G561" i="9" a="1"/>
  <c r="G561" i="9"/>
  <c r="H348" i="9" a="1"/>
  <c r="H348" i="9"/>
  <c r="G533" i="9" a="1"/>
  <c r="G533" i="9"/>
  <c r="G467" i="9" a="1"/>
  <c r="G467" i="9"/>
  <c r="G574" i="9" a="1"/>
  <c r="G574" i="9"/>
  <c r="G492" i="9" a="1"/>
  <c r="G492" i="9"/>
  <c r="G453" i="9" a="1"/>
  <c r="G453" i="9"/>
  <c r="G514" i="9" a="1"/>
  <c r="G514" i="9"/>
  <c r="G407" i="9" a="1"/>
  <c r="G407" i="9"/>
  <c r="G616" i="9" a="1"/>
  <c r="G616" i="9"/>
  <c r="G570" i="9" a="1"/>
  <c r="G570" i="9"/>
  <c r="G404" i="9" a="1"/>
  <c r="G404" i="9"/>
  <c r="G551" i="9" a="1"/>
  <c r="G551" i="9"/>
  <c r="G388" i="9" a="1"/>
  <c r="G388" i="9"/>
  <c r="G548" i="9" a="1"/>
  <c r="G548" i="9"/>
  <c r="G486" i="9" a="1"/>
  <c r="G486" i="9"/>
  <c r="G439" i="9" a="1"/>
  <c r="G439" i="9"/>
  <c r="G518" i="9" a="1"/>
  <c r="G518" i="9"/>
  <c r="G483" i="9" a="1"/>
  <c r="G483" i="9"/>
  <c r="G615" i="9" a="1"/>
  <c r="G615" i="9"/>
  <c r="G420" i="9" a="1"/>
  <c r="G420" i="9"/>
  <c r="G600" i="9" a="1"/>
  <c r="G600" i="9"/>
  <c r="G567" i="9" a="1"/>
  <c r="G567" i="9"/>
  <c r="G409" i="9" a="1"/>
  <c r="G409" i="9"/>
  <c r="G612" i="9" a="1"/>
  <c r="G612" i="9"/>
  <c r="G571" i="9" a="1"/>
  <c r="G571" i="9"/>
  <c r="G562" i="9" a="1"/>
  <c r="G562" i="9"/>
  <c r="G419" i="9" a="1"/>
  <c r="G419" i="9"/>
  <c r="G519" i="9" a="1"/>
  <c r="G519" i="9"/>
  <c r="G469" i="9" a="1"/>
  <c r="G469" i="9"/>
  <c r="G449" i="9" a="1"/>
  <c r="G449" i="9"/>
  <c r="G572" i="9" a="1"/>
  <c r="G572" i="9"/>
  <c r="G506" i="9" a="1"/>
  <c r="G506" i="9"/>
  <c r="G622" i="9" a="1"/>
  <c r="G622" i="9"/>
  <c r="G452" i="9" a="1"/>
  <c r="G452" i="9"/>
  <c r="G398" i="9" a="1"/>
  <c r="G398" i="9"/>
  <c r="G465" i="9" a="1"/>
  <c r="G465" i="9"/>
  <c r="G434" i="9" a="1"/>
  <c r="G434" i="9"/>
  <c r="G429" i="9" a="1"/>
  <c r="G429" i="9"/>
  <c r="G464" i="9" a="1"/>
  <c r="G464" i="9"/>
  <c r="G484" i="9" a="1"/>
  <c r="G484" i="9"/>
  <c r="G422" i="9" a="1"/>
  <c r="G422" i="9"/>
  <c r="G594" i="9" a="1"/>
  <c r="G594" i="9"/>
  <c r="G582" i="9" a="1"/>
  <c r="G582" i="9"/>
  <c r="G619" i="9" a="1"/>
  <c r="G619" i="9"/>
  <c r="G476" i="9" a="1"/>
  <c r="G476" i="9"/>
  <c r="G558" i="9" a="1"/>
  <c r="G558" i="9"/>
  <c r="G556" i="9" a="1"/>
  <c r="G556" i="9"/>
  <c r="G606" i="9" a="1"/>
  <c r="G606" i="9"/>
  <c r="G405" i="9" a="1"/>
  <c r="G405" i="9"/>
  <c r="G498" i="9" a="1"/>
  <c r="G498" i="9"/>
  <c r="G491" i="9" a="1"/>
  <c r="G491" i="9"/>
  <c r="G441" i="9" a="1"/>
  <c r="G441" i="9"/>
  <c r="G607" i="9" a="1"/>
  <c r="G607" i="9"/>
  <c r="G609" i="9" a="1"/>
  <c r="G609" i="9"/>
  <c r="G470" i="9" a="1"/>
  <c r="G470" i="9"/>
  <c r="G438" i="9" a="1"/>
  <c r="G438" i="9"/>
  <c r="G541" i="9" a="1"/>
  <c r="G541" i="9"/>
  <c r="G395" i="9" a="1"/>
  <c r="G395" i="9"/>
  <c r="G610" i="9" a="1"/>
  <c r="G610" i="9"/>
  <c r="G535" i="9" a="1"/>
  <c r="G535" i="9"/>
  <c r="G503" i="9" a="1"/>
  <c r="G503" i="9"/>
  <c r="G521" i="9" a="1"/>
  <c r="G521" i="9"/>
  <c r="G538" i="9" a="1"/>
  <c r="G538" i="9"/>
  <c r="G510" i="9" a="1"/>
  <c r="G510" i="9"/>
  <c r="G596" i="9" a="1"/>
  <c r="G596" i="9"/>
  <c r="G599" i="9" a="1"/>
  <c r="G599" i="9"/>
  <c r="G540" i="9" a="1"/>
  <c r="G540" i="9"/>
  <c r="G448" i="9" a="1"/>
  <c r="G448" i="9"/>
  <c r="G527" i="9" a="1"/>
  <c r="G527" i="9"/>
  <c r="G543" i="9" a="1"/>
  <c r="G543" i="9"/>
  <c r="G564" i="9" a="1"/>
  <c r="G564" i="9"/>
  <c r="G583" i="9" a="1"/>
  <c r="G583" i="9"/>
  <c r="G436" i="9" a="1"/>
  <c r="G436" i="9"/>
  <c r="G497" i="9" a="1"/>
  <c r="G497" i="9"/>
  <c r="G625" i="9" a="1"/>
  <c r="G625" i="9"/>
  <c r="G550" i="9" a="1"/>
  <c r="G550" i="9"/>
  <c r="G611" i="9" a="1"/>
  <c r="G611" i="9"/>
  <c r="G396" i="9" a="1"/>
  <c r="G396" i="9"/>
  <c r="G559" i="9" a="1"/>
  <c r="G559" i="9"/>
  <c r="G520" i="9" a="1"/>
  <c r="G520" i="9"/>
  <c r="G509" i="9" a="1"/>
  <c r="G509" i="9"/>
  <c r="Z340" i="9"/>
  <c r="Y341" i="9"/>
  <c r="G507" i="9" a="1"/>
  <c r="G507" i="9"/>
  <c r="G563" i="9" a="1"/>
  <c r="G563" i="9"/>
  <c r="G426" i="9" a="1"/>
  <c r="G426" i="9"/>
  <c r="G392" i="9" a="1"/>
  <c r="G392" i="9"/>
  <c r="G411" i="9" a="1"/>
  <c r="G411" i="9"/>
  <c r="G466" i="9" a="1"/>
  <c r="G466" i="9"/>
  <c r="G504" i="9" a="1"/>
  <c r="G504" i="9"/>
  <c r="C339" i="9" a="1"/>
  <c r="C339" i="9"/>
  <c r="D339" i="9" a="1"/>
  <c r="D339" i="9"/>
  <c r="AC339" i="9" a="1"/>
  <c r="AC339" i="9"/>
  <c r="G560" i="9" a="1"/>
  <c r="G560" i="9"/>
  <c r="G390" i="9" a="1"/>
  <c r="G390" i="9"/>
  <c r="G603" i="9" a="1"/>
  <c r="G603" i="9"/>
  <c r="G557" i="9" a="1"/>
  <c r="G557" i="9"/>
  <c r="G482" i="9" a="1"/>
  <c r="G482" i="9"/>
  <c r="G326" i="9" a="1"/>
  <c r="G326" i="9"/>
  <c r="G531" i="9" a="1"/>
  <c r="G531" i="9"/>
  <c r="G446" i="9" a="1"/>
  <c r="G446" i="9"/>
  <c r="G402" i="9" a="1"/>
  <c r="G402" i="9"/>
  <c r="G515" i="9" a="1"/>
  <c r="G515" i="9"/>
  <c r="G455" i="9" a="1"/>
  <c r="G455" i="9"/>
  <c r="G403" i="9" a="1"/>
  <c r="G403" i="9"/>
  <c r="G568" i="9" a="1"/>
  <c r="G568" i="9"/>
  <c r="G590" i="9" a="1"/>
  <c r="G590" i="9"/>
  <c r="G508" i="9" a="1"/>
  <c r="G508" i="9"/>
  <c r="G575" i="9" a="1"/>
  <c r="G575" i="9"/>
  <c r="G459" i="9" a="1"/>
  <c r="G459" i="9"/>
  <c r="G573" i="9" a="1"/>
  <c r="G573" i="9"/>
  <c r="G552" i="9" a="1"/>
  <c r="G552" i="9"/>
  <c r="G576" i="9" a="1"/>
  <c r="G576" i="9"/>
  <c r="G393" i="9" a="1"/>
  <c r="G393" i="9"/>
  <c r="G553" i="9" a="1"/>
  <c r="G553" i="9"/>
  <c r="G580" i="9" a="1"/>
  <c r="G580" i="9"/>
  <c r="G589" i="9" a="1"/>
  <c r="G589" i="9"/>
  <c r="G577" i="9" a="1"/>
  <c r="G577" i="9"/>
  <c r="G427" i="9" a="1"/>
  <c r="G427" i="9"/>
  <c r="G394" i="9" a="1"/>
  <c r="G394" i="9"/>
  <c r="G614" i="9" a="1"/>
  <c r="G614" i="9"/>
  <c r="Z328" i="9"/>
  <c r="Y329" i="9"/>
  <c r="G605" i="9" a="1"/>
  <c r="G605" i="9"/>
  <c r="C327" i="9" a="1"/>
  <c r="C327" i="9"/>
  <c r="D327" i="9" a="1"/>
  <c r="D327" i="9"/>
  <c r="AC327" i="9" a="1"/>
  <c r="AC327" i="9"/>
  <c r="G545" i="9" a="1"/>
  <c r="G545" i="9"/>
  <c r="G592" i="9" a="1"/>
  <c r="G592" i="9"/>
  <c r="G578" i="9" a="1"/>
  <c r="G578" i="9"/>
  <c r="G457" i="9" a="1"/>
  <c r="G457" i="9"/>
  <c r="G451" i="9" a="1"/>
  <c r="G451" i="9"/>
  <c r="G481" i="9" a="1"/>
  <c r="G481" i="9"/>
  <c r="G400" i="9" a="1"/>
  <c r="G400" i="9"/>
  <c r="G581" i="9" a="1"/>
  <c r="G581" i="9"/>
  <c r="G337" i="9" a="1"/>
  <c r="G337" i="9"/>
  <c r="G544" i="9" a="1"/>
  <c r="G544" i="9"/>
  <c r="G478" i="9" a="1"/>
  <c r="G478" i="9"/>
  <c r="G546" i="9" a="1"/>
  <c r="G546" i="9"/>
  <c r="G437" i="9" a="1"/>
  <c r="G437" i="9"/>
  <c r="G406" i="9" a="1"/>
  <c r="G406" i="9"/>
  <c r="G547" i="9" a="1"/>
  <c r="G547" i="9"/>
  <c r="G473" i="9" a="1"/>
  <c r="G473" i="9"/>
  <c r="G539" i="9" a="1"/>
  <c r="G539" i="9"/>
  <c r="G479" i="9" a="1"/>
  <c r="G479" i="9"/>
  <c r="G604" i="9" a="1"/>
  <c r="G604" i="9"/>
  <c r="G601" i="9" a="1"/>
  <c r="G601" i="9"/>
  <c r="X358" i="9"/>
  <c r="H358" i="9" a="1"/>
  <c r="H358" i="9"/>
  <c r="G435" i="9" a="1"/>
  <c r="G435" i="9"/>
  <c r="G490" i="9" a="1"/>
  <c r="G490" i="9"/>
  <c r="G620" i="9" a="1"/>
  <c r="G620" i="9"/>
  <c r="G415" i="9" a="1"/>
  <c r="G415" i="9"/>
  <c r="G433" i="9" a="1"/>
  <c r="G433" i="9"/>
  <c r="G565" i="9" a="1"/>
  <c r="G565" i="9"/>
  <c r="G517" i="9" a="1"/>
  <c r="G517" i="9"/>
  <c r="G584" i="9" a="1"/>
  <c r="G584" i="9"/>
  <c r="G499" i="9" a="1"/>
  <c r="G499" i="9"/>
  <c r="G532" i="9" a="1"/>
  <c r="G532" i="9"/>
  <c r="G489" i="9" a="1"/>
  <c r="G489" i="9"/>
  <c r="G463" i="9" a="1"/>
  <c r="G463" i="9"/>
  <c r="G602" i="9" a="1"/>
  <c r="G602" i="9"/>
  <c r="G566" i="9" a="1"/>
  <c r="G566" i="9"/>
  <c r="G472" i="9" a="1"/>
  <c r="G472" i="9"/>
  <c r="G454" i="9" a="1"/>
  <c r="G454" i="9"/>
  <c r="G608" i="9" a="1"/>
  <c r="G608" i="9"/>
  <c r="X338" i="9"/>
  <c r="C359" i="9" a="1"/>
  <c r="C359" i="9"/>
  <c r="D359" i="9" a="1"/>
  <c r="D359" i="9"/>
  <c r="AC359" i="9" a="1"/>
  <c r="AC359" i="9"/>
  <c r="D349" i="9" a="1"/>
  <c r="D349" i="9"/>
  <c r="AC349" i="9" a="1"/>
  <c r="AC349" i="9"/>
  <c r="C349" i="9" a="1"/>
  <c r="C349" i="9"/>
  <c r="Z360" i="9"/>
  <c r="Y361" i="9"/>
  <c r="Y351" i="9"/>
  <c r="Z350" i="9"/>
  <c r="M178" i="9"/>
  <c r="L180" i="9"/>
  <c r="K181" i="9"/>
  <c r="C179" i="9" a="1"/>
  <c r="C179" i="9"/>
  <c r="M179" i="9"/>
  <c r="D179" i="9" a="1"/>
  <c r="D179" i="9"/>
  <c r="P179" i="9" a="1"/>
  <c r="P179" i="9"/>
  <c r="K31" i="9"/>
  <c r="K32" i="9"/>
  <c r="G19" i="9" a="1"/>
  <c r="G19" i="9"/>
  <c r="F19" i="9" a="1"/>
  <c r="F19" i="9"/>
  <c r="I19" i="9" a="1"/>
  <c r="I19" i="9"/>
  <c r="E19" i="9" a="1"/>
  <c r="E19" i="9"/>
  <c r="K12" i="9"/>
  <c r="L11" i="9"/>
  <c r="L32" i="9"/>
  <c r="K33" i="9"/>
  <c r="K34" i="9"/>
  <c r="K35" i="9"/>
  <c r="P21" i="9" a="1"/>
  <c r="P21" i="9"/>
  <c r="D21" i="9" a="1"/>
  <c r="D21" i="9"/>
  <c r="C21" i="9" a="1"/>
  <c r="C21" i="9"/>
  <c r="D30" i="9" a="1"/>
  <c r="D30" i="9"/>
  <c r="C30" i="9" a="1"/>
  <c r="C30" i="9"/>
  <c r="P30" i="9" a="1"/>
  <c r="P30" i="9"/>
  <c r="D29" i="9" a="1"/>
  <c r="D29" i="9"/>
  <c r="C29" i="9" a="1"/>
  <c r="C29" i="9"/>
  <c r="M29" i="9"/>
  <c r="P29" i="9" a="1"/>
  <c r="P29" i="9"/>
  <c r="K23" i="9"/>
  <c r="L22" i="9"/>
  <c r="L10" i="9"/>
  <c r="P10" i="9" a="1"/>
  <c r="P10" i="9"/>
  <c r="P31" i="9" a="1"/>
  <c r="P31" i="9"/>
  <c r="D31" i="9" a="1"/>
  <c r="D31" i="9"/>
  <c r="C31" i="9" a="1"/>
  <c r="C31" i="9"/>
  <c r="L12" i="9"/>
  <c r="K13" i="9"/>
  <c r="L34" i="9"/>
  <c r="D33" i="9" a="1"/>
  <c r="D33" i="9"/>
  <c r="P33" i="9" a="1"/>
  <c r="P33" i="9"/>
  <c r="C33" i="9" a="1"/>
  <c r="C33" i="9"/>
  <c r="M33" i="9"/>
  <c r="C11" i="9" a="1"/>
  <c r="C11" i="9"/>
  <c r="P11" i="9" a="1"/>
  <c r="P11" i="9"/>
  <c r="D11" i="9" a="1"/>
  <c r="D11" i="9"/>
  <c r="M9" i="9"/>
  <c r="G20" i="9" a="1"/>
  <c r="G20" i="9"/>
  <c r="I20" i="9" a="1"/>
  <c r="I20" i="9"/>
  <c r="F20" i="9" a="1"/>
  <c r="F20" i="9"/>
  <c r="E20" i="9" a="1"/>
  <c r="E20" i="9"/>
  <c r="C10" i="9" a="1"/>
  <c r="C10" i="9"/>
  <c r="D10" i="9" a="1"/>
  <c r="D10" i="9"/>
  <c r="J358" i="9" a="1"/>
  <c r="J358" i="9"/>
  <c r="X327" i="9"/>
  <c r="E358" i="9" a="1"/>
  <c r="E358" i="9"/>
  <c r="G358" i="9" a="1"/>
  <c r="G358" i="9"/>
  <c r="F358" i="9" a="1"/>
  <c r="F358" i="9"/>
  <c r="X339" i="9"/>
  <c r="Y342" i="9"/>
  <c r="Z341" i="9"/>
  <c r="D340" i="9" a="1"/>
  <c r="D340" i="9"/>
  <c r="AC340" i="9" a="1"/>
  <c r="AC340" i="9"/>
  <c r="C340" i="9" a="1"/>
  <c r="C340" i="9"/>
  <c r="Y330" i="9"/>
  <c r="Z329" i="9"/>
  <c r="C328" i="9" a="1"/>
  <c r="C328" i="9"/>
  <c r="D328" i="9" a="1"/>
  <c r="D328" i="9"/>
  <c r="AC328" i="9" a="1"/>
  <c r="AC328" i="9"/>
  <c r="H327" i="9" a="1"/>
  <c r="H327" i="9"/>
  <c r="J327" i="9" a="1"/>
  <c r="J327" i="9"/>
  <c r="X349" i="9"/>
  <c r="J349" i="9" a="1"/>
  <c r="J349" i="9"/>
  <c r="D350" i="9" a="1"/>
  <c r="D350" i="9"/>
  <c r="AC350" i="9" a="1"/>
  <c r="AC350" i="9"/>
  <c r="C350" i="9" a="1"/>
  <c r="C350" i="9"/>
  <c r="C360" i="9" a="1"/>
  <c r="C360" i="9"/>
  <c r="D360" i="9" a="1"/>
  <c r="D360" i="9"/>
  <c r="AC360" i="9" a="1"/>
  <c r="AC360" i="9"/>
  <c r="X359" i="9"/>
  <c r="Z351" i="9"/>
  <c r="Y352" i="9"/>
  <c r="F349" i="9"/>
  <c r="Y362" i="9"/>
  <c r="Z361" i="9"/>
  <c r="H338" i="9" a="1"/>
  <c r="H338" i="9"/>
  <c r="J338" i="9" a="1"/>
  <c r="J338" i="9"/>
  <c r="F338" i="9" a="1"/>
  <c r="F338" i="9"/>
  <c r="G338" i="9" a="1"/>
  <c r="G338" i="9"/>
  <c r="E338" i="9" a="1"/>
  <c r="E338" i="9"/>
  <c r="F179" i="9" a="1"/>
  <c r="F179" i="9"/>
  <c r="G179" i="9" a="1"/>
  <c r="G179" i="9"/>
  <c r="I179" i="9" a="1"/>
  <c r="I179" i="9"/>
  <c r="J179" i="9" a="1"/>
  <c r="J179" i="9"/>
  <c r="E179" i="9" a="1"/>
  <c r="E179" i="9"/>
  <c r="K182" i="9"/>
  <c r="L181" i="9"/>
  <c r="D180" i="9" a="1"/>
  <c r="D180" i="9"/>
  <c r="P180" i="9" a="1"/>
  <c r="P180" i="9"/>
  <c r="C180" i="9" a="1"/>
  <c r="C180" i="9"/>
  <c r="M180" i="9"/>
  <c r="J178" i="9" a="1"/>
  <c r="J178" i="9"/>
  <c r="G178" i="9" a="1"/>
  <c r="G178" i="9"/>
  <c r="I178" i="9" a="1"/>
  <c r="I178" i="9"/>
  <c r="E178" i="9" a="1"/>
  <c r="E178" i="9"/>
  <c r="F178" i="9" a="1"/>
  <c r="F178" i="9"/>
  <c r="H29" i="9" a="1"/>
  <c r="H29" i="9"/>
  <c r="J29" i="9" a="1"/>
  <c r="J29" i="9"/>
  <c r="E29" i="9" a="1"/>
  <c r="E29" i="9"/>
  <c r="F29" i="9" a="1"/>
  <c r="F29" i="9"/>
  <c r="C22" i="9" a="1"/>
  <c r="C22" i="9"/>
  <c r="P22" i="9" a="1"/>
  <c r="P22" i="9"/>
  <c r="D22" i="9" a="1"/>
  <c r="D22" i="9"/>
  <c r="M21" i="9"/>
  <c r="C32" i="9" a="1"/>
  <c r="C32" i="9"/>
  <c r="P32" i="9" a="1"/>
  <c r="P32" i="9"/>
  <c r="D32" i="9" a="1"/>
  <c r="D32" i="9"/>
  <c r="M32" i="9"/>
  <c r="M11" i="9"/>
  <c r="E11" i="9" a="1"/>
  <c r="E11" i="9"/>
  <c r="K24" i="9"/>
  <c r="L23" i="9"/>
  <c r="K36" i="9"/>
  <c r="L35" i="9"/>
  <c r="H33" i="9" a="1"/>
  <c r="H33" i="9"/>
  <c r="J33" i="9" a="1"/>
  <c r="J33" i="9"/>
  <c r="E33" i="9" a="1"/>
  <c r="E33" i="9"/>
  <c r="F33" i="9" a="1"/>
  <c r="F33" i="9"/>
  <c r="D34" i="9" a="1"/>
  <c r="D34" i="9"/>
  <c r="P34" i="9" a="1"/>
  <c r="P34" i="9"/>
  <c r="C34" i="9" a="1"/>
  <c r="C34" i="9"/>
  <c r="M34" i="9"/>
  <c r="K14" i="9"/>
  <c r="L13" i="9"/>
  <c r="M10" i="9"/>
  <c r="H9" i="9" a="1"/>
  <c r="H9" i="9"/>
  <c r="E9" i="9" a="1"/>
  <c r="E9" i="9"/>
  <c r="F9" i="9" a="1"/>
  <c r="F9" i="9"/>
  <c r="J9" i="9" a="1"/>
  <c r="J9" i="9"/>
  <c r="C12" i="9" a="1"/>
  <c r="C12" i="9"/>
  <c r="D12" i="9" a="1"/>
  <c r="D12" i="9"/>
  <c r="P12" i="9" a="1"/>
  <c r="P12" i="9"/>
  <c r="X360" i="9"/>
  <c r="X340" i="9"/>
  <c r="V349" i="9" a="1"/>
  <c r="V349" i="9"/>
  <c r="I349" i="9" a="1"/>
  <c r="I349" i="9"/>
  <c r="H349" i="9" a="1"/>
  <c r="H349" i="9"/>
  <c r="U349" i="9" a="1"/>
  <c r="U349" i="9"/>
  <c r="E349" i="9" a="1"/>
  <c r="E349" i="9"/>
  <c r="G349" i="9" a="1"/>
  <c r="G349" i="9"/>
  <c r="AC341" i="9" a="1"/>
  <c r="AC341" i="9"/>
  <c r="D341" i="9" a="1"/>
  <c r="D341" i="9"/>
  <c r="C341" i="9" a="1"/>
  <c r="C341" i="9"/>
  <c r="F340" i="9" a="1"/>
  <c r="F340" i="9"/>
  <c r="J340" i="9" a="1"/>
  <c r="J340" i="9"/>
  <c r="E340" i="9" a="1"/>
  <c r="E340" i="9"/>
  <c r="H340" i="9" a="1"/>
  <c r="H340" i="9"/>
  <c r="G340" i="9" a="1"/>
  <c r="G340" i="9"/>
  <c r="Z342" i="9"/>
  <c r="Y343" i="9"/>
  <c r="X328" i="9"/>
  <c r="J328" i="9" a="1"/>
  <c r="J328" i="9"/>
  <c r="F339" i="9" a="1"/>
  <c r="F339" i="9"/>
  <c r="E339" i="9" a="1"/>
  <c r="E339" i="9"/>
  <c r="D329" i="9" a="1"/>
  <c r="D329" i="9"/>
  <c r="AC329" i="9" a="1"/>
  <c r="AC329" i="9"/>
  <c r="C329" i="9" a="1"/>
  <c r="C329" i="9"/>
  <c r="Y331" i="9"/>
  <c r="Z330" i="9"/>
  <c r="Y363" i="9"/>
  <c r="Z362" i="9"/>
  <c r="V359" i="9" a="1"/>
  <c r="V359" i="9"/>
  <c r="F359" i="9" a="1"/>
  <c r="F359" i="9"/>
  <c r="H359" i="9" a="1"/>
  <c r="H359" i="9"/>
  <c r="E359" i="9" a="1"/>
  <c r="E359" i="9"/>
  <c r="U359" i="9" a="1"/>
  <c r="U359" i="9"/>
  <c r="I359" i="9" a="1"/>
  <c r="I359" i="9"/>
  <c r="J359" i="9" a="1"/>
  <c r="J359" i="9"/>
  <c r="U360" i="9" a="1"/>
  <c r="U360" i="9"/>
  <c r="I360" i="9" a="1"/>
  <c r="I360" i="9"/>
  <c r="F360" i="9" a="1"/>
  <c r="F360" i="9"/>
  <c r="J360" i="9" a="1"/>
  <c r="J360" i="9"/>
  <c r="V360" i="9" a="1"/>
  <c r="V360" i="9"/>
  <c r="H360" i="9" a="1"/>
  <c r="H360" i="9"/>
  <c r="E360" i="9" a="1"/>
  <c r="E360" i="9"/>
  <c r="G360" i="9" a="1"/>
  <c r="G360" i="9"/>
  <c r="X350" i="9"/>
  <c r="Y353" i="9"/>
  <c r="Z352" i="9"/>
  <c r="C361" i="9" a="1"/>
  <c r="C361" i="9"/>
  <c r="AC361" i="9" a="1"/>
  <c r="AC361" i="9"/>
  <c r="D361" i="9" a="1"/>
  <c r="D361" i="9"/>
  <c r="AC351" i="9" a="1"/>
  <c r="AC351" i="9"/>
  <c r="D351" i="9" a="1"/>
  <c r="D351" i="9"/>
  <c r="C351" i="9" a="1"/>
  <c r="C351" i="9"/>
  <c r="P181" i="9" a="1"/>
  <c r="P181" i="9"/>
  <c r="C181" i="9" a="1"/>
  <c r="C181" i="9"/>
  <c r="M181" i="9"/>
  <c r="D181" i="9" a="1"/>
  <c r="D181" i="9"/>
  <c r="F180" i="9" a="1"/>
  <c r="F180" i="9"/>
  <c r="J180" i="9" a="1"/>
  <c r="J180" i="9"/>
  <c r="G180" i="9" a="1"/>
  <c r="G180" i="9"/>
  <c r="I180" i="9" a="1"/>
  <c r="I180" i="9"/>
  <c r="E180" i="9" a="1"/>
  <c r="E180" i="9"/>
  <c r="H180" i="9" a="1"/>
  <c r="H180" i="9"/>
  <c r="K183" i="9"/>
  <c r="L182" i="9"/>
  <c r="F11" i="9" a="1"/>
  <c r="F11" i="9"/>
  <c r="J11" i="9" a="1"/>
  <c r="J11" i="9"/>
  <c r="H11" i="9" a="1"/>
  <c r="H11" i="9"/>
  <c r="J21" i="9" a="1"/>
  <c r="J21" i="9"/>
  <c r="G21" i="9" a="1"/>
  <c r="G21" i="9"/>
  <c r="I21" i="9" a="1"/>
  <c r="I21" i="9"/>
  <c r="E21" i="9" a="1"/>
  <c r="E21" i="9"/>
  <c r="H21" i="9" a="1"/>
  <c r="H21" i="9"/>
  <c r="F21" i="9" a="1"/>
  <c r="F21" i="9"/>
  <c r="J32" i="9" a="1"/>
  <c r="J32" i="9"/>
  <c r="E32" i="9" a="1"/>
  <c r="E32" i="9"/>
  <c r="H32" i="9" a="1"/>
  <c r="H32" i="9"/>
  <c r="F32" i="9" a="1"/>
  <c r="F32" i="9"/>
  <c r="M22" i="9"/>
  <c r="P23" i="9" a="1"/>
  <c r="P23" i="9"/>
  <c r="C23" i="9" a="1"/>
  <c r="C23" i="9"/>
  <c r="D23" i="9" a="1"/>
  <c r="D23" i="9"/>
  <c r="L24" i="9"/>
  <c r="K25" i="9"/>
  <c r="C13" i="9" a="1"/>
  <c r="C13" i="9"/>
  <c r="D13" i="9" a="1"/>
  <c r="D13" i="9"/>
  <c r="P13" i="9" a="1"/>
  <c r="P13" i="9"/>
  <c r="F34" i="9" a="1"/>
  <c r="F34" i="9"/>
  <c r="E34" i="9" a="1"/>
  <c r="E34" i="9"/>
  <c r="J34" i="9" a="1"/>
  <c r="J34" i="9"/>
  <c r="H34" i="9" a="1"/>
  <c r="H34" i="9"/>
  <c r="L36" i="9"/>
  <c r="K37" i="9"/>
  <c r="L14" i="9"/>
  <c r="K15" i="9"/>
  <c r="M12" i="9"/>
  <c r="J10" i="9" a="1"/>
  <c r="J10" i="9"/>
  <c r="F10" i="9" a="1"/>
  <c r="F10" i="9"/>
  <c r="H10" i="9" a="1"/>
  <c r="H10" i="9"/>
  <c r="E10" i="9" a="1"/>
  <c r="E10" i="9"/>
  <c r="C35" i="9" a="1"/>
  <c r="C35" i="9"/>
  <c r="M35" i="9"/>
  <c r="D35" i="9" a="1"/>
  <c r="D35" i="9"/>
  <c r="P35" i="9" a="1"/>
  <c r="P35" i="9"/>
  <c r="G339" i="9" a="1"/>
  <c r="G339" i="9"/>
  <c r="H328" i="9" a="1"/>
  <c r="H328" i="9"/>
  <c r="X361" i="9"/>
  <c r="E361" i="9" a="1"/>
  <c r="E361" i="9"/>
  <c r="Z343" i="9"/>
  <c r="Y344" i="9"/>
  <c r="C342" i="9" a="1"/>
  <c r="C342" i="9"/>
  <c r="AC342" i="9" a="1"/>
  <c r="AC342" i="9"/>
  <c r="D342" i="9" a="1"/>
  <c r="D342" i="9"/>
  <c r="X341" i="9"/>
  <c r="D330" i="9" a="1"/>
  <c r="D330" i="9"/>
  <c r="C330" i="9" a="1"/>
  <c r="C330" i="9"/>
  <c r="AC330" i="9" a="1"/>
  <c r="AC330" i="9"/>
  <c r="Y332" i="9"/>
  <c r="Z331" i="9"/>
  <c r="X329" i="9"/>
  <c r="G359" i="9" a="1"/>
  <c r="G359" i="9"/>
  <c r="X351" i="9"/>
  <c r="C352" i="9" a="1"/>
  <c r="C352" i="9"/>
  <c r="D352" i="9" a="1"/>
  <c r="D352" i="9"/>
  <c r="AC352" i="9" a="1"/>
  <c r="AC352" i="9"/>
  <c r="H350" i="9" a="1"/>
  <c r="H350" i="9"/>
  <c r="J350" i="9" a="1"/>
  <c r="J350" i="9"/>
  <c r="U350" i="9" a="1"/>
  <c r="U350" i="9"/>
  <c r="E350" i="9" a="1"/>
  <c r="E350" i="9"/>
  <c r="I350" i="9" a="1"/>
  <c r="I350" i="9"/>
  <c r="V350" i="9" a="1"/>
  <c r="V350" i="9"/>
  <c r="F350" i="9" a="1"/>
  <c r="F350" i="9"/>
  <c r="F361" i="9" a="1"/>
  <c r="F361" i="9"/>
  <c r="J361" i="9" a="1"/>
  <c r="J361" i="9"/>
  <c r="I361" i="9" a="1"/>
  <c r="I361" i="9"/>
  <c r="H361" i="9" a="1"/>
  <c r="H361" i="9"/>
  <c r="Y354" i="9"/>
  <c r="Z353" i="9"/>
  <c r="AC362" i="9" a="1"/>
  <c r="AC362" i="9"/>
  <c r="C362" i="9" a="1"/>
  <c r="C362" i="9"/>
  <c r="D362" i="9" a="1"/>
  <c r="D362" i="9"/>
  <c r="Z363" i="9"/>
  <c r="Y364" i="9"/>
  <c r="D182" i="9" a="1"/>
  <c r="D182" i="9"/>
  <c r="C182" i="9" a="1"/>
  <c r="C182" i="9"/>
  <c r="P182" i="9" a="1"/>
  <c r="P182" i="9"/>
  <c r="L183" i="9"/>
  <c r="K184" i="9"/>
  <c r="E181" i="9" a="1"/>
  <c r="E181" i="9"/>
  <c r="G181" i="9" a="1"/>
  <c r="G181" i="9"/>
  <c r="F181" i="9" a="1"/>
  <c r="F181" i="9"/>
  <c r="I181" i="9" a="1"/>
  <c r="I181" i="9"/>
  <c r="J181" i="9" a="1"/>
  <c r="J181" i="9"/>
  <c r="H181" i="9" a="1"/>
  <c r="H181" i="9"/>
  <c r="M13" i="9"/>
  <c r="M23" i="9"/>
  <c r="J23" i="9" a="1"/>
  <c r="J23" i="9"/>
  <c r="K26" i="9"/>
  <c r="L25" i="9"/>
  <c r="P24" i="9" a="1"/>
  <c r="P24" i="9"/>
  <c r="D24" i="9" a="1"/>
  <c r="D24" i="9"/>
  <c r="C24" i="9" a="1"/>
  <c r="C24" i="9"/>
  <c r="J22" i="9" a="1"/>
  <c r="J22" i="9"/>
  <c r="E22" i="9" a="1"/>
  <c r="E22" i="9"/>
  <c r="G22" i="9" a="1"/>
  <c r="G22" i="9"/>
  <c r="F22" i="9" a="1"/>
  <c r="F22" i="9"/>
  <c r="I22" i="9" a="1"/>
  <c r="I22" i="9"/>
  <c r="G23" i="9" a="1"/>
  <c r="G23" i="9"/>
  <c r="I23" i="9" a="1"/>
  <c r="I23" i="9"/>
  <c r="H23" i="9" a="1"/>
  <c r="H23" i="9"/>
  <c r="F23" i="9" a="1"/>
  <c r="F23" i="9"/>
  <c r="C36" i="9" a="1"/>
  <c r="C36" i="9"/>
  <c r="D36" i="9" a="1"/>
  <c r="D36" i="9"/>
  <c r="P36" i="9" a="1"/>
  <c r="P36" i="9"/>
  <c r="H12" i="9" a="1"/>
  <c r="H12" i="9"/>
  <c r="F12" i="9" a="1"/>
  <c r="F12" i="9"/>
  <c r="E12" i="9" a="1"/>
  <c r="E12" i="9"/>
  <c r="J12" i="9" a="1"/>
  <c r="J12" i="9"/>
  <c r="C14" i="9" a="1"/>
  <c r="C14" i="9"/>
  <c r="M14" i="9"/>
  <c r="P14" i="9" a="1"/>
  <c r="P14" i="9"/>
  <c r="D14" i="9" a="1"/>
  <c r="D14" i="9"/>
  <c r="L15" i="9"/>
  <c r="K16" i="9"/>
  <c r="E35" i="9" a="1"/>
  <c r="E35" i="9"/>
  <c r="H35" i="9" a="1"/>
  <c r="H35" i="9"/>
  <c r="F35" i="9" a="1"/>
  <c r="F35" i="9"/>
  <c r="J35" i="9" a="1"/>
  <c r="J35" i="9"/>
  <c r="L37" i="9"/>
  <c r="K38" i="9"/>
  <c r="J13" i="9" a="1"/>
  <c r="J13" i="9"/>
  <c r="H13" i="9" a="1"/>
  <c r="H13" i="9"/>
  <c r="E13" i="9" a="1"/>
  <c r="E13" i="9"/>
  <c r="F13" i="9" a="1"/>
  <c r="F13" i="9"/>
  <c r="U361" i="9" a="1"/>
  <c r="U361" i="9"/>
  <c r="V361" i="9" a="1"/>
  <c r="V361" i="9"/>
  <c r="G350" i="9" a="1"/>
  <c r="G350" i="9"/>
  <c r="X352" i="9"/>
  <c r="U352" i="9" a="1"/>
  <c r="U352" i="9"/>
  <c r="X342" i="9"/>
  <c r="G361" i="9" a="1"/>
  <c r="G361" i="9"/>
  <c r="H341" i="9" a="1"/>
  <c r="H341" i="9"/>
  <c r="J341" i="9" a="1"/>
  <c r="J341" i="9"/>
  <c r="I341" i="9" a="1"/>
  <c r="I341" i="9"/>
  <c r="U341" i="9" a="1"/>
  <c r="U341" i="9"/>
  <c r="F341" i="9" a="1"/>
  <c r="F341" i="9"/>
  <c r="V341" i="9" a="1"/>
  <c r="V341" i="9"/>
  <c r="E341" i="9" a="1"/>
  <c r="E341" i="9"/>
  <c r="Y345" i="9"/>
  <c r="Z344" i="9"/>
  <c r="C343" i="9" a="1"/>
  <c r="C343" i="9"/>
  <c r="D343" i="9" a="1"/>
  <c r="D343" i="9"/>
  <c r="AC343" i="9" a="1"/>
  <c r="AC343" i="9"/>
  <c r="Y333" i="9"/>
  <c r="Z332" i="9"/>
  <c r="H329" i="9" a="1"/>
  <c r="H329" i="9"/>
  <c r="J329" i="9" a="1"/>
  <c r="J329" i="9"/>
  <c r="X330" i="9"/>
  <c r="D331" i="9" a="1"/>
  <c r="D331" i="9"/>
  <c r="AC331" i="9" a="1"/>
  <c r="AC331" i="9"/>
  <c r="C331" i="9" a="1"/>
  <c r="C331" i="9"/>
  <c r="X362" i="9"/>
  <c r="Y355" i="9"/>
  <c r="Z354" i="9"/>
  <c r="D353" i="9" a="1"/>
  <c r="D353" i="9"/>
  <c r="C353" i="9" a="1"/>
  <c r="C353" i="9"/>
  <c r="AC353" i="9" a="1"/>
  <c r="AC353" i="9"/>
  <c r="V351" i="9" a="1"/>
  <c r="V351" i="9"/>
  <c r="U351" i="9" a="1"/>
  <c r="U351" i="9"/>
  <c r="F351" i="9" a="1"/>
  <c r="F351" i="9"/>
  <c r="H351" i="9" a="1"/>
  <c r="H351" i="9"/>
  <c r="I351" i="9" a="1"/>
  <c r="I351" i="9"/>
  <c r="J351" i="9" a="1"/>
  <c r="J351" i="9"/>
  <c r="E351" i="9" a="1"/>
  <c r="E351" i="9"/>
  <c r="G351" i="9" a="1"/>
  <c r="G351" i="9"/>
  <c r="Z364" i="9"/>
  <c r="Y365" i="9"/>
  <c r="AC363" i="9" a="1"/>
  <c r="AC363" i="9"/>
  <c r="C363" i="9" a="1"/>
  <c r="C363" i="9"/>
  <c r="D363" i="9" a="1"/>
  <c r="D363" i="9"/>
  <c r="E352" i="9" a="1"/>
  <c r="E352" i="9"/>
  <c r="F352" i="9" a="1"/>
  <c r="F352" i="9"/>
  <c r="I352" i="9" a="1"/>
  <c r="I352" i="9"/>
  <c r="P183" i="9" a="1"/>
  <c r="P183" i="9"/>
  <c r="D183" i="9" a="1"/>
  <c r="D183" i="9"/>
  <c r="C183" i="9" a="1"/>
  <c r="C183" i="9"/>
  <c r="M183" i="9"/>
  <c r="M182" i="9"/>
  <c r="K185" i="9"/>
  <c r="L184" i="9"/>
  <c r="E23" i="9" a="1"/>
  <c r="E23" i="9"/>
  <c r="M24" i="9"/>
  <c r="C25" i="9" a="1"/>
  <c r="C25" i="9"/>
  <c r="D25" i="9" a="1"/>
  <c r="D25" i="9"/>
  <c r="P25" i="9" a="1"/>
  <c r="P25" i="9"/>
  <c r="L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F24" i="9" a="1"/>
  <c r="F24" i="9"/>
  <c r="I24" i="9" a="1"/>
  <c r="I24" i="9"/>
  <c r="J24" i="9" a="1"/>
  <c r="J24" i="9"/>
  <c r="H24" i="9" a="1"/>
  <c r="H24" i="9"/>
  <c r="E24" i="9" a="1"/>
  <c r="E24" i="9"/>
  <c r="G24" i="9" a="1"/>
  <c r="G24" i="9"/>
  <c r="K27" i="9"/>
  <c r="L26" i="9"/>
  <c r="J14" i="9" a="1"/>
  <c r="J14" i="9"/>
  <c r="F14" i="9" a="1"/>
  <c r="F14" i="9"/>
  <c r="E14" i="9" a="1"/>
  <c r="E14" i="9"/>
  <c r="H14" i="9" a="1"/>
  <c r="H14" i="9"/>
  <c r="C37" i="9" a="1"/>
  <c r="C37" i="9"/>
  <c r="P37" i="9" a="1"/>
  <c r="P37" i="9"/>
  <c r="D37" i="9" a="1"/>
  <c r="D37" i="9"/>
  <c r="C15" i="9" a="1"/>
  <c r="C15" i="9"/>
  <c r="D15" i="9" a="1"/>
  <c r="D15" i="9"/>
  <c r="P15" i="9" a="1"/>
  <c r="P15" i="9"/>
  <c r="M36" i="9"/>
  <c r="D38" i="9" a="1"/>
  <c r="D38" i="9"/>
  <c r="P38" i="9" a="1"/>
  <c r="P38" i="9"/>
  <c r="C38" i="9" a="1"/>
  <c r="C38" i="9"/>
  <c r="M38" i="9"/>
  <c r="L16" i="9"/>
  <c r="K17" i="9"/>
  <c r="H352" i="9" a="1"/>
  <c r="H352" i="9"/>
  <c r="J352" i="9" a="1"/>
  <c r="J352" i="9"/>
  <c r="V352" i="9" a="1"/>
  <c r="V352" i="9"/>
  <c r="X343" i="9"/>
  <c r="V343" i="9" a="1"/>
  <c r="V343" i="9"/>
  <c r="X363" i="9"/>
  <c r="D344" i="9" a="1"/>
  <c r="D344" i="9"/>
  <c r="AC344" i="9" a="1"/>
  <c r="AC344" i="9"/>
  <c r="C344" i="9" a="1"/>
  <c r="C344" i="9"/>
  <c r="G352" i="9" a="1"/>
  <c r="G352" i="9"/>
  <c r="X331" i="9"/>
  <c r="Y346" i="9"/>
  <c r="Z346" i="9"/>
  <c r="Z345" i="9"/>
  <c r="G341" i="9" a="1"/>
  <c r="G341" i="9"/>
  <c r="F342" i="9" a="1"/>
  <c r="F342" i="9"/>
  <c r="E342" i="9" a="1"/>
  <c r="E342" i="9"/>
  <c r="H342" i="9" a="1"/>
  <c r="H342" i="9"/>
  <c r="V342" i="9" a="1"/>
  <c r="V342" i="9"/>
  <c r="J342" i="9" a="1"/>
  <c r="J342" i="9"/>
  <c r="I342" i="9" a="1"/>
  <c r="I342" i="9"/>
  <c r="U342" i="9" a="1"/>
  <c r="U342" i="9"/>
  <c r="C332" i="9" a="1"/>
  <c r="C332" i="9"/>
  <c r="D332" i="9" a="1"/>
  <c r="D332" i="9"/>
  <c r="AC332" i="9" a="1"/>
  <c r="AC332" i="9"/>
  <c r="H330" i="9" a="1"/>
  <c r="H330" i="9"/>
  <c r="J330" i="9" a="1"/>
  <c r="J330" i="9"/>
  <c r="Z333" i="9"/>
  <c r="Y334" i="9"/>
  <c r="X353" i="9"/>
  <c r="U353" i="9" a="1"/>
  <c r="U353" i="9"/>
  <c r="C364" i="9" a="1"/>
  <c r="C364" i="9"/>
  <c r="D364" i="9" a="1"/>
  <c r="D364" i="9"/>
  <c r="AC364" i="9" a="1"/>
  <c r="AC364" i="9"/>
  <c r="U363" i="9" a="1"/>
  <c r="U363" i="9"/>
  <c r="E363" i="9" a="1"/>
  <c r="E363" i="9"/>
  <c r="F363" i="9" a="1"/>
  <c r="F363" i="9"/>
  <c r="H363" i="9" a="1"/>
  <c r="H363" i="9"/>
  <c r="J363" i="9" a="1"/>
  <c r="J363" i="9"/>
  <c r="V363" i="9" a="1"/>
  <c r="V363" i="9"/>
  <c r="I363" i="9" a="1"/>
  <c r="I363" i="9"/>
  <c r="C354" i="9" a="1"/>
  <c r="C354" i="9"/>
  <c r="D354" i="9" a="1"/>
  <c r="D354" i="9"/>
  <c r="AC354" i="9" a="1"/>
  <c r="AC354" i="9"/>
  <c r="Y366" i="9"/>
  <c r="Z366" i="9"/>
  <c r="Z365" i="9"/>
  <c r="Y356" i="9"/>
  <c r="Z356" i="9"/>
  <c r="Z355" i="9"/>
  <c r="V362" i="9" a="1"/>
  <c r="V362" i="9"/>
  <c r="I362" i="9" a="1"/>
  <c r="I362" i="9"/>
  <c r="F362" i="9" a="1"/>
  <c r="F362" i="9"/>
  <c r="J362" i="9" a="1"/>
  <c r="J362" i="9"/>
  <c r="E362" i="9" a="1"/>
  <c r="E362" i="9"/>
  <c r="H362" i="9" a="1"/>
  <c r="H362" i="9"/>
  <c r="U362" i="9" a="1"/>
  <c r="U362" i="9"/>
  <c r="F183" i="9" a="1"/>
  <c r="F183" i="9"/>
  <c r="E183" i="9" a="1"/>
  <c r="E183" i="9"/>
  <c r="I183" i="9" a="1"/>
  <c r="I183" i="9"/>
  <c r="J183" i="9" a="1"/>
  <c r="J183" i="9"/>
  <c r="G183" i="9" a="1"/>
  <c r="G183" i="9"/>
  <c r="H183" i="9" a="1"/>
  <c r="H183" i="9"/>
  <c r="H182" i="9" a="1"/>
  <c r="H182" i="9"/>
  <c r="J182" i="9" a="1"/>
  <c r="J182" i="9"/>
  <c r="E182" i="9" a="1"/>
  <c r="E182" i="9"/>
  <c r="F182" i="9" a="1"/>
  <c r="F182" i="9"/>
  <c r="G182" i="9" a="1"/>
  <c r="G182" i="9"/>
  <c r="I182" i="9" a="1"/>
  <c r="I182" i="9"/>
  <c r="P184" i="9" a="1"/>
  <c r="P184" i="9"/>
  <c r="C184" i="9" a="1"/>
  <c r="C184" i="9"/>
  <c r="D184" i="9" a="1"/>
  <c r="D184" i="9"/>
  <c r="L185" i="9"/>
  <c r="K186" i="9"/>
  <c r="M25" i="9"/>
  <c r="G25" i="9" a="1"/>
  <c r="G25" i="9"/>
  <c r="L27" i="9"/>
  <c r="K28" i="9"/>
  <c r="L28" i="9"/>
  <c r="P26" i="9" a="1"/>
  <c r="P26" i="9"/>
  <c r="D26" i="9" a="1"/>
  <c r="D26" i="9"/>
  <c r="C26" i="9" a="1"/>
  <c r="C26" i="9"/>
  <c r="F25" i="9" a="1"/>
  <c r="F25" i="9"/>
  <c r="C16" i="9" a="1"/>
  <c r="C16" i="9"/>
  <c r="D16" i="9" a="1"/>
  <c r="D16" i="9"/>
  <c r="P16" i="9" a="1"/>
  <c r="P16" i="9"/>
  <c r="I36" i="9" a="1"/>
  <c r="I36" i="9"/>
  <c r="E36" i="9" a="1"/>
  <c r="E36" i="9"/>
  <c r="H36" i="9" a="1"/>
  <c r="H36" i="9"/>
  <c r="F36" i="9" a="1"/>
  <c r="F36" i="9"/>
  <c r="J36" i="9" a="1"/>
  <c r="J36" i="9"/>
  <c r="G36" i="9" a="1"/>
  <c r="G36" i="9"/>
  <c r="I38" i="9" a="1"/>
  <c r="I38" i="9"/>
  <c r="J38" i="9" a="1"/>
  <c r="J38" i="9"/>
  <c r="G38" i="9" a="1"/>
  <c r="G38" i="9"/>
  <c r="F38" i="9" a="1"/>
  <c r="F38" i="9"/>
  <c r="H38" i="9" a="1"/>
  <c r="H38" i="9"/>
  <c r="E38" i="9" a="1"/>
  <c r="E38" i="9"/>
  <c r="M37" i="9"/>
  <c r="L17" i="9"/>
  <c r="K18" i="9"/>
  <c r="L18" i="9"/>
  <c r="M15" i="9"/>
  <c r="F343" i="9" a="1"/>
  <c r="F343" i="9"/>
  <c r="E353" i="9" a="1"/>
  <c r="E353" i="9"/>
  <c r="J343" i="9" a="1"/>
  <c r="J343" i="9"/>
  <c r="F353" i="9" a="1"/>
  <c r="F353" i="9"/>
  <c r="G353" i="9" a="1"/>
  <c r="G353" i="9"/>
  <c r="H353" i="9" a="1"/>
  <c r="H353" i="9"/>
  <c r="I353" i="9" a="1"/>
  <c r="I353" i="9"/>
  <c r="J353" i="9" a="1"/>
  <c r="J353" i="9"/>
  <c r="X344" i="9"/>
  <c r="F344" i="9" a="1"/>
  <c r="F344" i="9"/>
  <c r="H343" i="9" a="1"/>
  <c r="H343" i="9"/>
  <c r="V353" i="9" a="1"/>
  <c r="V353" i="9"/>
  <c r="G363" i="9" a="1"/>
  <c r="G363" i="9"/>
  <c r="I343" i="9" a="1"/>
  <c r="I343" i="9"/>
  <c r="U343" i="9" a="1"/>
  <c r="U343" i="9"/>
  <c r="E343" i="9" a="1"/>
  <c r="E343" i="9"/>
  <c r="G343" i="9" a="1"/>
  <c r="G343" i="9"/>
  <c r="C345" i="9" a="1"/>
  <c r="C345" i="9"/>
  <c r="D345" i="9" a="1"/>
  <c r="D345" i="9"/>
  <c r="AC345" i="9" a="1"/>
  <c r="AC345" i="9"/>
  <c r="G342" i="9" a="1"/>
  <c r="G342" i="9"/>
  <c r="AC346" i="9" a="1"/>
  <c r="AC346" i="9"/>
  <c r="C346" i="9" a="1"/>
  <c r="C346" i="9"/>
  <c r="D346" i="9" a="1"/>
  <c r="D346" i="9"/>
  <c r="H331" i="9" a="1"/>
  <c r="H331" i="9"/>
  <c r="U331" i="9" a="1"/>
  <c r="U331" i="9"/>
  <c r="E331" i="9" a="1"/>
  <c r="E331" i="9"/>
  <c r="J331" i="9" a="1"/>
  <c r="J331" i="9"/>
  <c r="F331" i="9" a="1"/>
  <c r="F331" i="9"/>
  <c r="I331" i="9" a="1"/>
  <c r="I331" i="9"/>
  <c r="V331" i="9" a="1"/>
  <c r="V331" i="9"/>
  <c r="G362" i="9" a="1"/>
  <c r="G362" i="9"/>
  <c r="X332" i="9"/>
  <c r="I332" i="9" a="1"/>
  <c r="I332" i="9"/>
  <c r="Z334" i="9"/>
  <c r="Y335" i="9"/>
  <c r="AC333" i="9" a="1"/>
  <c r="AC333" i="9"/>
  <c r="C333" i="9" a="1"/>
  <c r="C333" i="9"/>
  <c r="D333" i="9" a="1"/>
  <c r="D333" i="9"/>
  <c r="X354" i="9"/>
  <c r="U354" i="9" a="1"/>
  <c r="U354" i="9"/>
  <c r="AC365" i="9" a="1"/>
  <c r="AC365" i="9"/>
  <c r="D365" i="9" a="1"/>
  <c r="D365" i="9"/>
  <c r="C365" i="9" a="1"/>
  <c r="C365" i="9"/>
  <c r="D355" i="9" a="1"/>
  <c r="D355" i="9"/>
  <c r="AC355" i="9" a="1"/>
  <c r="AC355" i="9"/>
  <c r="C355" i="9" a="1"/>
  <c r="C355" i="9"/>
  <c r="D356" i="9" a="1"/>
  <c r="D356" i="9"/>
  <c r="AC356" i="9" a="1"/>
  <c r="AC356" i="9"/>
  <c r="C356" i="9" a="1"/>
  <c r="C356" i="9"/>
  <c r="AC366" i="9" a="1"/>
  <c r="AC366" i="9"/>
  <c r="C366" i="9" a="1"/>
  <c r="C366" i="9"/>
  <c r="D366" i="9" a="1"/>
  <c r="D366" i="9"/>
  <c r="X364" i="9"/>
  <c r="K187" i="9"/>
  <c r="L187" i="9"/>
  <c r="L186" i="9"/>
  <c r="P185" i="9" a="1"/>
  <c r="P185" i="9"/>
  <c r="D185" i="9" a="1"/>
  <c r="D185" i="9"/>
  <c r="C185" i="9" a="1"/>
  <c r="C185" i="9"/>
  <c r="M185" i="9"/>
  <c r="M184" i="9"/>
  <c r="J25" i="9" a="1"/>
  <c r="J25" i="9"/>
  <c r="H25" i="9" a="1"/>
  <c r="H25" i="9"/>
  <c r="E25" i="9" a="1"/>
  <c r="E25" i="9"/>
  <c r="I25" i="9" a="1"/>
  <c r="I25" i="9"/>
  <c r="M26" i="9"/>
  <c r="E26" i="9" a="1"/>
  <c r="E26" i="9"/>
  <c r="M16" i="9"/>
  <c r="G16" i="9" a="1"/>
  <c r="G16" i="9"/>
  <c r="D28" i="9" a="1"/>
  <c r="D28" i="9"/>
  <c r="C28" i="9" a="1"/>
  <c r="C28" i="9"/>
  <c r="P28" i="9" a="1"/>
  <c r="P28" i="9"/>
  <c r="J26" i="9" a="1"/>
  <c r="J26" i="9"/>
  <c r="P27" i="9" a="1"/>
  <c r="P27" i="9"/>
  <c r="C27" i="9" a="1"/>
  <c r="C27" i="9"/>
  <c r="D27" i="9" a="1"/>
  <c r="D27" i="9"/>
  <c r="H15" i="9" a="1"/>
  <c r="H15" i="9"/>
  <c r="J15" i="9" a="1"/>
  <c r="J15" i="9"/>
  <c r="E15" i="9" a="1"/>
  <c r="E15" i="9"/>
  <c r="F15" i="9" a="1"/>
  <c r="F15" i="9"/>
  <c r="D17" i="9" a="1"/>
  <c r="D17" i="9"/>
  <c r="C17" i="9" a="1"/>
  <c r="C17" i="9"/>
  <c r="P17" i="9" a="1"/>
  <c r="P17" i="9"/>
  <c r="J37" i="9" a="1"/>
  <c r="J37" i="9"/>
  <c r="F37" i="9" a="1"/>
  <c r="F37" i="9"/>
  <c r="E37" i="9" a="1"/>
  <c r="E37" i="9"/>
  <c r="H37" i="9" a="1"/>
  <c r="H37" i="9"/>
  <c r="G37" i="9" a="1"/>
  <c r="G37" i="9"/>
  <c r="I37" i="9" a="1"/>
  <c r="I37" i="9"/>
  <c r="P18" i="9" a="1"/>
  <c r="P18" i="9"/>
  <c r="C18" i="9" a="1"/>
  <c r="C18" i="9"/>
  <c r="D18" i="9" a="1"/>
  <c r="D18" i="9"/>
  <c r="I16" i="9" a="1"/>
  <c r="I16" i="9"/>
  <c r="E16" i="9" a="1"/>
  <c r="E16" i="9"/>
  <c r="H16" i="9" a="1"/>
  <c r="H16" i="9"/>
  <c r="F16" i="9" a="1"/>
  <c r="F16" i="9"/>
  <c r="U332" i="9" a="1"/>
  <c r="U332" i="9"/>
  <c r="I354" i="9" a="1"/>
  <c r="I354" i="9"/>
  <c r="H332" i="9" a="1"/>
  <c r="H332" i="9"/>
  <c r="V344" i="9" a="1"/>
  <c r="V344" i="9"/>
  <c r="J332" i="9" a="1"/>
  <c r="J332" i="9"/>
  <c r="G331" i="9" a="1"/>
  <c r="G331" i="9"/>
  <c r="X356" i="9"/>
  <c r="J356" i="9" a="1"/>
  <c r="J356" i="9"/>
  <c r="U344" i="9" a="1"/>
  <c r="U344" i="9"/>
  <c r="H344" i="9" a="1"/>
  <c r="H344" i="9"/>
  <c r="I344" i="9" a="1"/>
  <c r="I344" i="9"/>
  <c r="E344" i="9" a="1"/>
  <c r="E344" i="9"/>
  <c r="G344" i="9" a="1"/>
  <c r="G344" i="9"/>
  <c r="J344" i="9" a="1"/>
  <c r="J344" i="9"/>
  <c r="X346" i="9"/>
  <c r="F346" i="9" a="1"/>
  <c r="F346" i="9"/>
  <c r="X355" i="9"/>
  <c r="V355" i="9" a="1"/>
  <c r="V355" i="9"/>
  <c r="V332" i="9" a="1"/>
  <c r="V332" i="9"/>
  <c r="F332" i="9" a="1"/>
  <c r="F332" i="9"/>
  <c r="F354" i="9" a="1"/>
  <c r="F354" i="9"/>
  <c r="V354" i="9" a="1"/>
  <c r="V354" i="9"/>
  <c r="E354" i="9" a="1"/>
  <c r="E354" i="9"/>
  <c r="J354" i="9" a="1"/>
  <c r="J354" i="9"/>
  <c r="H354" i="9" a="1"/>
  <c r="H354" i="9"/>
  <c r="E332" i="9" a="1"/>
  <c r="E332" i="9"/>
  <c r="X345" i="9"/>
  <c r="X333" i="9"/>
  <c r="Z335" i="9"/>
  <c r="Y336" i="9"/>
  <c r="Z336" i="9"/>
  <c r="D334" i="9" a="1"/>
  <c r="D334" i="9"/>
  <c r="C334" i="9" a="1"/>
  <c r="C334" i="9"/>
  <c r="AC334" i="9" a="1"/>
  <c r="AC334" i="9"/>
  <c r="E356" i="9" a="1"/>
  <c r="E356" i="9"/>
  <c r="I356" i="9" a="1"/>
  <c r="I356" i="9"/>
  <c r="V356" i="9" a="1"/>
  <c r="V356" i="9"/>
  <c r="H356" i="9" a="1"/>
  <c r="H356" i="9"/>
  <c r="U356" i="9" a="1"/>
  <c r="U356" i="9"/>
  <c r="F364" i="9" a="1"/>
  <c r="F364" i="9"/>
  <c r="E364" i="9" a="1"/>
  <c r="E364" i="9"/>
  <c r="U364" i="9" a="1"/>
  <c r="U364" i="9"/>
  <c r="J364" i="9" a="1"/>
  <c r="J364" i="9"/>
  <c r="I364" i="9" a="1"/>
  <c r="I364" i="9"/>
  <c r="H364" i="9" a="1"/>
  <c r="H364" i="9"/>
  <c r="V364" i="9" a="1"/>
  <c r="V364" i="9"/>
  <c r="X366" i="9"/>
  <c r="X365" i="9"/>
  <c r="J355" i="9" a="1"/>
  <c r="J355" i="9"/>
  <c r="U355" i="9" a="1"/>
  <c r="U355" i="9"/>
  <c r="E355" i="9" a="1"/>
  <c r="E355" i="9"/>
  <c r="F355" i="9" a="1"/>
  <c r="F355" i="9"/>
  <c r="E184" i="9" a="1"/>
  <c r="E184" i="9"/>
  <c r="I184" i="9" a="1"/>
  <c r="I184" i="9"/>
  <c r="F184" i="9" a="1"/>
  <c r="F184" i="9"/>
  <c r="G184" i="9" a="1"/>
  <c r="G184" i="9"/>
  <c r="J184" i="9" a="1"/>
  <c r="J184" i="9"/>
  <c r="H184" i="9" a="1"/>
  <c r="H184" i="9"/>
  <c r="D186" i="9" a="1"/>
  <c r="D186" i="9"/>
  <c r="C186" i="9" a="1"/>
  <c r="C186" i="9"/>
  <c r="P186" i="9" a="1"/>
  <c r="P186" i="9"/>
  <c r="J185" i="9" a="1"/>
  <c r="J185" i="9"/>
  <c r="H185" i="9" a="1"/>
  <c r="H185" i="9"/>
  <c r="E185" i="9" a="1"/>
  <c r="E185" i="9"/>
  <c r="I185" i="9" a="1"/>
  <c r="I185" i="9"/>
  <c r="F185" i="9" a="1"/>
  <c r="F185" i="9"/>
  <c r="G185" i="9" a="1"/>
  <c r="G185" i="9"/>
  <c r="D187" i="9" a="1"/>
  <c r="D187" i="9"/>
  <c r="P187" i="9" a="1"/>
  <c r="P187" i="9"/>
  <c r="C187" i="9" a="1"/>
  <c r="C187" i="9"/>
  <c r="M187" i="9"/>
  <c r="I26" i="9" a="1"/>
  <c r="I26" i="9"/>
  <c r="F26" i="9" a="1"/>
  <c r="F26" i="9"/>
  <c r="H26" i="9" a="1"/>
  <c r="H26" i="9"/>
  <c r="G26" i="9" a="1"/>
  <c r="G26" i="9"/>
  <c r="J16" i="9" a="1"/>
  <c r="J16" i="9"/>
  <c r="M28" i="9"/>
  <c r="M27" i="9"/>
  <c r="E27" i="9" a="1"/>
  <c r="E27" i="9"/>
  <c r="M18" i="9"/>
  <c r="H18" i="9" a="1"/>
  <c r="H18" i="9"/>
  <c r="J27" i="9" a="1"/>
  <c r="J27" i="9"/>
  <c r="I28" i="9" a="1"/>
  <c r="I28" i="9"/>
  <c r="J28" i="9" a="1"/>
  <c r="J28" i="9"/>
  <c r="H28" i="9" a="1"/>
  <c r="H28" i="9"/>
  <c r="E28" i="9" a="1"/>
  <c r="E28" i="9"/>
  <c r="F28" i="9" a="1"/>
  <c r="F28" i="9"/>
  <c r="G28" i="9" a="1"/>
  <c r="G28" i="9"/>
  <c r="M17" i="9"/>
  <c r="F17" i="9" a="1"/>
  <c r="F17" i="9"/>
  <c r="F356" i="9" a="1"/>
  <c r="F356" i="9"/>
  <c r="I355" i="9" a="1"/>
  <c r="I355" i="9"/>
  <c r="V346" i="9" a="1"/>
  <c r="V346" i="9"/>
  <c r="H355" i="9" a="1"/>
  <c r="H355" i="9"/>
  <c r="U346" i="9" a="1"/>
  <c r="U346" i="9"/>
  <c r="J346" i="9" a="1"/>
  <c r="J346" i="9"/>
  <c r="H346" i="9" a="1"/>
  <c r="H346" i="9"/>
  <c r="I346" i="9" a="1"/>
  <c r="I346" i="9"/>
  <c r="E346" i="9" a="1"/>
  <c r="E346" i="9"/>
  <c r="G346" i="9" a="1"/>
  <c r="G346" i="9"/>
  <c r="G332" i="9" a="1"/>
  <c r="G332" i="9"/>
  <c r="G355" i="9" a="1"/>
  <c r="G355" i="9"/>
  <c r="G354" i="9" a="1"/>
  <c r="G354" i="9"/>
  <c r="X334" i="9"/>
  <c r="J345" i="9" a="1"/>
  <c r="J345" i="9"/>
  <c r="V345" i="9" a="1"/>
  <c r="V345" i="9"/>
  <c r="U345" i="9" a="1"/>
  <c r="U345" i="9"/>
  <c r="F345" i="9" a="1"/>
  <c r="F345" i="9"/>
  <c r="E345" i="9" a="1"/>
  <c r="E345" i="9"/>
  <c r="H345" i="9" a="1"/>
  <c r="H345" i="9"/>
  <c r="I345" i="9" a="1"/>
  <c r="I345" i="9"/>
  <c r="C336" i="9" a="1"/>
  <c r="C336" i="9"/>
  <c r="D336" i="9" a="1"/>
  <c r="D336" i="9"/>
  <c r="AC336" i="9" a="1"/>
  <c r="AC336" i="9"/>
  <c r="C335" i="9" a="1"/>
  <c r="C335" i="9"/>
  <c r="AC335" i="9" a="1"/>
  <c r="AC335" i="9"/>
  <c r="D335" i="9" a="1"/>
  <c r="D335" i="9"/>
  <c r="F333" i="9" a="1"/>
  <c r="F333" i="9"/>
  <c r="J333" i="9" a="1"/>
  <c r="J333" i="9"/>
  <c r="H333" i="9" a="1"/>
  <c r="H333" i="9"/>
  <c r="I333" i="9" a="1"/>
  <c r="I333" i="9"/>
  <c r="V333" i="9" a="1"/>
  <c r="V333" i="9"/>
  <c r="E333" i="9" a="1"/>
  <c r="E333" i="9"/>
  <c r="U333" i="9" a="1"/>
  <c r="U333" i="9"/>
  <c r="G364" i="9" a="1"/>
  <c r="G364" i="9"/>
  <c r="G356" i="9" a="1"/>
  <c r="G356" i="9"/>
  <c r="V365" i="9" a="1"/>
  <c r="V365" i="9"/>
  <c r="F365" i="9" a="1"/>
  <c r="F365" i="9"/>
  <c r="H365" i="9" a="1"/>
  <c r="H365" i="9"/>
  <c r="E365" i="9" a="1"/>
  <c r="E365" i="9"/>
  <c r="J365" i="9" a="1"/>
  <c r="J365" i="9"/>
  <c r="I365" i="9" a="1"/>
  <c r="I365" i="9"/>
  <c r="U365" i="9" a="1"/>
  <c r="U365" i="9"/>
  <c r="U366" i="9" a="1"/>
  <c r="U366" i="9"/>
  <c r="E366" i="9" a="1"/>
  <c r="E366" i="9"/>
  <c r="V366" i="9" a="1"/>
  <c r="V366" i="9"/>
  <c r="J366" i="9" a="1"/>
  <c r="J366" i="9"/>
  <c r="H366" i="9" a="1"/>
  <c r="H366" i="9"/>
  <c r="I366" i="9" a="1"/>
  <c r="I366" i="9"/>
  <c r="F366" i="9" a="1"/>
  <c r="F366" i="9"/>
  <c r="M186" i="9"/>
  <c r="H187" i="9" a="1"/>
  <c r="H187" i="9"/>
  <c r="J187" i="9" a="1"/>
  <c r="J187" i="9"/>
  <c r="E187" i="9" a="1"/>
  <c r="E187" i="9"/>
  <c r="I187" i="9" a="1"/>
  <c r="I187" i="9"/>
  <c r="G187" i="9" a="1"/>
  <c r="G187" i="9"/>
  <c r="F187" i="9" a="1"/>
  <c r="F187" i="9"/>
  <c r="G18" i="9" a="1"/>
  <c r="G18" i="9"/>
  <c r="I27" i="9" a="1"/>
  <c r="I27" i="9"/>
  <c r="F18" i="9" a="1"/>
  <c r="F18" i="9"/>
  <c r="H27" i="9" a="1"/>
  <c r="H27" i="9"/>
  <c r="F27" i="9" a="1"/>
  <c r="F27" i="9"/>
  <c r="E18" i="9" a="1"/>
  <c r="E18" i="9"/>
  <c r="G27" i="9" a="1"/>
  <c r="G27" i="9"/>
  <c r="I18" i="9" a="1"/>
  <c r="I18" i="9"/>
  <c r="J18" i="9" a="1"/>
  <c r="J18" i="9"/>
  <c r="H17" i="9" a="1"/>
  <c r="H17" i="9"/>
  <c r="J17" i="9" a="1"/>
  <c r="J17" i="9"/>
  <c r="G17" i="9" a="1"/>
  <c r="G17" i="9"/>
  <c r="I17" i="9" a="1"/>
  <c r="I17" i="9"/>
  <c r="E17" i="9" a="1"/>
  <c r="E17" i="9"/>
  <c r="G365" i="9" a="1"/>
  <c r="G365" i="9"/>
  <c r="G333" i="9" a="1"/>
  <c r="G333" i="9"/>
  <c r="X336" i="9"/>
  <c r="U336" i="9" a="1"/>
  <c r="U336" i="9"/>
  <c r="G345" i="9" a="1"/>
  <c r="G345" i="9"/>
  <c r="F334" i="9" a="1"/>
  <c r="F334" i="9"/>
  <c r="U334" i="9" a="1"/>
  <c r="U334" i="9"/>
  <c r="J334" i="9" a="1"/>
  <c r="J334" i="9"/>
  <c r="E334" i="9" a="1"/>
  <c r="E334" i="9"/>
  <c r="I334" i="9" a="1"/>
  <c r="I334" i="9"/>
  <c r="V334" i="9" a="1"/>
  <c r="V334" i="9"/>
  <c r="H334" i="9" a="1"/>
  <c r="H334" i="9"/>
  <c r="X335" i="9"/>
  <c r="V336" i="9" a="1"/>
  <c r="V336" i="9"/>
  <c r="G366" i="9" a="1"/>
  <c r="G366" i="9"/>
  <c r="F186" i="9" a="1"/>
  <c r="F186" i="9"/>
  <c r="E186" i="9" a="1"/>
  <c r="E186" i="9"/>
  <c r="H186" i="9" a="1"/>
  <c r="H186" i="9"/>
  <c r="G186" i="9" a="1"/>
  <c r="G186" i="9"/>
  <c r="I186" i="9" a="1"/>
  <c r="I186" i="9"/>
  <c r="J186" i="9" a="1"/>
  <c r="J186" i="9"/>
  <c r="H336" i="9" a="1"/>
  <c r="H336" i="9"/>
  <c r="E336" i="9" a="1"/>
  <c r="E336" i="9"/>
  <c r="J336" i="9" a="1"/>
  <c r="J336" i="9"/>
  <c r="F336" i="9" a="1"/>
  <c r="F336" i="9"/>
  <c r="G336" i="9" a="1"/>
  <c r="G336" i="9"/>
  <c r="G334" i="9" a="1"/>
  <c r="G334" i="9"/>
  <c r="I336" i="9" a="1"/>
  <c r="I336" i="9"/>
  <c r="J335" i="9" a="1"/>
  <c r="J335" i="9"/>
  <c r="I335" i="9" a="1"/>
  <c r="I335" i="9"/>
  <c r="H335" i="9" a="1"/>
  <c r="H335" i="9"/>
  <c r="E335" i="9" a="1"/>
  <c r="E335" i="9"/>
  <c r="F335" i="9" a="1"/>
  <c r="F335" i="9"/>
  <c r="U335" i="9" a="1"/>
  <c r="U335" i="9"/>
  <c r="V335" i="9" a="1"/>
  <c r="V335" i="9"/>
  <c r="G335" i="9" a="1"/>
  <c r="G335" i="9"/>
</calcChain>
</file>

<file path=xl/comments1.xml><?xml version="1.0" encoding="utf-8"?>
<comments xmlns="http://schemas.openxmlformats.org/spreadsheetml/2006/main">
  <authors>
    <author>Aicha</author>
  </authors>
  <commentList>
    <comment ref="F13" authorId="0" shapeId="0">
      <text>
        <r>
          <rPr>
            <b/>
            <sz val="9"/>
            <color indexed="81"/>
            <rFont val="Tahoma"/>
            <family val="2"/>
          </rPr>
          <t>Aicha:</t>
        </r>
        <r>
          <rPr>
            <sz val="9"/>
            <color indexed="81"/>
            <rFont val="Tahoma"/>
            <family val="2"/>
          </rPr>
          <t xml:space="preserve">
Nombre estimé des cas du paludisme *100%/cas de positivité </t>
        </r>
      </text>
    </comment>
    <comment ref="F14" authorId="0" shapeId="0">
      <text>
        <r>
          <rPr>
            <b/>
            <sz val="9"/>
            <color indexed="81"/>
            <rFont val="Tahoma"/>
            <family val="2"/>
          </rPr>
          <t>Aicha:</t>
        </r>
        <r>
          <rPr>
            <sz val="9"/>
            <color indexed="81"/>
            <rFont val="Tahoma"/>
            <family val="2"/>
          </rPr>
          <t xml:space="preserve">
Nombre estimé des cas du paludisme *100%/cas de positivité </t>
        </r>
      </text>
    </comment>
  </commentList>
</comments>
</file>

<file path=xl/sharedStrings.xml><?xml version="1.0" encoding="utf-8"?>
<sst xmlns="http://schemas.openxmlformats.org/spreadsheetml/2006/main" count="11873" uniqueCount="5175">
  <si>
    <t>Reporting Period End Date</t>
  </si>
  <si>
    <t>Module</t>
  </si>
  <si>
    <t>Baseline N#</t>
  </si>
  <si>
    <t>Baseline D#</t>
  </si>
  <si>
    <t>Baseline %</t>
  </si>
  <si>
    <t>Comments</t>
  </si>
  <si>
    <t>Modules</t>
  </si>
  <si>
    <t>Baseline Source</t>
  </si>
  <si>
    <t>Baseline Value</t>
  </si>
  <si>
    <t>Baseline Year</t>
  </si>
  <si>
    <t xml:space="preserve">Impact </t>
  </si>
  <si>
    <t>Page Navigation</t>
  </si>
  <si>
    <t>Interventions</t>
  </si>
  <si>
    <t>Only required if you have Work plan Tracking Measures</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</si>
  <si>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</si>
  <si>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</si>
  <si>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</si>
  <si>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</si>
  <si>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</si>
  <si>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</si>
  <si>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</si>
  <si>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</si>
  <si>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</si>
  <si>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</si>
  <si>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</si>
  <si>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</si>
  <si>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</si>
  <si>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</si>
  <si>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</si>
  <si>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</si>
  <si>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</si>
  <si>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</si>
  <si>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</si>
  <si>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</si>
  <si>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</si>
  <si>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</si>
  <si>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</si>
  <si>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</si>
  <si>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</si>
  <si>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[Baseline N#]</t>
  </si>
  <si>
    <t>[Baseline D#]</t>
  </si>
  <si>
    <t>[Year]</t>
  </si>
  <si>
    <t>Module-Coverage-Intervention Reference - Intervention</t>
  </si>
  <si>
    <t>Module Name</t>
  </si>
  <si>
    <t>[Account Role Number]</t>
  </si>
  <si>
    <t>[Goal Number]</t>
  </si>
  <si>
    <t>[Objective Number]</t>
  </si>
  <si>
    <t>[Module Number]</t>
  </si>
  <si>
    <t>[Intervention Number]</t>
  </si>
  <si>
    <t>[Impact Indicator Number]</t>
  </si>
  <si>
    <t>[Coverage Indicator Number]</t>
  </si>
  <si>
    <t>[Outcome Indicator Number]</t>
  </si>
  <si>
    <t>Outcome Indicators - Section C'!A4</t>
  </si>
  <si>
    <t>Coverage Indicators - Section D'!A4</t>
  </si>
  <si>
    <t>Intervention</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</si>
  <si>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</si>
  <si>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</si>
  <si>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</si>
  <si>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</si>
  <si>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</si>
  <si>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</si>
  <si>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</si>
  <si>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</si>
  <si>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</si>
  <si>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</si>
  <si>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</si>
  <si>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</si>
  <si>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Module Reference</t>
  </si>
  <si>
    <t>[Name ID]</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</si>
  <si>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</si>
  <si>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</si>
  <si>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</si>
  <si>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</si>
  <si>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</si>
  <si>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</si>
  <si>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</si>
  <si>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</si>
  <si>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</si>
  <si>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</si>
  <si>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</si>
  <si>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</si>
  <si>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</si>
  <si>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</si>
  <si>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</si>
  <si>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</si>
  <si>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 xml:space="preserve"> Disaggregation - Section E'!A4</t>
  </si>
  <si>
    <t>WPTM - Section F'!A4</t>
  </si>
  <si>
    <t>Overview - Section A'!A13</t>
  </si>
  <si>
    <t>Module Data - Component - Indicator Reference</t>
  </si>
  <si>
    <t>[Module (Name)]</t>
  </si>
  <si>
    <t>Column1</t>
  </si>
  <si>
    <t>Column2</t>
  </si>
  <si>
    <t>Column3</t>
  </si>
  <si>
    <t>Column4</t>
  </si>
  <si>
    <t>Name ID</t>
  </si>
  <si>
    <t>[Mark if target is TBD?]</t>
  </si>
  <si>
    <t>Mark if target is TBD?</t>
  </si>
  <si>
    <t>[Geographic Coverage]</t>
  </si>
  <si>
    <t>[Rating Cumulation Type]</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</si>
  <si>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</si>
  <si>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</si>
  <si>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</si>
  <si>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</si>
  <si>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</si>
  <si>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</si>
  <si>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</si>
  <si>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</si>
  <si>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</si>
  <si>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</si>
  <si>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Querying Account Role for Group of countries</t>
  </si>
  <si>
    <t>Quering Account Role for Single Country</t>
  </si>
  <si>
    <t>[Account (Name)]</t>
  </si>
  <si>
    <t>Impact Reference</t>
  </si>
  <si>
    <t>Outcome Reference</t>
  </si>
  <si>
    <t>Coverage Indicator Reference ID</t>
  </si>
  <si>
    <t>Programmatic Report Period Frequency</t>
  </si>
  <si>
    <t>WPTM/Targets</t>
  </si>
  <si>
    <t>Coverage Data - Module-Coverage-Intervention Reference</t>
  </si>
  <si>
    <t>Column8</t>
  </si>
  <si>
    <t>Column10</t>
  </si>
  <si>
    <t>Column11</t>
  </si>
  <si>
    <t>Column12</t>
  </si>
  <si>
    <t>Column13</t>
  </si>
  <si>
    <t>Country Id</t>
  </si>
  <si>
    <t>Performance Framework</t>
  </si>
  <si>
    <t>mona'WPTM - Section F (2)'!$C$92</t>
  </si>
  <si>
    <t>mona'WPTM - Section F (2)'!$D$92</t>
  </si>
  <si>
    <t>Unique Name</t>
  </si>
  <si>
    <t>No.</t>
  </si>
  <si>
    <t>PUDR Due</t>
  </si>
  <si>
    <t>Submission date</t>
  </si>
  <si>
    <t>[Module Reference (Name)]</t>
  </si>
  <si>
    <t>Module Reference (Name)</t>
  </si>
  <si>
    <t>[Intervention ID (Name)]</t>
  </si>
  <si>
    <t>[Impact Reference (Name)]</t>
  </si>
  <si>
    <t>Impact Reference (Name)</t>
  </si>
  <si>
    <t>[Country (Name)]</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</si>
  <si>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</si>
  <si>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</si>
  <si>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</si>
  <si>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</si>
  <si>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</si>
  <si>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</si>
  <si>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</si>
  <si>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</si>
  <si>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</si>
  <si>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</si>
  <si>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</si>
  <si>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</si>
  <si>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</si>
  <si>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</si>
  <si>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</si>
  <si>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</si>
  <si>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</si>
  <si>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</si>
  <si>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</si>
  <si>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</si>
  <si>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</si>
  <si>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</si>
  <si>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</si>
  <si>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</si>
  <si>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</si>
  <si>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</si>
  <si>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</si>
  <si>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</si>
  <si>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</si>
  <si>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</si>
  <si>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</si>
  <si>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</si>
  <si>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</si>
  <si>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[Year of Target]</t>
  </si>
  <si>
    <t>Indicator-Disaggregation Reference</t>
  </si>
  <si>
    <t>T</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</si>
  <si>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</si>
  <si>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</si>
  <si>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</si>
  <si>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</si>
  <si>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</si>
  <si>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</si>
  <si>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</si>
  <si>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</si>
  <si>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</si>
  <si>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</si>
  <si>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</si>
  <si>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</si>
  <si>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</si>
  <si>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</si>
  <si>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[Responsible PR]</t>
  </si>
  <si>
    <t>Responsible PR</t>
  </si>
  <si>
    <t>Responsible PR(on indicator)</t>
  </si>
  <si>
    <t>PRName from overview page</t>
  </si>
  <si>
    <t>Column9</t>
  </si>
  <si>
    <t>Standard Intervention2</t>
  </si>
  <si>
    <t>IP Record Type</t>
  </si>
  <si>
    <t>hi</t>
  </si>
  <si>
    <t>[Name - FR]</t>
  </si>
  <si>
    <t>Name - FR</t>
  </si>
  <si>
    <t>[Disaggregation Categories FR]</t>
  </si>
  <si>
    <t>Disaggregation Categories FR</t>
  </si>
  <si>
    <t>Module-Coverage-Intervention Reference (Name)</t>
  </si>
  <si>
    <t>Country - FR</t>
  </si>
  <si>
    <t>[Category - FR]</t>
  </si>
  <si>
    <t>Category - FR</t>
  </si>
  <si>
    <t>[Disaggregation - FR]</t>
  </si>
  <si>
    <t>Disaggregation - FR</t>
  </si>
  <si>
    <t>Sheet Coverage Indicators - Section D - Geographic Coverage</t>
  </si>
  <si>
    <t>French</t>
  </si>
  <si>
    <t>Spanish</t>
  </si>
  <si>
    <t>English</t>
  </si>
  <si>
    <t>National</t>
  </si>
  <si>
    <t>Nacional</t>
  </si>
  <si>
    <t>Infrantional</t>
  </si>
  <si>
    <t>Subnacional</t>
  </si>
  <si>
    <t>Sub-National</t>
  </si>
  <si>
    <t>[Component Name - FR]</t>
  </si>
  <si>
    <t>[Custom Impact Indicator Local]</t>
  </si>
  <si>
    <t>[Baseline Source - Local]</t>
  </si>
  <si>
    <t>[Comment - Local]</t>
  </si>
  <si>
    <t>Baseline Source - English</t>
  </si>
  <si>
    <t>Comments - English</t>
  </si>
  <si>
    <t>Custom Indicator - English</t>
  </si>
  <si>
    <t>[Custom Outcome Indicator Local]</t>
  </si>
  <si>
    <t>[Custom Coverage Indicator Name - Local]</t>
  </si>
  <si>
    <t>Geographic Coverage(display)</t>
  </si>
  <si>
    <t>Geographic Coverage(save)</t>
  </si>
  <si>
    <t>[Baseline Source Local]</t>
  </si>
  <si>
    <t>Baseline Source Local</t>
  </si>
  <si>
    <t>[Comments Local]</t>
  </si>
  <si>
    <t>Comments Local</t>
  </si>
  <si>
    <t>[Key Activity Local]</t>
  </si>
  <si>
    <t>Key Activity - English</t>
  </si>
  <si>
    <t>[Criterion for Completion Local]</t>
  </si>
  <si>
    <t>[Milestone / Target Description Local]</t>
  </si>
  <si>
    <t>Milestone / Target Description - English</t>
  </si>
  <si>
    <t>Criterion for Completion - English</t>
  </si>
  <si>
    <t>Cadre de résultats  - Overview - Section A</t>
  </si>
  <si>
    <t>Pays / Candidat</t>
  </si>
  <si>
    <t>Date de début du programme</t>
  </si>
  <si>
    <t>Date de fin du programme</t>
  </si>
  <si>
    <t xml:space="preserve">Récipiendaires principal </t>
  </si>
  <si>
    <t xml:space="preserve">Période </t>
  </si>
  <si>
    <t>Buts</t>
  </si>
  <si>
    <t>Objectifs</t>
  </si>
  <si>
    <t>Composante:</t>
  </si>
  <si>
    <t>Récipiendaires principal (numero)</t>
  </si>
  <si>
    <r>
      <t xml:space="preserve">Nouveau Récipiendaire principal </t>
    </r>
    <r>
      <rPr>
        <sz val="12"/>
        <color theme="1"/>
        <rFont val="Calibri"/>
        <family val="2"/>
        <scheme val="minor"/>
      </rPr>
      <t xml:space="preserve"> (use if the entity has never been a Global Fund PR or does not appear in dropdown list in previous column)</t>
    </r>
  </si>
  <si>
    <t xml:space="preserve">Reporting PeriodsPériode </t>
  </si>
  <si>
    <t>Date de début</t>
  </si>
  <si>
    <t xml:space="preserve">Date de fin </t>
  </si>
  <si>
    <t>Buts numero</t>
  </si>
  <si>
    <t>Description Buts</t>
  </si>
  <si>
    <t>Objectifs numero</t>
  </si>
  <si>
    <t xml:space="preserve"> Description Objectifs</t>
  </si>
  <si>
    <t>Module numero</t>
  </si>
  <si>
    <t>Description Module</t>
  </si>
  <si>
    <t>Intervention numero</t>
  </si>
  <si>
    <t>Intervention standard</t>
  </si>
  <si>
    <t>Intervention personnalisé (description)</t>
  </si>
  <si>
    <t>Funding Request/Grant Name</t>
  </si>
  <si>
    <t>Cadre de résultats - Impact Indicators - Section B</t>
  </si>
  <si>
    <t>Indicateurs d'impact</t>
  </si>
  <si>
    <t>Indicateurs d'impact Cibles</t>
  </si>
  <si>
    <t>Indicateurs d'impact numero</t>
  </si>
  <si>
    <t>Indicateurs d'impact standard</t>
  </si>
  <si>
    <t>Indicateurs d'impact personnalisé</t>
  </si>
  <si>
    <t>Référence Valeur</t>
  </si>
  <si>
    <t>Référence Année</t>
  </si>
  <si>
    <t>Référence Source</t>
  </si>
  <si>
    <t>Ventilation obligatoire</t>
  </si>
  <si>
    <t xml:space="preserve">Récipiendaires principaux responsables </t>
  </si>
  <si>
    <t>Commentaires</t>
  </si>
  <si>
    <t>Année cible</t>
  </si>
  <si>
    <t>Cible N#</t>
  </si>
  <si>
    <t>Cible D#</t>
  </si>
  <si>
    <t>Cible %</t>
  </si>
  <si>
    <t>Date de remise du rapport</t>
  </si>
  <si>
    <t>Cadre de résultats - Outcome Indicators - Section C</t>
  </si>
  <si>
    <t>Indicateur d'effet</t>
  </si>
  <si>
    <t>Indicateur d'effet cibles</t>
  </si>
  <si>
    <t>Indicateur d'effet numero</t>
  </si>
  <si>
    <t>Indicateur d'effet standard</t>
  </si>
  <si>
    <t>Indicateur d'effet standard personnalisé</t>
  </si>
  <si>
    <t>Cadre de résultats - Coverage Indicators - Section D</t>
  </si>
  <si>
    <t>Indicateur de couverture/produit</t>
  </si>
  <si>
    <t>Indicateur de couverture/produit cibles</t>
  </si>
  <si>
    <t>Indicateur de couverture/produit numero</t>
  </si>
  <si>
    <t>Indicateur de couverture/produit standard</t>
  </si>
  <si>
    <t>Indicateur de couverture/produit personnalisé</t>
  </si>
  <si>
    <t>Référence N#</t>
  </si>
  <si>
    <t>Référence D#</t>
  </si>
  <si>
    <t>Référence %</t>
  </si>
  <si>
    <t>Référence année</t>
  </si>
  <si>
    <t>Est un sous-ensemble d'un autre indicateur (le cas échéant)</t>
  </si>
  <si>
    <t>Zone géographique
(si infranational, l'indiquer sous "Commentaires")</t>
  </si>
  <si>
    <t>Total cumulé pour la décision annuelle de financement</t>
  </si>
  <si>
    <t>Pays</t>
  </si>
  <si>
    <t>Période</t>
  </si>
  <si>
    <t>Effet</t>
  </si>
  <si>
    <t>Couverture/produit</t>
  </si>
  <si>
    <t xml:space="preserve">Indicateurs d'impact </t>
  </si>
  <si>
    <t xml:space="preserve">Catégorie </t>
  </si>
  <si>
    <t>Ventilation</t>
  </si>
  <si>
    <t xml:space="preserve">Indicateur de couverture/produit </t>
  </si>
  <si>
    <t>Cadre de résultats- WPTM - Section E</t>
  </si>
  <si>
    <t>Activités principales</t>
  </si>
  <si>
    <t>Activités principales numero</t>
  </si>
  <si>
    <t>Activités principale</t>
  </si>
  <si>
    <t>Mesures de suivi du plan de travail</t>
  </si>
  <si>
    <t>Repères/Cibles (max. 200 caractères)</t>
  </si>
  <si>
    <t>Critère de réalisation</t>
  </si>
  <si>
    <t>Name to be displayed on Overview Page for display</t>
  </si>
  <si>
    <t>Grant Revision</t>
  </si>
  <si>
    <t>Type of Revision</t>
  </si>
  <si>
    <t>IP End Date</t>
  </si>
  <si>
    <t>IP End date will not be saved back to GOS</t>
  </si>
  <si>
    <t>[Reporting Period Start Date]</t>
  </si>
  <si>
    <t>Reporting Period Start Date</t>
  </si>
  <si>
    <t>IP Record ID</t>
  </si>
  <si>
    <t>Outcome Indicator Record ID</t>
  </si>
  <si>
    <t>Impact Indicator Record ID</t>
  </si>
  <si>
    <t>Coverage Indicator Record ID</t>
  </si>
  <si>
    <t xml:space="preserve">Version </t>
  </si>
  <si>
    <t>Version 2 - 03-May-17</t>
  </si>
  <si>
    <t>Cadre de résultats - Disaggregation - Section E</t>
  </si>
  <si>
    <t>[De-activate Key Activity]</t>
  </si>
  <si>
    <t>De-activate Key Activity</t>
  </si>
  <si>
    <t>[Deactivate Indicator]</t>
  </si>
  <si>
    <t>[De-activate indicator]</t>
  </si>
  <si>
    <t>De-activate indicator</t>
  </si>
  <si>
    <t>Allocation Utilization Period Start Date</t>
  </si>
  <si>
    <t>Allocation Utilization Period End Date</t>
  </si>
  <si>
    <t>[Impact Indicator Name FR]</t>
  </si>
  <si>
    <t>Impact Indicator Name FR</t>
  </si>
  <si>
    <t>[Category FR]</t>
  </si>
  <si>
    <t>Category FR</t>
  </si>
  <si>
    <t>[Disaggregation FR]</t>
  </si>
  <si>
    <t>Disaggregation FR</t>
  </si>
  <si>
    <t>[Outcome Indicator Name FR]</t>
  </si>
  <si>
    <t>Outcome Indicator Name FR</t>
  </si>
  <si>
    <t>[Coverage Indicator Name  - FR]</t>
  </si>
  <si>
    <t>Coverage Indicator Name  - FR</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</si>
  <si>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</si>
  <si>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</si>
  <si>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</si>
  <si>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</si>
  <si>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t>
  </si>
  <si>
    <t>Disbursement Request-Display</t>
  </si>
  <si>
    <t>Save Map Field</t>
  </si>
  <si>
    <t>Being uploaded from PF</t>
  </si>
  <si>
    <t>[Data Type Target]</t>
  </si>
  <si>
    <t>Data Type Target</t>
  </si>
  <si>
    <t>[Data Type]</t>
  </si>
  <si>
    <t>Data Type</t>
  </si>
  <si>
    <t>Data Type from Reference</t>
  </si>
  <si>
    <t>formula to format based on data type</t>
  </si>
  <si>
    <t>Guiding messages</t>
  </si>
  <si>
    <t>[Intervention ID]</t>
  </si>
  <si>
    <t>Formula to sort module name</t>
  </si>
  <si>
    <t>formula to fetch intervention based on module name-used in WPTM sheet</t>
  </si>
  <si>
    <t>Intervention ID--no use(for putting formula)</t>
  </si>
  <si>
    <t>3d9fa1d3-b14c-48ad-9426-f0525e3aabdd</t>
  </si>
  <si>
    <t>sheet name</t>
  </si>
  <si>
    <t xml:space="preserve">     </t>
  </si>
  <si>
    <t>AIM_Key_Activity_Milestone__c.AIM_De_activate_Key_Activity__c</t>
  </si>
  <si>
    <t>Deactivate</t>
  </si>
  <si>
    <t>AIM_Coverage_Indicator__c.AIM_Geographic_Coverage__c</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</si>
  <si>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</si>
  <si>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</si>
  <si>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</si>
  <si>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</si>
  <si>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</si>
  <si>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</si>
  <si>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</si>
  <si>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</si>
  <si>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</si>
  <si>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</si>
  <si>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</si>
  <si>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</si>
  <si>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</si>
  <si>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</si>
  <si>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</si>
  <si>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</si>
  <si>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</si>
  <si>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</si>
  <si>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</si>
  <si>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</si>
  <si>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</si>
  <si>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</si>
  <si>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</si>
  <si>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</si>
  <si>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</si>
  <si>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</si>
  <si>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</si>
  <si>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</si>
  <si>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</si>
  <si>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</si>
  <si>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</si>
  <si>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</si>
  <si>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</si>
  <si>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</si>
  <si>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</si>
  <si>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</si>
  <si>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</si>
  <si>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</si>
  <si>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</si>
  <si>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</si>
  <si>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</si>
  <si>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</si>
  <si>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</si>
  <si>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</si>
  <si>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</si>
  <si>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</si>
  <si>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</si>
  <si>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</si>
  <si>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AIM_Impact_Outcome_References__c.AIM_Data_Type_Target__c</t>
  </si>
  <si>
    <t>Number</t>
  </si>
  <si>
    <t>Percent</t>
  </si>
  <si>
    <t>Number and Percent</t>
  </si>
  <si>
    <t>AIM_Module_Coverage_Interventio_Comp_Ref__c.AIM_Data_Type__c</t>
  </si>
  <si>
    <t>Numerator and Denominator</t>
  </si>
  <si>
    <t>PickListValue</t>
  </si>
  <si>
    <t>PickListKey</t>
  </si>
  <si>
    <t>Subnational</t>
  </si>
  <si>
    <t>Other Revision</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</si>
  <si>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</si>
  <si>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</si>
  <si>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</si>
  <si>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</si>
  <si>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Coverage</t>
  </si>
  <si>
    <t>Master</t>
  </si>
  <si>
    <t>a1K36000002Du0dEAC</t>
  </si>
  <si>
    <t>FR261-DJI-M-01</t>
  </si>
  <si>
    <t>a1A360000013M21EAE</t>
  </si>
  <si>
    <t>Djibouti</t>
  </si>
  <si>
    <t>FR261-DJI-M</t>
  </si>
  <si>
    <t>a1I36000004A8PqEAK</t>
  </si>
  <si>
    <t>a1J36000002m4EpEAI</t>
  </si>
  <si>
    <t>IOR-00053</t>
  </si>
  <si>
    <t>a1236000008JWhpAAG</t>
  </si>
  <si>
    <t>Direction de l'information sanitaire</t>
  </si>
  <si>
    <t>a1I36000004A8PrEAK</t>
  </si>
  <si>
    <t>a1J36000002m4EqEAI</t>
  </si>
  <si>
    <t>IOR-00054</t>
  </si>
  <si>
    <t>13804</t>
  </si>
  <si>
    <t>a1I36000004A8PsEAK</t>
  </si>
  <si>
    <t>a1J36000002m4EoEAI</t>
  </si>
  <si>
    <t>IOR-00052</t>
  </si>
  <si>
    <t>a1I36000004A8PtEAK</t>
  </si>
  <si>
    <t>a1236000008JWhqAAG</t>
  </si>
  <si>
    <t>a1I36000004A8PuEAK</t>
  </si>
  <si>
    <t>a1I36000004A8PvEAK</t>
  </si>
  <si>
    <t>a1I36000004A8PwEAK</t>
  </si>
  <si>
    <t>a1I36000004A8PxEAK</t>
  </si>
  <si>
    <t>a1I36000004A8PyEAK</t>
  </si>
  <si>
    <t>a1I36000004A8PzEAK</t>
  </si>
  <si>
    <t>a1I36000004A8Q0EAK</t>
  </si>
  <si>
    <t>a1I36000004A8Q1EAK</t>
  </si>
  <si>
    <t>a1I36000004A8Q2EAK</t>
  </si>
  <si>
    <t>a1I36000004A8Q3EAK</t>
  </si>
  <si>
    <t>a1I36000004A8Q4EAK</t>
  </si>
  <si>
    <t>a1Y36000002VuDMEA0</t>
  </si>
  <si>
    <t>a1W36000003Ao3vEAC</t>
  </si>
  <si>
    <t>a1Y36000002VuDNEA0</t>
  </si>
  <si>
    <t>a1W36000003Ao4AEAS</t>
  </si>
  <si>
    <t>a1W36000003Ao4PEAS</t>
  </si>
  <si>
    <t>a1Y36000002VuDPEA0</t>
  </si>
  <si>
    <t>a1W36000003Ao4eEAC</t>
  </si>
  <si>
    <t>a1Y36000002VuDQEA0</t>
  </si>
  <si>
    <t>a1W36000003Ao4tEAC</t>
  </si>
  <si>
    <t>a1W36000003Ao3wEAC</t>
  </si>
  <si>
    <t>a1W36000003Ao4BEAS</t>
  </si>
  <si>
    <t>a1W36000003Ao4QEAS</t>
  </si>
  <si>
    <t>a1W36000003Ao4fEAC</t>
  </si>
  <si>
    <t>a1W36000003Ao4uEAC</t>
  </si>
  <si>
    <t>a1W36000003Ao3xEAC</t>
  </si>
  <si>
    <t>a1W36000003Ao4CEAS</t>
  </si>
  <si>
    <t>a1W36000003Ao4REAS</t>
  </si>
  <si>
    <t>a1W36000003Ao4gEAC</t>
  </si>
  <si>
    <t>a1W36000003Ao4vEAC</t>
  </si>
  <si>
    <t>a1W36000003Ao3yEAC</t>
  </si>
  <si>
    <t>a1W36000003Ao4DEAS</t>
  </si>
  <si>
    <t>a1Y36000002VuDOEA0</t>
  </si>
  <si>
    <t>a1W36000003Ao4SEAS</t>
  </si>
  <si>
    <t>a1W36000003Ao4hEAC</t>
  </si>
  <si>
    <t>a1W36000003Ao4wEAC</t>
  </si>
  <si>
    <t>a1W36000003Ao3zEAC</t>
  </si>
  <si>
    <t>a1W36000003Ao4EEAS</t>
  </si>
  <si>
    <t>a1W36000003Ao4TEAS</t>
  </si>
  <si>
    <t>a1W36000003Ao4iEAC</t>
  </si>
  <si>
    <t>a1W36000003Ao4xEAC</t>
  </si>
  <si>
    <t>a1W36000003Ao40EAC</t>
  </si>
  <si>
    <t>a1W36000003Ao4FEAS</t>
  </si>
  <si>
    <t>a1W36000003Ao4UEAS</t>
  </si>
  <si>
    <t>a1W36000003Ao4jEAC</t>
  </si>
  <si>
    <t>a1W36000003Ao4yEAC</t>
  </si>
  <si>
    <t>a1W36000003Ao41EAC</t>
  </si>
  <si>
    <t>a1W36000003Ao4GEAS</t>
  </si>
  <si>
    <t>a1W36000003Ao4VEAS</t>
  </si>
  <si>
    <t>a1W36000003Ao4kEAC</t>
  </si>
  <si>
    <t>a1W36000003Ao4zEAC</t>
  </si>
  <si>
    <t>a1W36000003Ao42EAC</t>
  </si>
  <si>
    <t>a1W36000003Ao4HEAS</t>
  </si>
  <si>
    <t>a1W36000003Ao4WEAS</t>
  </si>
  <si>
    <t>a1W36000003Ao4lEAC</t>
  </si>
  <si>
    <t>a1W36000003Ao50EAC</t>
  </si>
  <si>
    <t>a1W36000003Ao43EAC</t>
  </si>
  <si>
    <t>a1W36000003Ao4IEAS</t>
  </si>
  <si>
    <t>a1W36000003Ao4XEAS</t>
  </si>
  <si>
    <t>a1W36000003Ao4mEAC</t>
  </si>
  <si>
    <t>a1W36000003Ao51EAC</t>
  </si>
  <si>
    <t>a1W36000003Ao44EAC</t>
  </si>
  <si>
    <t>a1W36000003Ao4JEAS</t>
  </si>
  <si>
    <t>a1W36000003Ao4YEAS</t>
  </si>
  <si>
    <t>a1W36000003Ao4nEAC</t>
  </si>
  <si>
    <t>a1W36000003Ao52EAC</t>
  </si>
  <si>
    <t>a1W36000003Ao45EAC</t>
  </si>
  <si>
    <t>a1W36000003Ao4KEAS</t>
  </si>
  <si>
    <t>a1W36000003Ao4ZEAS</t>
  </si>
  <si>
    <t>a1W36000003Ao4oEAC</t>
  </si>
  <si>
    <t>a1W36000003Ao53EAC</t>
  </si>
  <si>
    <t>a1W36000003Ao46EAC</t>
  </si>
  <si>
    <t>a1W36000003Ao4LEAS</t>
  </si>
  <si>
    <t>a1W36000003Ao4aEAC</t>
  </si>
  <si>
    <t>a1W36000003Ao4pEAC</t>
  </si>
  <si>
    <t>a1W36000003Ao54EAC</t>
  </si>
  <si>
    <t>a1W36000003Ao47EAC</t>
  </si>
  <si>
    <t>a1W36000003Ao4MEAS</t>
  </si>
  <si>
    <t>a1W36000003Ao4bEAC</t>
  </si>
  <si>
    <t>a1W36000003Ao4qEAC</t>
  </si>
  <si>
    <t>a1W36000003Ao55EAC</t>
  </si>
  <si>
    <t>a1W36000003Ao48EAC</t>
  </si>
  <si>
    <t>a1W36000003Ao4NEAS</t>
  </si>
  <si>
    <t>a1W36000003Ao4cEAC</t>
  </si>
  <si>
    <t>a1W36000003Ao4rEAC</t>
  </si>
  <si>
    <t>a1W36000003Ao56EAC</t>
  </si>
  <si>
    <t>a1W36000003Ao49EAC</t>
  </si>
  <si>
    <t>a1W36000003Ao4OEAS</t>
  </si>
  <si>
    <t>a1W36000003Ao4dEAC</t>
  </si>
  <si>
    <t>a1W36000003Ao4sEAC</t>
  </si>
  <si>
    <t>a1W36000003Ao57EAC</t>
  </si>
  <si>
    <t>United Nations Development Programme</t>
  </si>
  <si>
    <t>Réduire l'incidence du paludisme à Djibouti de 40% par rapport à la situation de 2016</t>
  </si>
  <si>
    <t>a1C36000002wGpKEAU</t>
  </si>
  <si>
    <t>a1C36000002wGpLEAU</t>
  </si>
  <si>
    <t>a1C36000002wGpMEAU</t>
  </si>
  <si>
    <t>a1C36000002wGpNEAU</t>
  </si>
  <si>
    <t>a1C36000002wGpOEAU</t>
  </si>
  <si>
    <t>a1C36000002wGpPEAU</t>
  </si>
  <si>
    <t>a1C36000002wGpQEAU</t>
  </si>
  <si>
    <t>a1C36000002wGpREAU</t>
  </si>
  <si>
    <t>a1C36000002wGpSEAU</t>
  </si>
  <si>
    <t>a1C36000002wGpTEAU</t>
  </si>
  <si>
    <t>a1C36000002wGpUEAU</t>
  </si>
  <si>
    <t>a1C36000002wGpVEAU</t>
  </si>
  <si>
    <t>Renforcer les capacités institutionnelles, techniques et managériales du Programme à tous les niveaux, afin de mettre en œuvre, de façon continue, les activités liées au programme visant l’atteinte de zéro cas autochtone d’ici fin 2020.</t>
  </si>
  <si>
    <t>a1R360000014GKqEAM</t>
  </si>
  <si>
    <t>Garantir l’accès universel au diagnostic et au traitement  des cas de paludisme y compris chez les populations nomades transfrontalières, les camps de réfugiés et les migrants d’ici fin 2020</t>
  </si>
  <si>
    <t>a1R360000014GKrEAM</t>
  </si>
  <si>
    <t>Assurer l’accès universel à la prévention du paludisme (MILD, PID) et développer la recherche sur l’efficacité opérationnelle des interventions</t>
  </si>
  <si>
    <t>a1R360000014GKsEAM</t>
  </si>
  <si>
    <t>Renforcer, de façon continue, le système de surveillance épidémiologique, entomologique, et le suivi évaluation</t>
  </si>
  <si>
    <t>a1R360000014GKtEAM</t>
  </si>
  <si>
    <t>Renforcer les connaissances, attitudes et pratiques de toutes les populations à risque y compris les populations nomades transfrontalières,  les camps de réfugiés et les migrants dans la prévention et la prise en charge du Paludisme, dans le processus d’élimination, d’ici fin 2020</t>
  </si>
  <si>
    <t>a1R360000014GKuEAM</t>
  </si>
  <si>
    <t>a1R360000014GKvEAM</t>
  </si>
  <si>
    <t>a1R360000014GKwEAM</t>
  </si>
  <si>
    <t>a1R360000014GKxEAM</t>
  </si>
  <si>
    <t>a1R360000014GKyEAM</t>
  </si>
  <si>
    <t>a1R360000014GKzEAM</t>
  </si>
  <si>
    <t>a1R360000014GL0EAM</t>
  </si>
  <si>
    <t>a1R360000014GL1EAM</t>
  </si>
  <si>
    <t>MCI-00011</t>
  </si>
  <si>
    <t>a1P36000002NujoEAC</t>
  </si>
  <si>
    <t>a1O36000001EGFLEA4</t>
  </si>
  <si>
    <t>MCI-00012</t>
  </si>
  <si>
    <t>a1P36000002NujpEAC</t>
  </si>
  <si>
    <t>a1O36000001EGFMEA4</t>
  </si>
  <si>
    <t>MCI-00022</t>
  </si>
  <si>
    <t>a1P36000002NujqEAC</t>
  </si>
  <si>
    <t>a1O36000001EGFWEA4</t>
  </si>
  <si>
    <t>MCI-00023</t>
  </si>
  <si>
    <t>a1P36000002NujrEAC</t>
  </si>
  <si>
    <t>a1O36000001EGFXEA4</t>
  </si>
  <si>
    <t>a1P36000002FAEZEA4</t>
  </si>
  <si>
    <t>a1P36000002FAEaEAO</t>
  </si>
  <si>
    <t>a1P36000002FAEbEAO</t>
  </si>
  <si>
    <t>a1P36000002FAEcEAO</t>
  </si>
  <si>
    <t>a1P36000002FAEdEAO</t>
  </si>
  <si>
    <t>a1P36000002FAEeEAO</t>
  </si>
  <si>
    <t>a1P36000002FAEfEAO</t>
  </si>
  <si>
    <t>a1P36000002FAEgEAO</t>
  </si>
  <si>
    <t>a1P36000002FAEhEAO</t>
  </si>
  <si>
    <t>a1P36000002FAEiEAO</t>
  </si>
  <si>
    <t>a1P36000002FAEjEAO</t>
  </si>
  <si>
    <t>a1P36000002FAEkEAO</t>
  </si>
  <si>
    <t>a1P36000002FAElEAO</t>
  </si>
  <si>
    <t>a1P36000002FAEmEAO</t>
  </si>
  <si>
    <t>a1P36000002FAEnEAO</t>
  </si>
  <si>
    <t>MCI-00150</t>
  </si>
  <si>
    <t>a1O36000001EGHaEAO</t>
  </si>
  <si>
    <t>a1M36000005ECFdEAO</t>
  </si>
  <si>
    <t>INT-34388</t>
  </si>
  <si>
    <t>MCI-00149</t>
  </si>
  <si>
    <t>a1O36000001EGHZEA4</t>
  </si>
  <si>
    <t>a1M36000005ECFeEAO</t>
  </si>
  <si>
    <t>INT-34389</t>
  </si>
  <si>
    <t>MCI-00152</t>
  </si>
  <si>
    <t>a1O36000001EGHcEAO</t>
  </si>
  <si>
    <t>a1M36000005ECFfEAO</t>
  </si>
  <si>
    <t>INT-34390</t>
  </si>
  <si>
    <t>MCI-00151</t>
  </si>
  <si>
    <t>a1O36000001EGHbEAO</t>
  </si>
  <si>
    <t>a1M36000005ECFqEAO</t>
  </si>
  <si>
    <t>INT-34401</t>
  </si>
  <si>
    <t>MCI-00163</t>
  </si>
  <si>
    <t>a1O36000001EGHnEAO</t>
  </si>
  <si>
    <t>a1M36000005ECFrEAO</t>
  </si>
  <si>
    <t>INT-34402</t>
  </si>
  <si>
    <t>MCI-00154</t>
  </si>
  <si>
    <t>a1O36000001EGHeEAO</t>
  </si>
  <si>
    <t>a1M36000005ECFgEAO</t>
  </si>
  <si>
    <t>INT-34391</t>
  </si>
  <si>
    <t>a1M36000005ECFhEAO</t>
  </si>
  <si>
    <t>INT-34392</t>
  </si>
  <si>
    <t>MCI-00162</t>
  </si>
  <si>
    <t>a1O36000001EGHmEAO</t>
  </si>
  <si>
    <t>a1M36000005ECFiEAO</t>
  </si>
  <si>
    <t>INT-34393</t>
  </si>
  <si>
    <t>MCI-00155</t>
  </si>
  <si>
    <t>a1O36000001EGHfEAO</t>
  </si>
  <si>
    <t>a1M36000005ECFjEAO</t>
  </si>
  <si>
    <t>INT-34394</t>
  </si>
  <si>
    <t>MCI-00157</t>
  </si>
  <si>
    <t>a1O36000001EGHhEAO</t>
  </si>
  <si>
    <t>a1M36000005ECFkEAO</t>
  </si>
  <si>
    <t>INT-34395</t>
  </si>
  <si>
    <t>MCI-00158</t>
  </si>
  <si>
    <t>a1O36000001EGHiEAO</t>
  </si>
  <si>
    <t>a1M36000005ECFlEAO</t>
  </si>
  <si>
    <t>INT-34396</t>
  </si>
  <si>
    <t>MCI-00600</t>
  </si>
  <si>
    <t>a1O36000001qZ8zEAE</t>
  </si>
  <si>
    <t>a1M36000005ECFmEAO</t>
  </si>
  <si>
    <t>INT-34397</t>
  </si>
  <si>
    <t>MCI-00201</t>
  </si>
  <si>
    <t>a1O36000001EGIPEA4</t>
  </si>
  <si>
    <t>a1M36000005ECFnEAO</t>
  </si>
  <si>
    <t>INT-34398</t>
  </si>
  <si>
    <t>MCI-00206</t>
  </si>
  <si>
    <t>a1O36000001EGIUEA4</t>
  </si>
  <si>
    <t>a1M36000005ECFoEAO</t>
  </si>
  <si>
    <t>INT-34399</t>
  </si>
  <si>
    <t>MCI-00207</t>
  </si>
  <si>
    <t>a1O36000001EGIVEA4</t>
  </si>
  <si>
    <t>a1M36000005ECFpEAO</t>
  </si>
  <si>
    <t>INT-34400</t>
  </si>
  <si>
    <t>a1M36000003otKTEAY</t>
  </si>
  <si>
    <t>INT-10801</t>
  </si>
  <si>
    <t>a1M36000003otKUEAY</t>
  </si>
  <si>
    <t>INT-10802</t>
  </si>
  <si>
    <t>a1M36000003otKVEAY</t>
  </si>
  <si>
    <t>INT-10803</t>
  </si>
  <si>
    <t>a1M36000003otKWEAY</t>
  </si>
  <si>
    <t>INT-10804</t>
  </si>
  <si>
    <t>a1M36000003otKXEAY</t>
  </si>
  <si>
    <t>INT-10805</t>
  </si>
  <si>
    <t>a1M36000003otKYEAY</t>
  </si>
  <si>
    <t>INT-10806</t>
  </si>
  <si>
    <t>a1M36000003otKZEAY</t>
  </si>
  <si>
    <t>INT-10807</t>
  </si>
  <si>
    <t>a1M36000003otKaEAI</t>
  </si>
  <si>
    <t>INT-10808</t>
  </si>
  <si>
    <t>a1M36000003otKbEAI</t>
  </si>
  <si>
    <t>INT-10809</t>
  </si>
  <si>
    <t>a1M36000003otKcEAI</t>
  </si>
  <si>
    <t>INT-10810</t>
  </si>
  <si>
    <t>a1M36000003otKdEAI</t>
  </si>
  <si>
    <t>INT-10811</t>
  </si>
  <si>
    <t>a1M36000003otKeEAI</t>
  </si>
  <si>
    <t>INT-10812</t>
  </si>
  <si>
    <t>a1M36000003otKfEAI</t>
  </si>
  <si>
    <t>INT-10813</t>
  </si>
  <si>
    <t>a1M36000003otKgEAI</t>
  </si>
  <si>
    <t>INT-10814</t>
  </si>
  <si>
    <t>a1M36000003otKhEAI</t>
  </si>
  <si>
    <t>INT-10815</t>
  </si>
  <si>
    <t>a1M36000003otKiEAI</t>
  </si>
  <si>
    <t>INT-10816</t>
  </si>
  <si>
    <t>a1M36000003otKjEAI</t>
  </si>
  <si>
    <t>INT-10817</t>
  </si>
  <si>
    <t>a1M36000003otKkEAI</t>
  </si>
  <si>
    <t>INT-10818</t>
  </si>
  <si>
    <t>a1M36000003otKlEAI</t>
  </si>
  <si>
    <t>INT-10819</t>
  </si>
  <si>
    <t>a1M36000003otKmEAI</t>
  </si>
  <si>
    <t>INT-10820</t>
  </si>
  <si>
    <t>a1M36000003otKnEAI</t>
  </si>
  <si>
    <t>INT-10821</t>
  </si>
  <si>
    <t>a1M36000003otKoEAI</t>
  </si>
  <si>
    <t>INT-10822</t>
  </si>
  <si>
    <t>a1M36000003otKpEAI</t>
  </si>
  <si>
    <t>INT-10823</t>
  </si>
  <si>
    <t>a1M36000003otKqEAI</t>
  </si>
  <si>
    <t>INT-10824</t>
  </si>
  <si>
    <t>a1M36000003otKrEAI</t>
  </si>
  <si>
    <t>INT-10825</t>
  </si>
  <si>
    <t>a1M36000003otKsEAI</t>
  </si>
  <si>
    <t>INT-10826</t>
  </si>
  <si>
    <t>a1M36000003otKtEAI</t>
  </si>
  <si>
    <t>INT-10827</t>
  </si>
  <si>
    <t>a1M36000003otKuEAI</t>
  </si>
  <si>
    <t>INT-10828</t>
  </si>
  <si>
    <t>a1M36000003otKvEAI</t>
  </si>
  <si>
    <t>INT-10829</t>
  </si>
  <si>
    <t>a1M36000003otKwEAI</t>
  </si>
  <si>
    <t>INT-10830</t>
  </si>
  <si>
    <t>a1M36000003otKxEAI</t>
  </si>
  <si>
    <t>INT-10831</t>
  </si>
  <si>
    <t>a1M36000003otKyEAI</t>
  </si>
  <si>
    <t>INT-10832</t>
  </si>
  <si>
    <t>a1M36000003otKzEAI</t>
  </si>
  <si>
    <t>INT-10833</t>
  </si>
  <si>
    <t>a1M36000003otL0EAI</t>
  </si>
  <si>
    <t>INT-10834</t>
  </si>
  <si>
    <t>a1M36000003otL1EAI</t>
  </si>
  <si>
    <t>INT-10835</t>
  </si>
  <si>
    <t>a1M36000003otL2EAI</t>
  </si>
  <si>
    <t>INT-10836</t>
  </si>
  <si>
    <t>a1M36000003otL3EAI</t>
  </si>
  <si>
    <t>INT-10837</t>
  </si>
  <si>
    <t>a1M36000003otL4EAI</t>
  </si>
  <si>
    <t>INT-10838</t>
  </si>
  <si>
    <t>a1M36000003otL5EAI</t>
  </si>
  <si>
    <t>INT-10839</t>
  </si>
  <si>
    <t>a1M36000003otL6EAI</t>
  </si>
  <si>
    <t>INT-10840</t>
  </si>
  <si>
    <t>a1M36000003otL7EAI</t>
  </si>
  <si>
    <t>INT-10841</t>
  </si>
  <si>
    <t>a1M36000003otL8EAI</t>
  </si>
  <si>
    <t>INT-10842</t>
  </si>
  <si>
    <t>a1M36000003otL9EAI</t>
  </si>
  <si>
    <t>INT-10843</t>
  </si>
  <si>
    <t>a1M36000003otLAEAY</t>
  </si>
  <si>
    <t>INT-10844</t>
  </si>
  <si>
    <t>a1M36000003otLBEAY</t>
  </si>
  <si>
    <t>INT-10845</t>
  </si>
  <si>
    <t>a1M36000003otLCEAY</t>
  </si>
  <si>
    <t>INT-10846</t>
  </si>
  <si>
    <t>a1M36000003otLDEAY</t>
  </si>
  <si>
    <t>INT-10847</t>
  </si>
  <si>
    <t>a1M36000003otLEEAY</t>
  </si>
  <si>
    <t>INT-10848</t>
  </si>
  <si>
    <t>a1M36000003otLFEAY</t>
  </si>
  <si>
    <t>INT-10849</t>
  </si>
  <si>
    <t>a1M36000003otLGEAY</t>
  </si>
  <si>
    <t>INT-10850</t>
  </si>
  <si>
    <t>a1H36000004XUbkEAG</t>
  </si>
  <si>
    <t>a1H36000004XUbzEAG</t>
  </si>
  <si>
    <t>a1H36000004XUcEEAW</t>
  </si>
  <si>
    <t>a1H36000004XUcTEAW</t>
  </si>
  <si>
    <t>a1H36000004XUciEAG</t>
  </si>
  <si>
    <t>a1H36000004XUblEAG</t>
  </si>
  <si>
    <t>a1H36000004XUc0EAG</t>
  </si>
  <si>
    <t>a1H36000004XUcFEAW</t>
  </si>
  <si>
    <t>a1H36000004XUcUEAW</t>
  </si>
  <si>
    <t>a1H36000004XUcjEAG</t>
  </si>
  <si>
    <t>a1H36000004XUbmEAG</t>
  </si>
  <si>
    <t>a1H36000004XUc1EAG</t>
  </si>
  <si>
    <t>a1H36000004XUcGEAW</t>
  </si>
  <si>
    <t>a1H36000004XUcVEAW</t>
  </si>
  <si>
    <t>a1H36000004XUckEAG</t>
  </si>
  <si>
    <t>a1H36000004XUbnEAG</t>
  </si>
  <si>
    <t>a1H36000004XUc2EAG</t>
  </si>
  <si>
    <t>a1H36000004XUcHEAW</t>
  </si>
  <si>
    <t>a1H36000004XUcWEAW</t>
  </si>
  <si>
    <t>a1H36000004XUclEAG</t>
  </si>
  <si>
    <t>a1H36000004XUboEAG</t>
  </si>
  <si>
    <t>a1H36000004XUc3EAG</t>
  </si>
  <si>
    <t>a1H36000004XUcIEAW</t>
  </si>
  <si>
    <t>a1H36000004XUcXEAW</t>
  </si>
  <si>
    <t>a1H36000004XUcmEAG</t>
  </si>
  <si>
    <t>a1H36000004XUbpEAG</t>
  </si>
  <si>
    <t>a1H36000004XUc4EAG</t>
  </si>
  <si>
    <t>a1H36000004XUcJEAW</t>
  </si>
  <si>
    <t>a1H36000004XUcYEAW</t>
  </si>
  <si>
    <t>a1H36000004XUcnEAG</t>
  </si>
  <si>
    <t>a1H36000004XUbqEAG</t>
  </si>
  <si>
    <t>a1H36000004XUc5EAG</t>
  </si>
  <si>
    <t>a1H36000004XUcKEAW</t>
  </si>
  <si>
    <t>a1H36000004XUcZEAW</t>
  </si>
  <si>
    <t>a1H36000004XUcoEAG</t>
  </si>
  <si>
    <t>a1H36000004XUbrEAG</t>
  </si>
  <si>
    <t>a1H36000004XUc6EAG</t>
  </si>
  <si>
    <t>a1H36000004XUcLEAW</t>
  </si>
  <si>
    <t>a1H36000004XUcaEAG</t>
  </si>
  <si>
    <t>a1H36000004XUcpEAG</t>
  </si>
  <si>
    <t>a1H36000004XUbsEAG</t>
  </si>
  <si>
    <t>a1H36000004XUc7EAG</t>
  </si>
  <si>
    <t>a1H36000004XUcMEAW</t>
  </si>
  <si>
    <t>a1H36000004XUcbEAG</t>
  </si>
  <si>
    <t>a1H36000004XUcqEAG</t>
  </si>
  <si>
    <t>a1H36000004XUbtEAG</t>
  </si>
  <si>
    <t>a1H36000004XUc8EAG</t>
  </si>
  <si>
    <t>a1H36000004XUcNEAW</t>
  </si>
  <si>
    <t>a1H36000004XUccEAG</t>
  </si>
  <si>
    <t>a1H36000004XUcrEAG</t>
  </si>
  <si>
    <t>a1H36000004XUbuEAG</t>
  </si>
  <si>
    <t>a1H36000004XUc9EAG</t>
  </si>
  <si>
    <t>a1H36000004XUcOEAW</t>
  </si>
  <si>
    <t>a1H36000004XUcdEAG</t>
  </si>
  <si>
    <t>a1H36000004XUcsEAG</t>
  </si>
  <si>
    <t>a1H36000004XUbvEAG</t>
  </si>
  <si>
    <t>a1H36000004XUcAEAW</t>
  </si>
  <si>
    <t>a1H36000004XUcPEAW</t>
  </si>
  <si>
    <t>a1H36000004XUceEAG</t>
  </si>
  <si>
    <t>a1H36000004XUctEAG</t>
  </si>
  <si>
    <t>a1H36000004XUbwEAG</t>
  </si>
  <si>
    <t>a1H36000004XUcBEAW</t>
  </si>
  <si>
    <t>a1H36000004XUcQEAW</t>
  </si>
  <si>
    <t>a1H36000004XUcfEAG</t>
  </si>
  <si>
    <t>a1H36000004XUcuEAG</t>
  </si>
  <si>
    <t>a1H36000004XUbxEAG</t>
  </si>
  <si>
    <t>a1H36000004XUcCEAW</t>
  </si>
  <si>
    <t>a1H36000004XUcREAW</t>
  </si>
  <si>
    <t>a1H36000004XUcgEAG</t>
  </si>
  <si>
    <t>a1H36000004XUcvEAG</t>
  </si>
  <si>
    <t>a1H36000004XUbyEAG</t>
  </si>
  <si>
    <t>a1H36000004XUcDEAW</t>
  </si>
  <si>
    <t>a1H36000004XUcSEAW</t>
  </si>
  <si>
    <t>a1H36000004XUchEAG</t>
  </si>
  <si>
    <t>a1H36000004XUcwEAG</t>
  </si>
  <si>
    <t>a1X360000014B9FEAU</t>
  </si>
  <si>
    <t>a1J36000002m4ECEAY</t>
  </si>
  <si>
    <t>IOR-00014</t>
  </si>
  <si>
    <t>Les données de base ne sont pas disponibles et seront collectées à travaers l'EDS en cours de préparation et dont les résultats sont attendus en 2018. L'indicateur sera renseigné le 15 février 2019 après la publication des données de l'enquête</t>
  </si>
  <si>
    <t>a1X360000014B9GEAU</t>
  </si>
  <si>
    <t>a1J36000002m4EDEAY</t>
  </si>
  <si>
    <t>IOR-00015</t>
  </si>
  <si>
    <t>a1X360000014B9HEAU</t>
  </si>
  <si>
    <t>a1J36000002m4EEEAY</t>
  </si>
  <si>
    <t>IOR-00016</t>
  </si>
  <si>
    <t>a1X360000014B9IEAU</t>
  </si>
  <si>
    <t>a1J36000003YBI2EAO</t>
  </si>
  <si>
    <t>IOR-00073</t>
  </si>
  <si>
    <t>a1X360000014B9JEAU</t>
  </si>
  <si>
    <t>a1X360000014B9KEAU</t>
  </si>
  <si>
    <t>a1X360000014B9LEAU</t>
  </si>
  <si>
    <t>a1X360000014B9MEAU</t>
  </si>
  <si>
    <t>a1X360000014B9NEAU</t>
  </si>
  <si>
    <t>a1X360000014B9OEAU</t>
  </si>
  <si>
    <t>a1X360000014B9PEAU</t>
  </si>
  <si>
    <t>a1X360000014B9QEAU</t>
  </si>
  <si>
    <t>a1X360000014B9REAU</t>
  </si>
  <si>
    <t>a1X360000014B9SEAU</t>
  </si>
  <si>
    <t>a1X360000014B9TEAU</t>
  </si>
  <si>
    <t>a1836000002O0IGAA0</t>
  </si>
  <si>
    <t>a1O36000001EGFrEAO</t>
  </si>
  <si>
    <t>MCI-00043</t>
  </si>
  <si>
    <t>Rapport PNLP</t>
  </si>
  <si>
    <t>a1836000002O0IHAA0</t>
  </si>
  <si>
    <t>a1836000002O0IIAA0</t>
  </si>
  <si>
    <t>a1O36000001EGFvEAO</t>
  </si>
  <si>
    <t>MCI-00047</t>
  </si>
  <si>
    <t>a1836000002O0IJAA0</t>
  </si>
  <si>
    <t>a1O36000001EGFxEAO</t>
  </si>
  <si>
    <t>MCI-00049</t>
  </si>
  <si>
    <t>a1836000002O0IKAA0</t>
  </si>
  <si>
    <t>a1O36000001EGFyEAO</t>
  </si>
  <si>
    <t>MCI-00050</t>
  </si>
  <si>
    <t>a1836000002O0ILAA0</t>
  </si>
  <si>
    <t>a1O36000001EGG0EAO</t>
  </si>
  <si>
    <t>MCI-00052</t>
  </si>
  <si>
    <t>a1836000002O0IMAA0</t>
  </si>
  <si>
    <t>a1O36000001EGFtEAO</t>
  </si>
  <si>
    <t>MCI-00045</t>
  </si>
  <si>
    <t>a1836000002O0INAA0</t>
  </si>
  <si>
    <t>a1836000002O0IOAA0</t>
  </si>
  <si>
    <t>a1836000002O0IPAA0</t>
  </si>
  <si>
    <t>a1836000002O0IQAA0</t>
  </si>
  <si>
    <t>a1836000002O0IRAA0</t>
  </si>
  <si>
    <t>a1836000002O0ISAA0</t>
  </si>
  <si>
    <t>a1836000002O0ITAA0</t>
  </si>
  <si>
    <t>a1836000002O0IUAA0</t>
  </si>
  <si>
    <t>a1836000002O0IVAA0</t>
  </si>
  <si>
    <t>a1836000002O0IWAA0</t>
  </si>
  <si>
    <t>a1836000002O0IXAA0</t>
  </si>
  <si>
    <t>a1836000002O0IYAA0</t>
  </si>
  <si>
    <t>a1836000002O0IZAA0</t>
  </si>
  <si>
    <t>a1836000002O0IaAAK</t>
  </si>
  <si>
    <t>a1836000002O0IbAAK</t>
  </si>
  <si>
    <t>a1836000002O0IcAAK</t>
  </si>
  <si>
    <t>a1836000002O0IdAAK</t>
  </si>
  <si>
    <t>a1836000002O0IeAAK</t>
  </si>
  <si>
    <t>a1836000002O0IfAAK</t>
  </si>
  <si>
    <t>a1836000002O0IgAAK</t>
  </si>
  <si>
    <t>a1836000002O0IhAAK</t>
  </si>
  <si>
    <t>a1836000002O0IiAAK</t>
  </si>
  <si>
    <t>a1836000002O0IjAAK</t>
  </si>
  <si>
    <t>a1736000006NNlUAAW</t>
  </si>
  <si>
    <t>a1736000006NNlyAAG</t>
  </si>
  <si>
    <t>a1736000006NNmSAAW</t>
  </si>
  <si>
    <t>a1736000006NNmwAAG</t>
  </si>
  <si>
    <t>a1736000006NNnQAAW</t>
  </si>
  <si>
    <t>a1736000006NNlVAAW</t>
  </si>
  <si>
    <t>a1736000006NNlzAAG</t>
  </si>
  <si>
    <t>a1736000006NNmTAAW</t>
  </si>
  <si>
    <t>a1736000006NNmxAAG</t>
  </si>
  <si>
    <t>a1736000006NNnRAAW</t>
  </si>
  <si>
    <t>a1736000006NNlWAAW</t>
  </si>
  <si>
    <t>a1736000006NNm0AAG</t>
  </si>
  <si>
    <t>a1736000006NNmUAAW</t>
  </si>
  <si>
    <t>a1736000006NNmyAAG</t>
  </si>
  <si>
    <t>a1736000006NNnSAAW</t>
  </si>
  <si>
    <t>a1736000006NNlXAAW</t>
  </si>
  <si>
    <t>a1736000006NNm1AAG</t>
  </si>
  <si>
    <t>a1736000006NNmVAAW</t>
  </si>
  <si>
    <t>a1736000006NNmzAAG</t>
  </si>
  <si>
    <t>a1736000006NNnTAAW</t>
  </si>
  <si>
    <t>a1736000006NNlYAAW</t>
  </si>
  <si>
    <t>a1736000006NNm2AAG</t>
  </si>
  <si>
    <t>a1736000006NNmWAAW</t>
  </si>
  <si>
    <t>a1736000006NNn0AAG</t>
  </si>
  <si>
    <t>a1736000006NNnUAAW</t>
  </si>
  <si>
    <t>a1736000006NNlZAAW</t>
  </si>
  <si>
    <t>a1736000006NNm3AAG</t>
  </si>
  <si>
    <t>a1736000006NNmXAAW</t>
  </si>
  <si>
    <t>a1736000006NNn1AAG</t>
  </si>
  <si>
    <t>a1736000006NNnVAAW</t>
  </si>
  <si>
    <t>a1736000006NNlaAAG</t>
  </si>
  <si>
    <t>a1736000006NNm4AAG</t>
  </si>
  <si>
    <t>a1736000006NNmYAAW</t>
  </si>
  <si>
    <t>a1736000006NNn2AAG</t>
  </si>
  <si>
    <t>a1736000006NNnWAAW</t>
  </si>
  <si>
    <t>a1736000006NNlbAAG</t>
  </si>
  <si>
    <t>a1736000006NNm5AAG</t>
  </si>
  <si>
    <t>a1736000006NNmZAAW</t>
  </si>
  <si>
    <t>a1736000006NNn3AAG</t>
  </si>
  <si>
    <t>a1736000006NNnXAAW</t>
  </si>
  <si>
    <t>a1736000006NNlcAAG</t>
  </si>
  <si>
    <t>a1736000006NNm6AAG</t>
  </si>
  <si>
    <t>a1736000006NNmaAAG</t>
  </si>
  <si>
    <t>a1736000006NNn4AAG</t>
  </si>
  <si>
    <t>a1736000006NNnYAAW</t>
  </si>
  <si>
    <t>a1736000006NNldAAG</t>
  </si>
  <si>
    <t>a1736000006NNm7AAG</t>
  </si>
  <si>
    <t>a1736000006NNmbAAG</t>
  </si>
  <si>
    <t>a1736000006NNn5AAG</t>
  </si>
  <si>
    <t>a1736000006NNnZAAW</t>
  </si>
  <si>
    <t>a1736000006NNleAAG</t>
  </si>
  <si>
    <t>a1736000006NNm8AAG</t>
  </si>
  <si>
    <t>a1736000006NNmcAAG</t>
  </si>
  <si>
    <t>a1736000006NNn6AAG</t>
  </si>
  <si>
    <t>a1736000006NNnaAAG</t>
  </si>
  <si>
    <t>a1736000006NNlfAAG</t>
  </si>
  <si>
    <t>a1736000006NNm9AAG</t>
  </si>
  <si>
    <t>a1736000006NNmdAAG</t>
  </si>
  <si>
    <t>a1736000006NNn7AAG</t>
  </si>
  <si>
    <t>a1736000006NNnbAAG</t>
  </si>
  <si>
    <t>a1736000006NNlgAAG</t>
  </si>
  <si>
    <t>a1736000006NNmAAAW</t>
  </si>
  <si>
    <t>a1736000006NNmeAAG</t>
  </si>
  <si>
    <t>a1736000006NNn8AAG</t>
  </si>
  <si>
    <t>a1736000006NNncAAG</t>
  </si>
  <si>
    <t>a1736000006NNlhAAG</t>
  </si>
  <si>
    <t>a1736000006NNmBAAW</t>
  </si>
  <si>
    <t>a1736000006NNmfAAG</t>
  </si>
  <si>
    <t>a1736000006NNn9AAG</t>
  </si>
  <si>
    <t>a1736000006NNndAAG</t>
  </si>
  <si>
    <t>a1736000006NNliAAG</t>
  </si>
  <si>
    <t>a1736000006NNmCAAW</t>
  </si>
  <si>
    <t>a1736000006NNmgAAG</t>
  </si>
  <si>
    <t>a1736000006NNnAAAW</t>
  </si>
  <si>
    <t>a1736000006NNneAAG</t>
  </si>
  <si>
    <t>a1736000006NNljAAG</t>
  </si>
  <si>
    <t>a1736000006NNmDAAW</t>
  </si>
  <si>
    <t>a1736000006NNmhAAG</t>
  </si>
  <si>
    <t>a1736000006NNnBAAW</t>
  </si>
  <si>
    <t>a1736000006NNnfAAG</t>
  </si>
  <si>
    <t>a1736000006NNlkAAG</t>
  </si>
  <si>
    <t>a1736000006NNmEAAW</t>
  </si>
  <si>
    <t>a1736000006NNmiAAG</t>
  </si>
  <si>
    <t>a1736000006NNnCAAW</t>
  </si>
  <si>
    <t>a1736000006NNngAAG</t>
  </si>
  <si>
    <t>a1736000006NNllAAG</t>
  </si>
  <si>
    <t>a1736000006NNmFAAW</t>
  </si>
  <si>
    <t>a1736000006NNmjAAG</t>
  </si>
  <si>
    <t>a1736000006NNnDAAW</t>
  </si>
  <si>
    <t>a1736000006NNnhAAG</t>
  </si>
  <si>
    <t>a1736000006NNlmAAG</t>
  </si>
  <si>
    <t>a1736000006NNmGAAW</t>
  </si>
  <si>
    <t>a1736000006NNmkAAG</t>
  </si>
  <si>
    <t>a1736000006NNnEAAW</t>
  </si>
  <si>
    <t>a1736000006NNniAAG</t>
  </si>
  <si>
    <t>a1736000006NNlnAAG</t>
  </si>
  <si>
    <t>a1736000006NNmHAAW</t>
  </si>
  <si>
    <t>a1736000006NNmlAAG</t>
  </si>
  <si>
    <t>a1736000006NNnFAAW</t>
  </si>
  <si>
    <t>a1736000006NNnjAAG</t>
  </si>
  <si>
    <t>a1736000006NNloAAG</t>
  </si>
  <si>
    <t>a1736000006NNmIAAW</t>
  </si>
  <si>
    <t>a1736000006NNmmAAG</t>
  </si>
  <si>
    <t>a1736000006NNnGAAW</t>
  </si>
  <si>
    <t>a1736000006NNnkAAG</t>
  </si>
  <si>
    <t>a1736000006NNlpAAG</t>
  </si>
  <si>
    <t>a1736000006NNmJAAW</t>
  </si>
  <si>
    <t>a1736000006NNmnAAG</t>
  </si>
  <si>
    <t>a1736000006NNnHAAW</t>
  </si>
  <si>
    <t>a1736000006NNnlAAG</t>
  </si>
  <si>
    <t>a1736000006NNlqAAG</t>
  </si>
  <si>
    <t>a1736000006NNmKAAW</t>
  </si>
  <si>
    <t>a1736000006NNmoAAG</t>
  </si>
  <si>
    <t>a1736000006NNnIAAW</t>
  </si>
  <si>
    <t>a1736000006NNnmAAG</t>
  </si>
  <si>
    <t>a1736000006NNlrAAG</t>
  </si>
  <si>
    <t>a1736000006NNmLAAW</t>
  </si>
  <si>
    <t>a1736000006NNmpAAG</t>
  </si>
  <si>
    <t>a1736000006NNnJAAW</t>
  </si>
  <si>
    <t>a1736000006NNnnAAG</t>
  </si>
  <si>
    <t>a1736000006NNlsAAG</t>
  </si>
  <si>
    <t>a1736000006NNmMAAW</t>
  </si>
  <si>
    <t>a1736000006NNmqAAG</t>
  </si>
  <si>
    <t>a1736000006NNnKAAW</t>
  </si>
  <si>
    <t>a1736000006NNnoAAG</t>
  </si>
  <si>
    <t>a1736000006NNltAAG</t>
  </si>
  <si>
    <t>a1736000006NNmNAAW</t>
  </si>
  <si>
    <t>a1736000006NNmrAAG</t>
  </si>
  <si>
    <t>a1736000006NNnLAAW</t>
  </si>
  <si>
    <t>a1736000006NNnpAAG</t>
  </si>
  <si>
    <t>a1736000006NNluAAG</t>
  </si>
  <si>
    <t>a1736000006NNmOAAW</t>
  </si>
  <si>
    <t>a1736000006NNmsAAG</t>
  </si>
  <si>
    <t>a1736000006NNnMAAW</t>
  </si>
  <si>
    <t>a1736000006NNnqAAG</t>
  </si>
  <si>
    <t>a1736000006NNlvAAG</t>
  </si>
  <si>
    <t>a1736000006NNmPAAW</t>
  </si>
  <si>
    <t>a1736000006NNmtAAG</t>
  </si>
  <si>
    <t>a1736000006NNnNAAW</t>
  </si>
  <si>
    <t>a1736000006NNnrAAG</t>
  </si>
  <si>
    <t>a1736000006NNlwAAG</t>
  </si>
  <si>
    <t>a1736000006NNmQAAW</t>
  </si>
  <si>
    <t>a1736000006NNmuAAG</t>
  </si>
  <si>
    <t>a1736000006NNnOAAW</t>
  </si>
  <si>
    <t>a1736000006NNnsAAG</t>
  </si>
  <si>
    <t>a1736000006NNlxAAG</t>
  </si>
  <si>
    <t>a1736000006NNmRAAW</t>
  </si>
  <si>
    <t>a1736000006NNmvAAG</t>
  </si>
  <si>
    <t>a1736000006NNnPAAW</t>
  </si>
  <si>
    <t>a1736000006NNntAAG</t>
  </si>
  <si>
    <t>a1N36000002nvdxEAA</t>
  </si>
  <si>
    <t>a1N36000002nvdyEAA</t>
  </si>
  <si>
    <t>a1N36000002nvdzEAA</t>
  </si>
  <si>
    <t>a1N36000002nve0EAA</t>
  </si>
  <si>
    <t>a1N36000002nve1EAA</t>
  </si>
  <si>
    <t>a1N36000002nve2EAA</t>
  </si>
  <si>
    <t>a1N36000002nve3EAA</t>
  </si>
  <si>
    <t>a1N36000002nve4EAA</t>
  </si>
  <si>
    <t>a1N36000002nve5EAA</t>
  </si>
  <si>
    <t>a1N36000002nve6EAA</t>
  </si>
  <si>
    <t>a1N36000002nve7EAA</t>
  </si>
  <si>
    <t>a1N36000002nve8EAA</t>
  </si>
  <si>
    <t>a1N36000002nve9EAA</t>
  </si>
  <si>
    <t>a1N36000002nveAEAQ</t>
  </si>
  <si>
    <t>a1N36000002nveBEAQ</t>
  </si>
  <si>
    <t>a1N36000002nveCEAQ</t>
  </si>
  <si>
    <t>a1N36000002nveDEAQ</t>
  </si>
  <si>
    <t>a1N36000002nveEEAQ</t>
  </si>
  <si>
    <t>a1N36000002nveFEAQ</t>
  </si>
  <si>
    <t>a1N36000002nveGEAQ</t>
  </si>
  <si>
    <t>a1N36000002nveHEAQ</t>
  </si>
  <si>
    <t>a1N36000002nveIEAQ</t>
  </si>
  <si>
    <t>a1N36000002nveJEAQ</t>
  </si>
  <si>
    <t>a1N36000002nveKEAQ</t>
  </si>
  <si>
    <t>a1N36000002nveLEAQ</t>
  </si>
  <si>
    <t>a1N36000002nveMEAQ</t>
  </si>
  <si>
    <t>a1N36000002nveNEAQ</t>
  </si>
  <si>
    <t>a1N36000002nveOEAQ</t>
  </si>
  <si>
    <t>a1N36000002nvePEAQ</t>
  </si>
  <si>
    <t>a1N36000002nveQEAQ</t>
  </si>
  <si>
    <t>a1N36000002nveREAQ</t>
  </si>
  <si>
    <t>a1N36000002nveSEAQ</t>
  </si>
  <si>
    <t>a1N36000002nveTEAQ</t>
  </si>
  <si>
    <t>a1N36000002nveUEAQ</t>
  </si>
  <si>
    <t>a1N36000002nveVEAQ</t>
  </si>
  <si>
    <t>a1N36000002nveWEAQ</t>
  </si>
  <si>
    <t>a1N36000002nveXEAQ</t>
  </si>
  <si>
    <t>a1N36000002nveYEAQ</t>
  </si>
  <si>
    <t>a1N36000002nveZEAQ</t>
  </si>
  <si>
    <t>a1N36000002nveaEAA</t>
  </si>
  <si>
    <t>a1N36000002nvebEAA</t>
  </si>
  <si>
    <t>a1N36000002nvecEAA</t>
  </si>
  <si>
    <t>a1N36000002nvedEAA</t>
  </si>
  <si>
    <t>a1N36000002nveeEAA</t>
  </si>
  <si>
    <t>a1N36000002nvefEAA</t>
  </si>
  <si>
    <t>a1N36000002nvegEAA</t>
  </si>
  <si>
    <t>a1N36000002nvehEAA</t>
  </si>
  <si>
    <t>a1N36000002nveiEAA</t>
  </si>
  <si>
    <t>a1N36000002nvejEAA</t>
  </si>
  <si>
    <t>a1N36000002nvekEAA</t>
  </si>
  <si>
    <t>a1N36000002nvelEAA</t>
  </si>
  <si>
    <t>a1N36000002nvemEAA</t>
  </si>
  <si>
    <t>a1N36000002nvenEAA</t>
  </si>
  <si>
    <t>a1N36000002nveoEAA</t>
  </si>
  <si>
    <t>a1N36000002nvepEAA</t>
  </si>
  <si>
    <t>a1N36000002nveqEAA</t>
  </si>
  <si>
    <t>a1N36000002nverEAA</t>
  </si>
  <si>
    <t>a1N36000002nvesEAA</t>
  </si>
  <si>
    <t>a1N36000002nvetEAA</t>
  </si>
  <si>
    <t>a1N36000002nveuEAA</t>
  </si>
  <si>
    <t>a1N36000002nvevEAA</t>
  </si>
  <si>
    <t>a1N36000002nvewEAA</t>
  </si>
  <si>
    <t>a1N36000002nvexEAA</t>
  </si>
  <si>
    <t>a1N36000002nveyEAA</t>
  </si>
  <si>
    <t>a1N36000002nvezEAA</t>
  </si>
  <si>
    <t>a1N36000002nvf0EAA</t>
  </si>
  <si>
    <t>a1N36000002nvf1EAA</t>
  </si>
  <si>
    <t>a1N36000002nvf2EAA</t>
  </si>
  <si>
    <t>a1N36000002nvf3EAA</t>
  </si>
  <si>
    <t>a1N36000002nvf4EAA</t>
  </si>
  <si>
    <t>a1N36000002nvf5EAA</t>
  </si>
  <si>
    <t>a1N36000002nvf6EAA</t>
  </si>
  <si>
    <t>a1N36000002nvf7EAA</t>
  </si>
  <si>
    <t>a1N36000002nvf8EAA</t>
  </si>
  <si>
    <t>a1N36000002nvf9EAA</t>
  </si>
  <si>
    <t>a1N36000002nvfAEAQ</t>
  </si>
  <si>
    <t>a1N36000002nvfBEAQ</t>
  </si>
  <si>
    <t>a1N36000002nvfCEAQ</t>
  </si>
  <si>
    <t>a1N36000002nvfDEAQ</t>
  </si>
  <si>
    <t>a1N36000002nvfEEAQ</t>
  </si>
  <si>
    <t>a1b3600000198dWAAQ</t>
  </si>
  <si>
    <t>a1b3600000198eoAAA</t>
  </si>
  <si>
    <t>a1b3600000198g6AAA</t>
  </si>
  <si>
    <t>a1b3600000198hOAAQ</t>
  </si>
  <si>
    <t>a1b3600000198igAAA</t>
  </si>
  <si>
    <t>a1b3600000198dXAAQ</t>
  </si>
  <si>
    <t>a1b3600000198epAAA</t>
  </si>
  <si>
    <t>a1b3600000198g7AAA</t>
  </si>
  <si>
    <t>a1b3600000198hPAAQ</t>
  </si>
  <si>
    <t>a1b3600000198ihAAA</t>
  </si>
  <si>
    <t>a1b3600000198dYAAQ</t>
  </si>
  <si>
    <t>a1b3600000198eqAAA</t>
  </si>
  <si>
    <t>a1b3600000198g8AAA</t>
  </si>
  <si>
    <t>a1b3600000198hQAAQ</t>
  </si>
  <si>
    <t>a1b3600000198iiAAA</t>
  </si>
  <si>
    <t>a1b3600000198dZAAQ</t>
  </si>
  <si>
    <t>a1b3600000198erAAA</t>
  </si>
  <si>
    <t>a1b3600000198g9AAA</t>
  </si>
  <si>
    <t>a1b3600000198hRAAQ</t>
  </si>
  <si>
    <t>a1b3600000198ijAAA</t>
  </si>
  <si>
    <t>a1b3600000198daAAA</t>
  </si>
  <si>
    <t>a1b3600000198esAAA</t>
  </si>
  <si>
    <t>a1b3600000198gAAAQ</t>
  </si>
  <si>
    <t>a1b3600000198hSAAQ</t>
  </si>
  <si>
    <t>a1b3600000198ikAAA</t>
  </si>
  <si>
    <t>a1b3600000198dbAAA</t>
  </si>
  <si>
    <t>a1b3600000198etAAA</t>
  </si>
  <si>
    <t>a1b3600000198gBAAQ</t>
  </si>
  <si>
    <t>a1b3600000198hTAAQ</t>
  </si>
  <si>
    <t>a1b3600000198ilAAA</t>
  </si>
  <si>
    <t>a1b3600000198dcAAA</t>
  </si>
  <si>
    <t>a1b3600000198euAAA</t>
  </si>
  <si>
    <t>a1b3600000198gCAAQ</t>
  </si>
  <si>
    <t>a1b3600000198hUAAQ</t>
  </si>
  <si>
    <t>a1b3600000198imAAA</t>
  </si>
  <si>
    <t>a1b3600000198ddAAA</t>
  </si>
  <si>
    <t>a1b3600000198evAAA</t>
  </si>
  <si>
    <t>a1b3600000198gDAAQ</t>
  </si>
  <si>
    <t>a1b3600000198hVAAQ</t>
  </si>
  <si>
    <t>a1b3600000198inAAA</t>
  </si>
  <si>
    <t>a1b3600000198deAAA</t>
  </si>
  <si>
    <t>a1b3600000198ewAAA</t>
  </si>
  <si>
    <t>a1b3600000198gEAAQ</t>
  </si>
  <si>
    <t>a1b3600000198hWAAQ</t>
  </si>
  <si>
    <t>a1b3600000198ioAAA</t>
  </si>
  <si>
    <t>a1b3600000198dfAAA</t>
  </si>
  <si>
    <t>a1b3600000198exAAA</t>
  </si>
  <si>
    <t>a1b3600000198gFAAQ</t>
  </si>
  <si>
    <t>a1b3600000198hXAAQ</t>
  </si>
  <si>
    <t>a1b3600000198ipAAA</t>
  </si>
  <si>
    <t>a1b3600000198dgAAA</t>
  </si>
  <si>
    <t>a1b3600000198eyAAA</t>
  </si>
  <si>
    <t>a1b3600000198gGAAQ</t>
  </si>
  <si>
    <t>a1b3600000198hYAAQ</t>
  </si>
  <si>
    <t>a1b3600000198iqAAA</t>
  </si>
  <si>
    <t>a1b3600000198dhAAA</t>
  </si>
  <si>
    <t>a1b3600000198ezAAA</t>
  </si>
  <si>
    <t>a1b3600000198gHAAQ</t>
  </si>
  <si>
    <t>a1b3600000198hZAAQ</t>
  </si>
  <si>
    <t>a1b3600000198irAAA</t>
  </si>
  <si>
    <t>a1b3600000198diAAA</t>
  </si>
  <si>
    <t>a1b3600000198f0AAA</t>
  </si>
  <si>
    <t>a1b3600000198gIAAQ</t>
  </si>
  <si>
    <t>a1b3600000198haAAA</t>
  </si>
  <si>
    <t>a1b3600000198isAAA</t>
  </si>
  <si>
    <t>a1b3600000198djAAA</t>
  </si>
  <si>
    <t>a1b3600000198f1AAA</t>
  </si>
  <si>
    <t>a1b3600000198gJAAQ</t>
  </si>
  <si>
    <t>a1b3600000198hbAAA</t>
  </si>
  <si>
    <t>a1b3600000198itAAA</t>
  </si>
  <si>
    <t>a1b3600000198dkAAA</t>
  </si>
  <si>
    <t>a1b3600000198f2AAA</t>
  </si>
  <si>
    <t>a1b3600000198gKAAQ</t>
  </si>
  <si>
    <t>a1b3600000198hcAAA</t>
  </si>
  <si>
    <t>a1b3600000198iuAAA</t>
  </si>
  <si>
    <t>a1b3600000198dlAAA</t>
  </si>
  <si>
    <t>a1b3600000198f3AAA</t>
  </si>
  <si>
    <t>a1b3600000198gLAAQ</t>
  </si>
  <si>
    <t>a1b3600000198hdAAA</t>
  </si>
  <si>
    <t>a1b3600000198ivAAA</t>
  </si>
  <si>
    <t>a1b3600000198dmAAA</t>
  </si>
  <si>
    <t>a1b3600000198f4AAA</t>
  </si>
  <si>
    <t>a1b3600000198gMAAQ</t>
  </si>
  <si>
    <t>a1b3600000198heAAA</t>
  </si>
  <si>
    <t>a1b3600000198iwAAA</t>
  </si>
  <si>
    <t>a1b3600000198dnAAA</t>
  </si>
  <si>
    <t>a1b3600000198f5AAA</t>
  </si>
  <si>
    <t>a1b3600000198gNAAQ</t>
  </si>
  <si>
    <t>a1b3600000198hfAAA</t>
  </si>
  <si>
    <t>a1b3600000198ixAAA</t>
  </si>
  <si>
    <t>a1b3600000198doAAA</t>
  </si>
  <si>
    <t>a1b3600000198f6AAA</t>
  </si>
  <si>
    <t>a1b3600000198gOAAQ</t>
  </si>
  <si>
    <t>a1b3600000198hgAAA</t>
  </si>
  <si>
    <t>a1b3600000198iyAAA</t>
  </si>
  <si>
    <t>a1b3600000198dpAAA</t>
  </si>
  <si>
    <t>a1b3600000198f7AAA</t>
  </si>
  <si>
    <t>a1b3600000198gPAAQ</t>
  </si>
  <si>
    <t>a1b3600000198hhAAA</t>
  </si>
  <si>
    <t>a1b3600000198izAAA</t>
  </si>
  <si>
    <t>a1b3600000198dqAAA</t>
  </si>
  <si>
    <t>a1b3600000198f8AAA</t>
  </si>
  <si>
    <t>a1b3600000198gQAAQ</t>
  </si>
  <si>
    <t>a1b3600000198hiAAA</t>
  </si>
  <si>
    <t>a1b3600000198j0AAA</t>
  </si>
  <si>
    <t>a1b3600000198drAAA</t>
  </si>
  <si>
    <t>a1b3600000198f9AAA</t>
  </si>
  <si>
    <t>a1b3600000198gRAAQ</t>
  </si>
  <si>
    <t>a1b3600000198hjAAA</t>
  </si>
  <si>
    <t>a1b3600000198j1AAA</t>
  </si>
  <si>
    <t>a1b3600000198dsAAA</t>
  </si>
  <si>
    <t>a1b3600000198fAAAQ</t>
  </si>
  <si>
    <t>a1b3600000198gSAAQ</t>
  </si>
  <si>
    <t>a1b3600000198hkAAA</t>
  </si>
  <si>
    <t>a1b3600000198j2AAA</t>
  </si>
  <si>
    <t>a1b3600000198dtAAA</t>
  </si>
  <si>
    <t>a1b3600000198fBAAQ</t>
  </si>
  <si>
    <t>a1b3600000198gTAAQ</t>
  </si>
  <si>
    <t>a1b3600000198hlAAA</t>
  </si>
  <si>
    <t>a1b3600000198j3AAA</t>
  </si>
  <si>
    <t>a1b3600000198duAAA</t>
  </si>
  <si>
    <t>a1b3600000198fCAAQ</t>
  </si>
  <si>
    <t>a1b3600000198gUAAQ</t>
  </si>
  <si>
    <t>a1b3600000198hmAAA</t>
  </si>
  <si>
    <t>a1b3600000198j4AAA</t>
  </si>
  <si>
    <t>a1b3600000198dvAAA</t>
  </si>
  <si>
    <t>a1b3600000198fDAAQ</t>
  </si>
  <si>
    <t>a1b3600000198gVAAQ</t>
  </si>
  <si>
    <t>a1b3600000198hnAAA</t>
  </si>
  <si>
    <t>a1b3600000198j5AAA</t>
  </si>
  <si>
    <t>a1b3600000198dwAAA</t>
  </si>
  <si>
    <t>a1b3600000198fEAAQ</t>
  </si>
  <si>
    <t>a1b3600000198gWAAQ</t>
  </si>
  <si>
    <t>a1b3600000198hoAAA</t>
  </si>
  <si>
    <t>a1b3600000198j6AAA</t>
  </si>
  <si>
    <t>a1b3600000198dxAAA</t>
  </si>
  <si>
    <t>a1b3600000198fFAAQ</t>
  </si>
  <si>
    <t>a1b3600000198gXAAQ</t>
  </si>
  <si>
    <t>a1b3600000198hpAAA</t>
  </si>
  <si>
    <t>a1b3600000198j7AAA</t>
  </si>
  <si>
    <t>a1b3600000198dyAAA</t>
  </si>
  <si>
    <t>a1b3600000198fGAAQ</t>
  </si>
  <si>
    <t>a1b3600000198gYAAQ</t>
  </si>
  <si>
    <t>a1b3600000198hqAAA</t>
  </si>
  <si>
    <t>a1b3600000198j8AAA</t>
  </si>
  <si>
    <t>a1b3600000198dzAAA</t>
  </si>
  <si>
    <t>a1b3600000198fHAAQ</t>
  </si>
  <si>
    <t>a1b3600000198gZAAQ</t>
  </si>
  <si>
    <t>a1b3600000198hrAAA</t>
  </si>
  <si>
    <t>a1b3600000198j9AAA</t>
  </si>
  <si>
    <t>a1b3600000198e0AAA</t>
  </si>
  <si>
    <t>a1b3600000198fIAAQ</t>
  </si>
  <si>
    <t>a1b3600000198gaAAA</t>
  </si>
  <si>
    <t>a1b3600000198hsAAA</t>
  </si>
  <si>
    <t>a1b3600000198jAAAQ</t>
  </si>
  <si>
    <t>a1b3600000198e1AAA</t>
  </si>
  <si>
    <t>a1b3600000198fJAAQ</t>
  </si>
  <si>
    <t>a1b3600000198gbAAA</t>
  </si>
  <si>
    <t>a1b3600000198htAAA</t>
  </si>
  <si>
    <t>a1b3600000198jBAAQ</t>
  </si>
  <si>
    <t>a1b3600000198e2AAA</t>
  </si>
  <si>
    <t>a1b3600000198fKAAQ</t>
  </si>
  <si>
    <t>a1b3600000198gcAAA</t>
  </si>
  <si>
    <t>a1b3600000198huAAA</t>
  </si>
  <si>
    <t>a1b3600000198jCAAQ</t>
  </si>
  <si>
    <t>a1b3600000198e3AAA</t>
  </si>
  <si>
    <t>a1b3600000198fLAAQ</t>
  </si>
  <si>
    <t>a1b3600000198gdAAA</t>
  </si>
  <si>
    <t>a1b3600000198hvAAA</t>
  </si>
  <si>
    <t>a1b3600000198jDAAQ</t>
  </si>
  <si>
    <t>a1b3600000198e4AAA</t>
  </si>
  <si>
    <t>a1b3600000198fMAAQ</t>
  </si>
  <si>
    <t>a1b3600000198geAAA</t>
  </si>
  <si>
    <t>a1b3600000198hwAAA</t>
  </si>
  <si>
    <t>a1b3600000198jEAAQ</t>
  </si>
  <si>
    <t>a1b3600000198e5AAA</t>
  </si>
  <si>
    <t>a1b3600000198fNAAQ</t>
  </si>
  <si>
    <t>a1b3600000198gfAAA</t>
  </si>
  <si>
    <t>a1b3600000198hxAAA</t>
  </si>
  <si>
    <t>a1b3600000198jFAAQ</t>
  </si>
  <si>
    <t>a1b3600000198e6AAA</t>
  </si>
  <si>
    <t>a1b3600000198fOAAQ</t>
  </si>
  <si>
    <t>a1b3600000198ggAAA</t>
  </si>
  <si>
    <t>a1b3600000198hyAAA</t>
  </si>
  <si>
    <t>a1b3600000198jGAAQ</t>
  </si>
  <si>
    <t>a1b3600000198e7AAA</t>
  </si>
  <si>
    <t>a1b3600000198fPAAQ</t>
  </si>
  <si>
    <t>a1b3600000198ghAAA</t>
  </si>
  <si>
    <t>a1b3600000198hzAAA</t>
  </si>
  <si>
    <t>a1b3600000198jHAAQ</t>
  </si>
  <si>
    <t>a1b3600000198e8AAA</t>
  </si>
  <si>
    <t>a1b3600000198fQAAQ</t>
  </si>
  <si>
    <t>a1b3600000198giAAA</t>
  </si>
  <si>
    <t>a1b3600000198i0AAA</t>
  </si>
  <si>
    <t>a1b3600000198jIAAQ</t>
  </si>
  <si>
    <t>a1b3600000198e9AAA</t>
  </si>
  <si>
    <t>a1b3600000198fRAAQ</t>
  </si>
  <si>
    <t>a1b3600000198gjAAA</t>
  </si>
  <si>
    <t>a1b3600000198i1AAA</t>
  </si>
  <si>
    <t>a1b3600000198jJAAQ</t>
  </si>
  <si>
    <t>a1b3600000198eAAAQ</t>
  </si>
  <si>
    <t>a1b3600000198fSAAQ</t>
  </si>
  <si>
    <t>a1b3600000198gkAAA</t>
  </si>
  <si>
    <t>a1b3600000198i2AAA</t>
  </si>
  <si>
    <t>a1b3600000198jKAAQ</t>
  </si>
  <si>
    <t>a1b3600000198eBAAQ</t>
  </si>
  <si>
    <t>a1b3600000198fTAAQ</t>
  </si>
  <si>
    <t>a1b3600000198glAAA</t>
  </si>
  <si>
    <t>a1b3600000198i3AAA</t>
  </si>
  <si>
    <t>a1b3600000198jLAAQ</t>
  </si>
  <si>
    <t>a1b3600000198eCAAQ</t>
  </si>
  <si>
    <t>a1b3600000198fUAAQ</t>
  </si>
  <si>
    <t>a1b3600000198gmAAA</t>
  </si>
  <si>
    <t>a1b3600000198i4AAA</t>
  </si>
  <si>
    <t>a1b3600000198jMAAQ</t>
  </si>
  <si>
    <t>a1b3600000198eDAAQ</t>
  </si>
  <si>
    <t>a1b3600000198fVAAQ</t>
  </si>
  <si>
    <t>a1b3600000198gnAAA</t>
  </si>
  <si>
    <t>a1b3600000198i5AAA</t>
  </si>
  <si>
    <t>a1b3600000198jNAAQ</t>
  </si>
  <si>
    <t>a1b3600000198eEAAQ</t>
  </si>
  <si>
    <t>a1b3600000198fWAAQ</t>
  </si>
  <si>
    <t>a1b3600000198goAAA</t>
  </si>
  <si>
    <t>a1b3600000198i6AAA</t>
  </si>
  <si>
    <t>a1b3600000198jOAAQ</t>
  </si>
  <si>
    <t>a1b3600000198eFAAQ</t>
  </si>
  <si>
    <t>a1b3600000198fXAAQ</t>
  </si>
  <si>
    <t>a1b3600000198gpAAA</t>
  </si>
  <si>
    <t>a1b3600000198i7AAA</t>
  </si>
  <si>
    <t>a1b3600000198jPAAQ</t>
  </si>
  <si>
    <t>a1b3600000198eGAAQ</t>
  </si>
  <si>
    <t>a1b3600000198fYAAQ</t>
  </si>
  <si>
    <t>a1b3600000198gqAAA</t>
  </si>
  <si>
    <t>a1b3600000198i8AAA</t>
  </si>
  <si>
    <t>a1b3600000198jQAAQ</t>
  </si>
  <si>
    <t>a1b3600000198eHAAQ</t>
  </si>
  <si>
    <t>a1b3600000198fZAAQ</t>
  </si>
  <si>
    <t>a1b3600000198grAAA</t>
  </si>
  <si>
    <t>a1b3600000198i9AAA</t>
  </si>
  <si>
    <t>a1b3600000198jRAAQ</t>
  </si>
  <si>
    <t>a1b3600000198eIAAQ</t>
  </si>
  <si>
    <t>a1b3600000198faAAA</t>
  </si>
  <si>
    <t>a1b3600000198gsAAA</t>
  </si>
  <si>
    <t>a1b3600000198iAAAQ</t>
  </si>
  <si>
    <t>a1b3600000198jSAAQ</t>
  </si>
  <si>
    <t>a1b3600000198eJAAQ</t>
  </si>
  <si>
    <t>a1b3600000198fbAAA</t>
  </si>
  <si>
    <t>a1b3600000198gtAAA</t>
  </si>
  <si>
    <t>a1b3600000198iBAAQ</t>
  </si>
  <si>
    <t>a1b3600000198jTAAQ</t>
  </si>
  <si>
    <t>a1b3600000198eKAAQ</t>
  </si>
  <si>
    <t>a1b3600000198fcAAA</t>
  </si>
  <si>
    <t>a1b3600000198guAAA</t>
  </si>
  <si>
    <t>a1b3600000198iCAAQ</t>
  </si>
  <si>
    <t>a1b3600000198jUAAQ</t>
  </si>
  <si>
    <t>a1b3600000198eLAAQ</t>
  </si>
  <si>
    <t>a1b3600000198fdAAA</t>
  </si>
  <si>
    <t>a1b3600000198gvAAA</t>
  </si>
  <si>
    <t>a1b3600000198iDAAQ</t>
  </si>
  <si>
    <t>a1b3600000198jVAAQ</t>
  </si>
  <si>
    <t>a1b3600000198eMAAQ</t>
  </si>
  <si>
    <t>a1b3600000198feAAA</t>
  </si>
  <si>
    <t>a1b3600000198gwAAA</t>
  </si>
  <si>
    <t>a1b3600000198iEAAQ</t>
  </si>
  <si>
    <t>a1b3600000198jWAAQ</t>
  </si>
  <si>
    <t>a1b3600000198eNAAQ</t>
  </si>
  <si>
    <t>a1b3600000198ffAAA</t>
  </si>
  <si>
    <t>a1b3600000198gxAAA</t>
  </si>
  <si>
    <t>a1b3600000198iFAAQ</t>
  </si>
  <si>
    <t>a1b3600000198jXAAQ</t>
  </si>
  <si>
    <t>a1b3600000198eOAAQ</t>
  </si>
  <si>
    <t>a1b3600000198fgAAA</t>
  </si>
  <si>
    <t>a1b3600000198gyAAA</t>
  </si>
  <si>
    <t>a1b3600000198iGAAQ</t>
  </si>
  <si>
    <t>a1b3600000198jYAAQ</t>
  </si>
  <si>
    <t>a1b3600000198ePAAQ</t>
  </si>
  <si>
    <t>a1b3600000198fhAAA</t>
  </si>
  <si>
    <t>a1b3600000198gzAAA</t>
  </si>
  <si>
    <t>a1b3600000198iHAAQ</t>
  </si>
  <si>
    <t>a1b3600000198jZAAQ</t>
  </si>
  <si>
    <t>a1b3600000198eQAAQ</t>
  </si>
  <si>
    <t>a1b3600000198fiAAA</t>
  </si>
  <si>
    <t>a1b3600000198h0AAA</t>
  </si>
  <si>
    <t>a1b3600000198iIAAQ</t>
  </si>
  <si>
    <t>a1b3600000198jaAAA</t>
  </si>
  <si>
    <t>a1b3600000198eRAAQ</t>
  </si>
  <si>
    <t>a1b3600000198fjAAA</t>
  </si>
  <si>
    <t>a1b3600000198h1AAA</t>
  </si>
  <si>
    <t>a1b3600000198iJAAQ</t>
  </si>
  <si>
    <t>a1b3600000198jbAAA</t>
  </si>
  <si>
    <t>a1b3600000198eSAAQ</t>
  </si>
  <si>
    <t>a1b3600000198fkAAA</t>
  </si>
  <si>
    <t>a1b3600000198h2AAA</t>
  </si>
  <si>
    <t>a1b3600000198iKAAQ</t>
  </si>
  <si>
    <t>a1b3600000198jcAAA</t>
  </si>
  <si>
    <t>a1b3600000198eTAAQ</t>
  </si>
  <si>
    <t>a1b3600000198flAAA</t>
  </si>
  <si>
    <t>a1b3600000198h3AAA</t>
  </si>
  <si>
    <t>a1b3600000198iLAAQ</t>
  </si>
  <si>
    <t>a1b3600000198jdAAA</t>
  </si>
  <si>
    <t>a1b3600000198eUAAQ</t>
  </si>
  <si>
    <t>a1b3600000198fmAAA</t>
  </si>
  <si>
    <t>a1b3600000198h4AAA</t>
  </si>
  <si>
    <t>a1b3600000198iMAAQ</t>
  </si>
  <si>
    <t>a1b3600000198jeAAA</t>
  </si>
  <si>
    <t>a1b3600000198eVAAQ</t>
  </si>
  <si>
    <t>a1b3600000198fnAAA</t>
  </si>
  <si>
    <t>a1b3600000198h5AAA</t>
  </si>
  <si>
    <t>a1b3600000198iNAAQ</t>
  </si>
  <si>
    <t>a1b3600000198jfAAA</t>
  </si>
  <si>
    <t>a1b3600000198eWAAQ</t>
  </si>
  <si>
    <t>a1b3600000198foAAA</t>
  </si>
  <si>
    <t>a1b3600000198h6AAA</t>
  </si>
  <si>
    <t>a1b3600000198iOAAQ</t>
  </si>
  <si>
    <t>a1b3600000198jgAAA</t>
  </si>
  <si>
    <t>a1b3600000198eXAAQ</t>
  </si>
  <si>
    <t>a1b3600000198fpAAA</t>
  </si>
  <si>
    <t>a1b3600000198h7AAA</t>
  </si>
  <si>
    <t>a1b3600000198iPAAQ</t>
  </si>
  <si>
    <t>a1b3600000198jhAAA</t>
  </si>
  <si>
    <t>a1b3600000198eYAAQ</t>
  </si>
  <si>
    <t>a1b3600000198fqAAA</t>
  </si>
  <si>
    <t>a1b3600000198h8AAA</t>
  </si>
  <si>
    <t>a1b3600000198iQAAQ</t>
  </si>
  <si>
    <t>a1b3600000198jiAAA</t>
  </si>
  <si>
    <t>a1b3600000198eZAAQ</t>
  </si>
  <si>
    <t>a1b3600000198frAAA</t>
  </si>
  <si>
    <t>a1b3600000198h9AAA</t>
  </si>
  <si>
    <t>a1b3600000198iRAAQ</t>
  </si>
  <si>
    <t>a1b3600000198jjAAA</t>
  </si>
  <si>
    <t>a1b3600000198eaAAA</t>
  </si>
  <si>
    <t>a1b3600000198fsAAA</t>
  </si>
  <si>
    <t>a1b3600000198hAAAQ</t>
  </si>
  <si>
    <t>a1b3600000198iSAAQ</t>
  </si>
  <si>
    <t>a1b3600000198jkAAA</t>
  </si>
  <si>
    <t>a1b3600000198ebAAA</t>
  </si>
  <si>
    <t>a1b3600000198ftAAA</t>
  </si>
  <si>
    <t>a1b3600000198hBAAQ</t>
  </si>
  <si>
    <t>a1b3600000198iTAAQ</t>
  </si>
  <si>
    <t>a1b3600000198jlAAA</t>
  </si>
  <si>
    <t>a1b3600000198ecAAA</t>
  </si>
  <si>
    <t>a1b3600000198fuAAA</t>
  </si>
  <si>
    <t>a1b3600000198hCAAQ</t>
  </si>
  <si>
    <t>a1b3600000198iUAAQ</t>
  </si>
  <si>
    <t>a1b3600000198jmAAA</t>
  </si>
  <si>
    <t>a1b3600000198edAAA</t>
  </si>
  <si>
    <t>a1b3600000198fvAAA</t>
  </si>
  <si>
    <t>a1b3600000198hDAAQ</t>
  </si>
  <si>
    <t>a1b3600000198iVAAQ</t>
  </si>
  <si>
    <t>a1b3600000198jnAAA</t>
  </si>
  <si>
    <t>a1b3600000198eeAAA</t>
  </si>
  <si>
    <t>a1b3600000198fwAAA</t>
  </si>
  <si>
    <t>a1b3600000198hEAAQ</t>
  </si>
  <si>
    <t>a1b3600000198iWAAQ</t>
  </si>
  <si>
    <t>a1b3600000198joAAA</t>
  </si>
  <si>
    <t>a1b3600000198efAAA</t>
  </si>
  <si>
    <t>a1b3600000198fxAAA</t>
  </si>
  <si>
    <t>a1b3600000198hFAAQ</t>
  </si>
  <si>
    <t>a1b3600000198iXAAQ</t>
  </si>
  <si>
    <t>a1b3600000198jpAAA</t>
  </si>
  <si>
    <t>a1b3600000198egAAA</t>
  </si>
  <si>
    <t>a1b3600000198fyAAA</t>
  </si>
  <si>
    <t>a1b3600000198hGAAQ</t>
  </si>
  <si>
    <t>a1b3600000198iYAAQ</t>
  </si>
  <si>
    <t>a1b3600000198jqAAA</t>
  </si>
  <si>
    <t>a1b3600000198ehAAA</t>
  </si>
  <si>
    <t>a1b3600000198fzAAA</t>
  </si>
  <si>
    <t>a1b3600000198hHAAQ</t>
  </si>
  <si>
    <t>a1b3600000198iZAAQ</t>
  </si>
  <si>
    <t>a1b3600000198jrAAA</t>
  </si>
  <si>
    <t>a1b3600000198eiAAA</t>
  </si>
  <si>
    <t>a1b3600000198g0AAA</t>
  </si>
  <si>
    <t>a1b3600000198hIAAQ</t>
  </si>
  <si>
    <t>a1b3600000198iaAAA</t>
  </si>
  <si>
    <t>a1b3600000198jsAAA</t>
  </si>
  <si>
    <t>a1b3600000198ejAAA</t>
  </si>
  <si>
    <t>a1b3600000198g1AAA</t>
  </si>
  <si>
    <t>a1b3600000198hJAAQ</t>
  </si>
  <si>
    <t>a1b3600000198ibAAA</t>
  </si>
  <si>
    <t>a1b3600000198jtAAA</t>
  </si>
  <si>
    <t>a1b3600000198ekAAA</t>
  </si>
  <si>
    <t>a1b3600000198g2AAA</t>
  </si>
  <si>
    <t>a1b3600000198hKAAQ</t>
  </si>
  <si>
    <t>a1b3600000198icAAA</t>
  </si>
  <si>
    <t>a1b3600000198juAAA</t>
  </si>
  <si>
    <t>a1b3600000198elAAA</t>
  </si>
  <si>
    <t>a1b3600000198g3AAA</t>
  </si>
  <si>
    <t>a1b3600000198hLAAQ</t>
  </si>
  <si>
    <t>a1b3600000198idAAA</t>
  </si>
  <si>
    <t>a1b3600000198jvAAA</t>
  </si>
  <si>
    <t>a1b3600000198emAAA</t>
  </si>
  <si>
    <t>a1b3600000198g4AAA</t>
  </si>
  <si>
    <t>a1b3600000198hMAAQ</t>
  </si>
  <si>
    <t>a1b3600000198ieAAA</t>
  </si>
  <si>
    <t>a1b3600000198jwAAA</t>
  </si>
  <si>
    <t>a1b3600000198enAAA</t>
  </si>
  <si>
    <t>a1b3600000198g5AAA</t>
  </si>
  <si>
    <t>a1b3600000198hNAAQ</t>
  </si>
  <si>
    <t>a1b3600000198ifAAA</t>
  </si>
  <si>
    <t>a1b3600000198jxAAA</t>
  </si>
  <si>
    <t>a1G36000001PdmKEAS</t>
  </si>
  <si>
    <t>a1G36000001PdmLEAS</t>
  </si>
  <si>
    <t>a1G36000001PdmMEAS</t>
  </si>
  <si>
    <t>a1G36000001PdmNEAS</t>
  </si>
  <si>
    <t>a1G36000001PdmOEAS</t>
  </si>
  <si>
    <t>a1G36000001PdmPEAS</t>
  </si>
  <si>
    <t>a1G36000001PdmQEAS</t>
  </si>
  <si>
    <t>a1G36000001PdmREAS</t>
  </si>
  <si>
    <t>a1G36000001PdmSEAS</t>
  </si>
  <si>
    <t>a1G36000001PdmTEAS</t>
  </si>
  <si>
    <t>Le système actuel de collecte des données ne permet pas d'avoir des informations sur les cas de décès. Une révision des outils est en cours et intégrera les donnes sur la mortalité</t>
  </si>
  <si>
    <t>a1G36000001PdmUEAS</t>
  </si>
  <si>
    <t>a1G36000001PdmVEAS</t>
  </si>
  <si>
    <t>a1G36000001PdmWEAS</t>
  </si>
  <si>
    <t>a1G36000001PdmXEAS</t>
  </si>
  <si>
    <t>a1G36000001PdmYEAS</t>
  </si>
  <si>
    <t>a1G36000001PdmZEAS</t>
  </si>
  <si>
    <t>a1G36000001PdmaEAC</t>
  </si>
  <si>
    <t>a1G36000001PdmbEAC</t>
  </si>
  <si>
    <t>a1G36000001PdmcEAC</t>
  </si>
  <si>
    <t>a1G36000001PdmdEAC</t>
  </si>
  <si>
    <t>175</t>
  </si>
  <si>
    <t>Rapports du PNLP</t>
  </si>
  <si>
    <t>a1G36000001PdmeEAC</t>
  </si>
  <si>
    <t>13629</t>
  </si>
  <si>
    <t>a1G36000001PdmfEAC</t>
  </si>
  <si>
    <t>a1G36000001PdmgEAC</t>
  </si>
  <si>
    <t>0</t>
  </si>
  <si>
    <t>a1G36000001PdmhEAC</t>
  </si>
  <si>
    <t>a1G36000001PdmiEAC</t>
  </si>
  <si>
    <t>11781</t>
  </si>
  <si>
    <t>a1G36000001PdmjEAC</t>
  </si>
  <si>
    <t>a1G36000001PdmkEAC</t>
  </si>
  <si>
    <t>a1G36000001PdmlEAC</t>
  </si>
  <si>
    <t>a1G36000001PdmmEAC</t>
  </si>
  <si>
    <t>a1G36000001PdmnEAC</t>
  </si>
  <si>
    <t>a1G36000001PdmoEAC</t>
  </si>
  <si>
    <t>a1G36000001PdmpEAC</t>
  </si>
  <si>
    <t>a1G36000001PdmqEAC</t>
  </si>
  <si>
    <t>a1G36000001PdmrEAC</t>
  </si>
  <si>
    <t>a1G36000001PdmsEAC</t>
  </si>
  <si>
    <t>a1G36000001PdmtEAC</t>
  </si>
  <si>
    <t>a1G36000001PdmuEAC</t>
  </si>
  <si>
    <t>a1G36000001PdmvEAC</t>
  </si>
  <si>
    <t>a1G36000001PdmwEAC</t>
  </si>
  <si>
    <t>a1G36000001PdmxEAC</t>
  </si>
  <si>
    <t>a1G36000001PdmyEAC</t>
  </si>
  <si>
    <t>a1G36000001PdmzEAC</t>
  </si>
  <si>
    <t>a1G36000001Pdn0EAC</t>
  </si>
  <si>
    <t>a1G36000001Pdn1EAC</t>
  </si>
  <si>
    <t>a1G36000001Pdn2EAC</t>
  </si>
  <si>
    <t>a1G36000001Pdn3EAC</t>
  </si>
  <si>
    <t>a1G36000001Pdn4EAC</t>
  </si>
  <si>
    <t>a1G36000001Pdn5EAC</t>
  </si>
  <si>
    <t>a1G36000001Pdn6EAC</t>
  </si>
  <si>
    <t>a1G36000001Pdn7EAC</t>
  </si>
  <si>
    <t>a1G36000001Pdn8EAC</t>
  </si>
  <si>
    <t>a1G36000001Pdn9EAC</t>
  </si>
  <si>
    <t>a1G36000001PdnAEAS</t>
  </si>
  <si>
    <t>a1G36000001PdnBEAS</t>
  </si>
  <si>
    <t>a1G36000001PdnCEAS</t>
  </si>
  <si>
    <t>a1G36000001PdnDEAS</t>
  </si>
  <si>
    <t>a1G36000001PdnEEAS</t>
  </si>
  <si>
    <t>a1G36000001PdnFEAS</t>
  </si>
  <si>
    <t>a1G36000001PdnGEAS</t>
  </si>
  <si>
    <t>a1G36000001PdnHEAS</t>
  </si>
  <si>
    <t>a1G36000001PdnIEAS</t>
  </si>
  <si>
    <t>a1G36000001PdnJEAS</t>
  </si>
  <si>
    <t>a1G36000001PdnKEAS</t>
  </si>
  <si>
    <t>a1G36000001PdnLEAS</t>
  </si>
  <si>
    <t>a1G36000001PdnMEAS</t>
  </si>
  <si>
    <t>a1G36000001PdnNEAS</t>
  </si>
  <si>
    <t>a1G36000001PdnOEAS</t>
  </si>
  <si>
    <t>a1G36000001PdnPEAS</t>
  </si>
  <si>
    <t>a1G36000001PdnQEAS</t>
  </si>
  <si>
    <t>a1G36000001PdnREAS</t>
  </si>
  <si>
    <t>a1G36000001PdnSEAS</t>
  </si>
  <si>
    <t>a1G36000001PdnTEAS</t>
  </si>
  <si>
    <t>a1G36000001PdnUEAS</t>
  </si>
  <si>
    <t>a1G36000001PdnVEAS</t>
  </si>
  <si>
    <t>a1G36000001PdnWEAS</t>
  </si>
  <si>
    <t>a1G36000001PdnXEAS</t>
  </si>
  <si>
    <t>a1G36000001PdnYEAS</t>
  </si>
  <si>
    <t>a1G36000001PdnZEAS</t>
  </si>
  <si>
    <t>a1G36000001PdnaEAC</t>
  </si>
  <si>
    <t>a1G36000001PdnbEAC</t>
  </si>
  <si>
    <t>a1G36000001PdncEAC</t>
  </si>
  <si>
    <t>a1G36000001PdndEAC</t>
  </si>
  <si>
    <t>a1G36000001PdneEAC</t>
  </si>
  <si>
    <t>a1G36000001PdnfEAC</t>
  </si>
  <si>
    <t>a1G36000001PdngEAC</t>
  </si>
  <si>
    <t>a1G36000001PdnhEAC</t>
  </si>
  <si>
    <t>a1G36000001PdniEAC</t>
  </si>
  <si>
    <t>a1G36000001PdnjEAC</t>
  </si>
  <si>
    <t>a1G36000001PdnkEAC</t>
  </si>
  <si>
    <t>a1G36000001PdnlEAC</t>
  </si>
  <si>
    <t>a1G36000001PdnmEAC</t>
  </si>
  <si>
    <t>a1G36000001PdnnEAC</t>
  </si>
  <si>
    <t>a1G36000001PdnoEAC</t>
  </si>
  <si>
    <t>a1G36000001PdnpEAC</t>
  </si>
  <si>
    <t>a1G36000001PdnqEAC</t>
  </si>
  <si>
    <t>a1G36000001PdnrEAC</t>
  </si>
  <si>
    <t>a1G36000001PdnsEAC</t>
  </si>
  <si>
    <t>a1G36000001PdntEAC</t>
  </si>
  <si>
    <t>a1G36000001PdnuEAC</t>
  </si>
  <si>
    <t>a1G36000001PdnvEAC</t>
  </si>
  <si>
    <t>a1G36000001PdnwEAC</t>
  </si>
  <si>
    <t>a1G36000001PdnxEAC</t>
  </si>
  <si>
    <t>a1G36000001PdnyEAC</t>
  </si>
  <si>
    <t>a1G36000001PdnzEAC</t>
  </si>
  <si>
    <t>a1G36000001Pdo0EAC</t>
  </si>
  <si>
    <t>a1G36000001Pdo1EAC</t>
  </si>
  <si>
    <t>a1G36000001Pdo2EAC</t>
  </si>
  <si>
    <t>a1G36000001Pdo3EAC</t>
  </si>
  <si>
    <t>a1G36000001Pdo4EAC</t>
  </si>
  <si>
    <t>a1G36000001Pdo5EAC</t>
  </si>
  <si>
    <t>a1G36000001Pdo6EAC</t>
  </si>
  <si>
    <t>a1G36000001Pdo7EAC</t>
  </si>
  <si>
    <t>a1G36000001Pdo8EAC</t>
  </si>
  <si>
    <t>a1G36000001Pdo9EAC</t>
  </si>
  <si>
    <t>a1G36000001PdoAEAS</t>
  </si>
  <si>
    <t>a1G36000001PdoBEAS</t>
  </si>
  <si>
    <t>a1G36000001PdoCEAS</t>
  </si>
  <si>
    <t>a1G36000001PdoDEAS</t>
  </si>
  <si>
    <t>a1G36000001PdoEEAS</t>
  </si>
  <si>
    <t>a1G36000001PdoFEAS</t>
  </si>
  <si>
    <t>a1G36000001PdoGEAS</t>
  </si>
  <si>
    <t>a1G36000001PdoHEAS</t>
  </si>
  <si>
    <t>a1G36000001PdoIEAS</t>
  </si>
  <si>
    <t>a1G36000001PdoJEAS</t>
  </si>
  <si>
    <t>a1G36000001PdoKEAS</t>
  </si>
  <si>
    <t>a1G36000001PdoLEAS</t>
  </si>
  <si>
    <t>a1G36000001PdoMEAS</t>
  </si>
  <si>
    <t>a1G36000001PdoNEAS</t>
  </si>
  <si>
    <t>a1G36000001PdoOEAS</t>
  </si>
  <si>
    <t>a1G36000001PdoPEAS</t>
  </si>
  <si>
    <t>a1G36000001PdoQEAS</t>
  </si>
  <si>
    <t>a1G36000001PdoREAS</t>
  </si>
  <si>
    <t>a1G36000001PdoSEAS</t>
  </si>
  <si>
    <t>a1G36000001PdoTEAS</t>
  </si>
  <si>
    <t>a1G36000001PdoUEAS</t>
  </si>
  <si>
    <t>a1G36000001PdoVEAS</t>
  </si>
  <si>
    <t>a1G36000001PdoWEAS</t>
  </si>
  <si>
    <t>a1G36000001PdoXEAS</t>
  </si>
  <si>
    <t>a1G36000001PdoYEAS</t>
  </si>
  <si>
    <t>a1G36000001PdoZEAS</t>
  </si>
  <si>
    <t>a1G36000001PdoaEAC</t>
  </si>
  <si>
    <t>a1G36000001PdobEAC</t>
  </si>
  <si>
    <t>a1G36000001PdocEAC</t>
  </si>
  <si>
    <t>a1G36000001PdodEAC</t>
  </si>
  <si>
    <t>a1G36000001PdoeEAC</t>
  </si>
  <si>
    <t>a1G36000001PdofEAC</t>
  </si>
  <si>
    <t>a1G36000001PdogEAC</t>
  </si>
  <si>
    <t>a1G36000001PdohEAC</t>
  </si>
  <si>
    <t>a1G36000001PdoiEAC</t>
  </si>
  <si>
    <t>a1G36000001PdojEAC</t>
  </si>
  <si>
    <t>a1V36000002RrRREA0</t>
  </si>
  <si>
    <t>a1V36000002RrRSEA0</t>
  </si>
  <si>
    <t>a1V36000002RrRTEA0</t>
  </si>
  <si>
    <t>a1V36000002RrRUEA0</t>
  </si>
  <si>
    <t>a1V36000002RrRVEA0</t>
  </si>
  <si>
    <t>a1V36000002RrRWEA0</t>
  </si>
  <si>
    <t>a1V36000002RrRXEA0</t>
  </si>
  <si>
    <t>a1V36000002RrRYEA0</t>
  </si>
  <si>
    <t>a1V36000002RrRZEA0</t>
  </si>
  <si>
    <t>a1V36000002RrRaEAK</t>
  </si>
  <si>
    <t>a1V36000002RrRbEAK</t>
  </si>
  <si>
    <t>a1V36000002RrRcEAK</t>
  </si>
  <si>
    <t>a1V36000002RrRdEAK</t>
  </si>
  <si>
    <t>a1V36000002RrReEAK</t>
  </si>
  <si>
    <t>a1V36000002RrRfEAK</t>
  </si>
  <si>
    <t>a1V36000002RrRgEAK</t>
  </si>
  <si>
    <t>a1V36000002RrRhEAK</t>
  </si>
  <si>
    <t>a1V36000002RrRiEAK</t>
  </si>
  <si>
    <t>a1V36000002RrRjEAK</t>
  </si>
  <si>
    <t>a1V36000002RrRkEAK</t>
  </si>
  <si>
    <t>a1V36000002RrRlEAK</t>
  </si>
  <si>
    <t>a1V36000002RrRmEAK</t>
  </si>
  <si>
    <t>a1V36000002RrRnEAK</t>
  </si>
  <si>
    <t>a1V36000002RrRoEAK</t>
  </si>
  <si>
    <t>a1V36000002RrRpEAK</t>
  </si>
  <si>
    <t>a1V36000002RrRqEAK</t>
  </si>
  <si>
    <t>a1V36000002RrRrEAK</t>
  </si>
  <si>
    <t>a1V36000002RrRsEAK</t>
  </si>
  <si>
    <t>a1V36000002RrRtEAK</t>
  </si>
  <si>
    <t>a1V36000002RrRuEAK</t>
  </si>
  <si>
    <t>a1V36000002RrRvEAK</t>
  </si>
  <si>
    <t>a1V36000002RrRwEAK</t>
  </si>
  <si>
    <t>a1V36000002RrRxEAK</t>
  </si>
  <si>
    <t>a1V36000002RrRyEAK</t>
  </si>
  <si>
    <t>a1V36000002RrRzEAK</t>
  </si>
  <si>
    <t>a1V36000002RrS0EAK</t>
  </si>
  <si>
    <t>a1V36000002RrS1EAK</t>
  </si>
  <si>
    <t>a1V36000002RrS2EAK</t>
  </si>
  <si>
    <t>a1V36000002RrS3EAK</t>
  </si>
  <si>
    <t>a1V36000002RrS4EAK</t>
  </si>
  <si>
    <t>a1V36000002RrS5EAK</t>
  </si>
  <si>
    <t>a1V36000002RrS6EAK</t>
  </si>
  <si>
    <t>a1V36000002RrS7EAK</t>
  </si>
  <si>
    <t>a1V36000002RrS8EAK</t>
  </si>
  <si>
    <t>a1V36000002RrS9EAK</t>
  </si>
  <si>
    <t>a1V36000002RrSAEA0</t>
  </si>
  <si>
    <t>a1V36000002RrSBEA0</t>
  </si>
  <si>
    <t>a1V36000002RrSCEA0</t>
  </si>
  <si>
    <t>a1V36000002RrSDEA0</t>
  </si>
  <si>
    <t>a1V36000002RrSEEA0</t>
  </si>
  <si>
    <t>a1V36000002RrSFEA0</t>
  </si>
  <si>
    <t>a1V36000002RrSGEA0</t>
  </si>
  <si>
    <t>a1V36000002RrSHEA0</t>
  </si>
  <si>
    <t>a1V36000002RrSIEA0</t>
  </si>
  <si>
    <t>a1V36000002RrSJEA0</t>
  </si>
  <si>
    <t>a1V36000002RrSKEA0</t>
  </si>
  <si>
    <t>a1V36000002RrSLEA0</t>
  </si>
  <si>
    <t>a1V36000002RrSMEA0</t>
  </si>
  <si>
    <t>a1V36000002RrSNEA0</t>
  </si>
  <si>
    <t>a1V36000002RrSOEA0</t>
  </si>
  <si>
    <t>a1V36000002RrSPEA0</t>
  </si>
  <si>
    <t>a1V36000002RrSQEA0</t>
  </si>
  <si>
    <t>a1V36000002RrSREA0</t>
  </si>
  <si>
    <t>a1V36000002RrSSEA0</t>
  </si>
  <si>
    <t>a1V36000002RrSTEA0</t>
  </si>
  <si>
    <t>a1V36000002RrSUEA0</t>
  </si>
  <si>
    <t>a1V36000002RrSVEA0</t>
  </si>
  <si>
    <t>a1V36000002RrSWEA0</t>
  </si>
  <si>
    <t>a1V36000002RrSXEA0</t>
  </si>
  <si>
    <t>a1V36000002RrSYEA0</t>
  </si>
  <si>
    <t>a1V36000002RrSZEA0</t>
  </si>
  <si>
    <t>a1V36000002RrSaEAK</t>
  </si>
  <si>
    <t>a1V36000002RrSbEAK</t>
  </si>
  <si>
    <t>a1V36000002RrScEAK</t>
  </si>
  <si>
    <t>a1V36000002RrSdEAK</t>
  </si>
  <si>
    <t>a1V36000002RrSeEAK</t>
  </si>
  <si>
    <t>a1V36000002RrSfEAK</t>
  </si>
  <si>
    <t>a1V36000002RrSgEAK</t>
  </si>
  <si>
    <t>a1V36000002RrShEAK</t>
  </si>
  <si>
    <t>a1V36000002RrSiEAK</t>
  </si>
  <si>
    <t>a1V36000002RrSjEAK</t>
  </si>
  <si>
    <t>a1V36000002RrSkEAK</t>
  </si>
  <si>
    <t>a1V36000002RrSlEAK</t>
  </si>
  <si>
    <t>a1V36000002RrSmEAK</t>
  </si>
  <si>
    <t>a1V36000002RrSnEAK</t>
  </si>
  <si>
    <t>a1V36000002RrSoEAK</t>
  </si>
  <si>
    <t>a1V36000002RrSpEAK</t>
  </si>
  <si>
    <t>a1V36000002RrSqEAK</t>
  </si>
  <si>
    <t>a1V36000002RrSrEAK</t>
  </si>
  <si>
    <t>a1V36000002RrSsEAK</t>
  </si>
  <si>
    <t>a1V36000002RrStEAK</t>
  </si>
  <si>
    <t>a1V36000002RrSuEAK</t>
  </si>
  <si>
    <t>a1V36000002RrSvEAK</t>
  </si>
  <si>
    <t>a1V36000002RrSwEAK</t>
  </si>
  <si>
    <t>a1V36000002RrSxEAK</t>
  </si>
  <si>
    <t>a1V36000002RrSyEAK</t>
  </si>
  <si>
    <t>a1V36000002RrSzEAK</t>
  </si>
  <si>
    <t>a1V36000002RrT0EAK</t>
  </si>
  <si>
    <t>a1V36000002RrT1EAK</t>
  </si>
  <si>
    <t>a1V36000002RrT2EAK</t>
  </si>
  <si>
    <t>a1V36000002RrT3EAK</t>
  </si>
  <si>
    <t>a1V36000002RrT4EAK</t>
  </si>
  <si>
    <t>a1V36000002RrT5EAK</t>
  </si>
  <si>
    <t>a1V36000002RrT6EAK</t>
  </si>
  <si>
    <t>a1V36000002RrT7EAK</t>
  </si>
  <si>
    <t>a1V36000002RrT8EAK</t>
  </si>
  <si>
    <t>a1V36000002RrT9EAK</t>
  </si>
  <si>
    <t>a1V36000002RrTAEA0</t>
  </si>
  <si>
    <t>a1V36000002RrTBEA0</t>
  </si>
  <si>
    <t>a1V36000002RrTCEA0</t>
  </si>
  <si>
    <t>a1V36000002RrTDEA0</t>
  </si>
  <si>
    <t>a1V36000002RrTEEA0</t>
  </si>
  <si>
    <t>a1V36000002RrTFEA0</t>
  </si>
  <si>
    <t>a1V36000002RrTGEA0</t>
  </si>
  <si>
    <t>a1V36000002RrTHEA0</t>
  </si>
  <si>
    <t>a1V36000002RrTIEA0</t>
  </si>
  <si>
    <t>a1V36000002RrTJEA0</t>
  </si>
  <si>
    <t>a1V36000002RrTKEA0</t>
  </si>
  <si>
    <t>a1V36000002RrTLEA0</t>
  </si>
  <si>
    <t>a1V36000002RrTMEA0</t>
  </si>
  <si>
    <t>a1V36000002RrTNEA0</t>
  </si>
  <si>
    <t>a1V36000002RrTOEA0</t>
  </si>
  <si>
    <t>a1V36000002RrTPEA0</t>
  </si>
  <si>
    <t>a1V36000002RrTQEA0</t>
  </si>
  <si>
    <t>a1V36000002RrTREA0</t>
  </si>
  <si>
    <t>a1V36000002RrTSEA0</t>
  </si>
  <si>
    <t>a1V36000002RrTTEA0</t>
  </si>
  <si>
    <t>a1V36000002RrTUEA0</t>
  </si>
  <si>
    <t>a1V36000002RrTVEA0</t>
  </si>
  <si>
    <t>a1V36000002RrTWEA0</t>
  </si>
  <si>
    <t>a1V36000002RrTXEA0</t>
  </si>
  <si>
    <t>a1V36000002RrTYEA0</t>
  </si>
  <si>
    <t>a1V36000002RrTZEA0</t>
  </si>
  <si>
    <t>a1V36000002RrTaEAK</t>
  </si>
  <si>
    <t>a1V36000002RrTbEAK</t>
  </si>
  <si>
    <t>a1V36000002RrTcEAK</t>
  </si>
  <si>
    <t>a1V36000002RrTdEAK</t>
  </si>
  <si>
    <t>a1V36000002RrTeEAK</t>
  </si>
  <si>
    <t>a1V36000002RrTfEAK</t>
  </si>
  <si>
    <t>a1V36000002RrTgEAK</t>
  </si>
  <si>
    <t>a1V36000002RrThEAK</t>
  </si>
  <si>
    <t>a1V36000002RrTiEAK</t>
  </si>
  <si>
    <t>a1V36000002RrTjEAK</t>
  </si>
  <si>
    <t>a1V36000002RrTkEAK</t>
  </si>
  <si>
    <t>a1V36000002RrTlEAK</t>
  </si>
  <si>
    <t>a1V36000002RrTmEAK</t>
  </si>
  <si>
    <t>a1V36000002RrTnEAK</t>
  </si>
  <si>
    <t>a1V36000002RrToEAK</t>
  </si>
  <si>
    <t>a1V36000002RrTpEAK</t>
  </si>
  <si>
    <t>a1V36000002RrTqEAK</t>
  </si>
  <si>
    <t>a1636000001WcB3AAK</t>
  </si>
  <si>
    <t>a1636000001WcB4AAK</t>
  </si>
  <si>
    <t>La distribution vise les femmes enceintes et les enfants de moins de 5 ans</t>
  </si>
  <si>
    <t>a1636000001WcB5AAK</t>
  </si>
  <si>
    <t>a1636000001WcB6AAK</t>
  </si>
  <si>
    <t>a1636000001WcB7AAK</t>
  </si>
  <si>
    <t>a1636000001WcB8AAK</t>
  </si>
  <si>
    <t>a1636000001WcB9AAK</t>
  </si>
  <si>
    <t>a1636000001WcBAAA0</t>
  </si>
  <si>
    <t>a1636000001WcBBAA0</t>
  </si>
  <si>
    <t>a1636000001WcBCAA0</t>
  </si>
  <si>
    <t>a1636000001WcBDAA0</t>
  </si>
  <si>
    <t>a1636000001WcBEAA0</t>
  </si>
  <si>
    <t>a1636000001WcBFAA0</t>
  </si>
  <si>
    <t>a1636000001WcBGAA0</t>
  </si>
  <si>
    <t>a1636000001WcBHAA0</t>
  </si>
  <si>
    <t>a1636000001WcBIAA0</t>
  </si>
  <si>
    <t>a1636000001WcBJAA0</t>
  </si>
  <si>
    <t>a1636000001WcBKAA0</t>
  </si>
  <si>
    <t>a1636000001WcBLAA0</t>
  </si>
  <si>
    <t>a1636000001WcBMAA0</t>
  </si>
  <si>
    <t>Numérateur: nbre total d'enfants de moins de 5 ans suspects et testés (microscopie ou TDR) dans les formations sanitaires 
Dénominateur: Total des cas suspects testés ds les formations sanitaires</t>
  </si>
  <si>
    <t>a1636000001WcBNAA0</t>
  </si>
  <si>
    <t>Numérateur: nbre total des plus de 5 ans suspects et testés (microscopie ou TDR) dans les formations sanitaires 
Dénominateur: Total des cas suspects testés ds les formations sanitaires</t>
  </si>
  <si>
    <t>a1636000001WcBOAA0</t>
  </si>
  <si>
    <t>Numérateur: Nbre de cas suspects de paludisme testés par microscopie dans les formations publiques
Dénominateur: Total des cas testés -microscopie+TDR- dans les formations publiques</t>
  </si>
  <si>
    <t>a1636000001WcBPAA0</t>
  </si>
  <si>
    <t>Numérateur: Nbre de cas suspects de paludisme testés par TDR dans les formations publiques
Dénominateur: Total des cas testés -microscopie+TDR- dans les formations publiques</t>
  </si>
  <si>
    <t>a1636000001WcBQAA0</t>
  </si>
  <si>
    <t>a1636000001WcBRAA0</t>
  </si>
  <si>
    <t>a1636000001WcBSAA0</t>
  </si>
  <si>
    <t>a1636000001WcBTAA0</t>
  </si>
  <si>
    <t>a1636000001WcBUAA0</t>
  </si>
  <si>
    <t>a1636000001WcBVAA0</t>
  </si>
  <si>
    <t>a1636000001WcBWAA0</t>
  </si>
  <si>
    <t>a1636000001WcBXAA0</t>
  </si>
  <si>
    <t>Numérateur: nbre total des plus de 5 ans suspects de paludisme testés (microscopie ou TDR) dans les formations sanitaires 
Dénominateur: Total des cas suspects testés ds les formations sanitaires</t>
  </si>
  <si>
    <t>a1636000001WcBYAA0</t>
  </si>
  <si>
    <t>Tous les cas suspects sont confirmés par TDR dans les formations privées</t>
  </si>
  <si>
    <t>a1636000001WcBZAA0</t>
  </si>
  <si>
    <t>Numérateur: Nbre de cas suspects de paludisme testés par TDR dans les formations privées
Dénominateur: Total des cas testés -microscopie+TDR- dans les formations privées</t>
  </si>
  <si>
    <t>a1636000001WcBaAAK</t>
  </si>
  <si>
    <t>a1636000001WcBbAAK</t>
  </si>
  <si>
    <t>a1636000001WcBcAAK</t>
  </si>
  <si>
    <t>a1636000001WcBdAAK</t>
  </si>
  <si>
    <t>a1636000001WcBeAAK</t>
  </si>
  <si>
    <t>a1636000001WcBfAAK</t>
  </si>
  <si>
    <t>a1636000001WcBgAAK</t>
  </si>
  <si>
    <t>Numerateur: Total des cas de paludisme confirmé des enfants  de moins de 5 ans dans le secteur public qui reçoivent un traitement de première ligne
Denominateur: Total des cas de paludisme confirmé dans le secteur public qui reçoivent un traitement de première ligne</t>
  </si>
  <si>
    <t>a1636000001WcBhAAK</t>
  </si>
  <si>
    <t>Numerateur: Total des cas de paludisme confirmé des plus de 5 ans dans le secteur public qui reçoivent un traitement de première ligne
Denominateur: Total des cas de paludisme confirmés dans le secteur public qui reçoivent un traitement de première ligne</t>
  </si>
  <si>
    <t>a1636000001WcBiAAK</t>
  </si>
  <si>
    <t>a1636000001WcBjAAK</t>
  </si>
  <si>
    <t>a1636000001WcBkAAK</t>
  </si>
  <si>
    <t>a1636000001WcBlAAK</t>
  </si>
  <si>
    <t>a1636000001WcBmAAK</t>
  </si>
  <si>
    <t>a1636000001WcBnAAK</t>
  </si>
  <si>
    <t>a1636000001WcBoAAK</t>
  </si>
  <si>
    <t>a1636000001WcBpAAK</t>
  </si>
  <si>
    <t>a1636000001WcBqAAK</t>
  </si>
  <si>
    <t>Numerateur: Total des cas de paludisme confirmé des enfants  de moins de 5 ans dans le secteur privé qui reçoivent un traitement de première ligne
Denominateur: Total des cas de paludisme confirmé dans le secteur privé qui reçoivent un traitement de première ligne</t>
  </si>
  <si>
    <t>a1636000001WcBrAAK</t>
  </si>
  <si>
    <t>Numerateur: Total des cas de paludisme confirmé des plus de 5 ans dans le secteur privé qui reçoivent un traitement de première ligne
Denominateur: Total des cas de paludisme confirmés dans le secteur privé qui reçoivent un traitement de première ligne</t>
  </si>
  <si>
    <t>a1636000001WcBsAAK</t>
  </si>
  <si>
    <t>a1636000001WcBtAAK</t>
  </si>
  <si>
    <t>a1636000001WcBuAAK</t>
  </si>
  <si>
    <t>a1636000001WcBvAAK</t>
  </si>
  <si>
    <t>a1636000001WcBwAAK</t>
  </si>
  <si>
    <t>a1636000001WcBxAAK</t>
  </si>
  <si>
    <t>a1636000001WcByAAK</t>
  </si>
  <si>
    <t>a1636000001WcBzAAK</t>
  </si>
  <si>
    <t>a1636000001WcC0AAK</t>
  </si>
  <si>
    <t>a1636000001WcC1AAK</t>
  </si>
  <si>
    <t>a1636000001WcC2AAK</t>
  </si>
  <si>
    <t>a1636000001WcC3AAK</t>
  </si>
  <si>
    <t>a1636000001WcC4AAK</t>
  </si>
  <si>
    <t>a1636000001WcC5AAK</t>
  </si>
  <si>
    <t>a1636000001WcC6AAK</t>
  </si>
  <si>
    <t>a1636000001WcC7AAK</t>
  </si>
  <si>
    <t>a1636000001WcC8AAK</t>
  </si>
  <si>
    <t>a1636000001WcC9AAK</t>
  </si>
  <si>
    <t>a1636000001WcCAAA0</t>
  </si>
  <si>
    <t>a1636000001WcCBAA0</t>
  </si>
  <si>
    <t>a1636000001WcCCAA0</t>
  </si>
  <si>
    <t>a1636000001WcCDAA0</t>
  </si>
  <si>
    <t>a1636000001WcCEAA0</t>
  </si>
  <si>
    <t>a1636000001WcCFAA0</t>
  </si>
  <si>
    <t>a1636000001WcCGAA0</t>
  </si>
  <si>
    <t>a1636000001WcCHAA0</t>
  </si>
  <si>
    <t>a1636000001WcCIAA0</t>
  </si>
  <si>
    <t>a1636000001WcCJAA0</t>
  </si>
  <si>
    <t>a1636000001WcCKAA0</t>
  </si>
  <si>
    <t>a1636000001WcCLAA0</t>
  </si>
  <si>
    <t>a1636000001WcCMAA0</t>
  </si>
  <si>
    <t>a1636000001WcCNAA0</t>
  </si>
  <si>
    <t>a1636000001WcCOAA0</t>
  </si>
  <si>
    <t>a1636000001WcCPAA0</t>
  </si>
  <si>
    <t>a1636000001WcCQAA0</t>
  </si>
  <si>
    <t>a1636000001WcCRAA0</t>
  </si>
  <si>
    <t>a1636000001WcCSAA0</t>
  </si>
  <si>
    <t>a1636000001WcCTAA0</t>
  </si>
  <si>
    <t>a1636000001WcCUAA0</t>
  </si>
  <si>
    <t>a1636000001WcCVAA0</t>
  </si>
  <si>
    <t>a1636000001WcCWAA0</t>
  </si>
  <si>
    <t>a1636000001WcCXAA0</t>
  </si>
  <si>
    <t>a1636000001WcCYAA0</t>
  </si>
  <si>
    <t>a1636000001WcCZAA0</t>
  </si>
  <si>
    <t>a1636000001WcCaAAK</t>
  </si>
  <si>
    <t>a1636000001WcCbAAK</t>
  </si>
  <si>
    <t>a1636000001WcCcAAK</t>
  </si>
  <si>
    <t>a1636000001WcCdAAK</t>
  </si>
  <si>
    <t>a1636000001WcCeAAK</t>
  </si>
  <si>
    <t>a1636000001WcCfAAK</t>
  </si>
  <si>
    <t>a1636000001WcCgAAK</t>
  </si>
  <si>
    <t>a1636000001WcChAAK</t>
  </si>
  <si>
    <t>a1636000001WcCiAAK</t>
  </si>
  <si>
    <t>a1636000001WcCjAAK</t>
  </si>
  <si>
    <t>a1636000001WcCkAAK</t>
  </si>
  <si>
    <t>a1636000001WcClAAK</t>
  </si>
  <si>
    <t>a1636000001WcCmAAK</t>
  </si>
  <si>
    <t>a1636000001WcCnAAK</t>
  </si>
  <si>
    <t>a1636000001WcCoAAK</t>
  </si>
  <si>
    <t>a1636000001WcCpAAK</t>
  </si>
  <si>
    <t>a1636000001WcCqAAK</t>
  </si>
  <si>
    <t>a1636000001WcCrAAK</t>
  </si>
  <si>
    <t>a1636000001WcCsAAK</t>
  </si>
  <si>
    <t>a1636000001WcCtAAK</t>
  </si>
  <si>
    <t>a1636000001WcCuAAK</t>
  </si>
  <si>
    <t>a1636000001WcCvAAK</t>
  </si>
  <si>
    <t>a1636000001WcCwAAK</t>
  </si>
  <si>
    <t>a1636000001WcCxAAK</t>
  </si>
  <si>
    <t>a1636000001WcCyAAK</t>
  </si>
  <si>
    <t>a1636000001WcCzAAK</t>
  </si>
  <si>
    <t>a1636000001WcD0AAK</t>
  </si>
  <si>
    <t>a1636000001WcD1AAK</t>
  </si>
  <si>
    <t>a1636000001WcD2AAK</t>
  </si>
  <si>
    <t>a1636000001WcD3AAK</t>
  </si>
  <si>
    <t>a1636000001WcD4AAK</t>
  </si>
  <si>
    <t>a1636000001WcD5AAK</t>
  </si>
  <si>
    <t>a1636000001WcD6AAK</t>
  </si>
  <si>
    <t>a1636000001WcD7AAK</t>
  </si>
  <si>
    <t>a1636000001WcD8AAK</t>
  </si>
  <si>
    <t>a1636000001WcD9AAK</t>
  </si>
  <si>
    <t>a1636000001WcDAAA0</t>
  </si>
  <si>
    <t>a1636000001WcDBAA0</t>
  </si>
  <si>
    <t>a1636000001WcDCAA0</t>
  </si>
  <si>
    <t>a1636000001WcDDAA0</t>
  </si>
  <si>
    <t>a1636000001WcDEAA0</t>
  </si>
  <si>
    <t>a1636000001WcDFAA0</t>
  </si>
  <si>
    <t>a1636000001WcDGAA0</t>
  </si>
  <si>
    <t>a1636000001WcDHAA0</t>
  </si>
  <si>
    <t>a1636000001WcDIAA0</t>
  </si>
  <si>
    <t>a1636000001WcDJAA0</t>
  </si>
  <si>
    <t>a1636000001WcDKAA0</t>
  </si>
  <si>
    <t>a1636000001WcDLAA0</t>
  </si>
  <si>
    <t>a1636000001WcDMAA0</t>
  </si>
  <si>
    <t>a1636000001WcDNAA0</t>
  </si>
  <si>
    <t>a1636000001WcDOAA0</t>
  </si>
  <si>
    <t>a1636000001WcDPAA0</t>
  </si>
  <si>
    <t>a1636000001WcDQAA0</t>
  </si>
  <si>
    <t>a1636000001WcDRAA0</t>
  </si>
  <si>
    <t>a1636000001WcDSAA0</t>
  </si>
  <si>
    <t>a1636000001WcDTAA0</t>
  </si>
  <si>
    <t>a1636000001WcDUAA0</t>
  </si>
  <si>
    <t>a1636000001WcDVAA0</t>
  </si>
  <si>
    <t>a1636000001WcDWAA0</t>
  </si>
  <si>
    <t>a1636000001WcDXAA0</t>
  </si>
  <si>
    <t>a1636000001WcDYAA0</t>
  </si>
  <si>
    <t>a1636000001WcDZAA0</t>
  </si>
  <si>
    <t>a1636000001WcDaAAK</t>
  </si>
  <si>
    <t>a1636000001WcDbAAK</t>
  </si>
  <si>
    <t>a1636000001WcDcAAK</t>
  </si>
  <si>
    <t>a1636000001WcDdAAK</t>
  </si>
  <si>
    <t>a1636000001WcDeAAK</t>
  </si>
  <si>
    <t>a1636000001WcDfAAK</t>
  </si>
  <si>
    <t>a1636000001WcDgAAK</t>
  </si>
  <si>
    <t>a1636000001WcDhAAK</t>
  </si>
  <si>
    <t>a1636000001WcDiAAK</t>
  </si>
  <si>
    <t>a1636000001WcDjAAK</t>
  </si>
  <si>
    <t>a1636000001WcDkAAK</t>
  </si>
  <si>
    <t>a1636000001WcDlAAK</t>
  </si>
  <si>
    <t>a1636000001WcDmAAK</t>
  </si>
  <si>
    <t>a1636000001WcDnAAK</t>
  </si>
  <si>
    <t>a1636000001WcDoAAK</t>
  </si>
  <si>
    <t>a1636000001WcDpAAK</t>
  </si>
  <si>
    <t>a1636000001WcDqAAK</t>
  </si>
  <si>
    <t>a1636000001WcDrAAK</t>
  </si>
  <si>
    <t>a1636000001WcDsAAK</t>
  </si>
  <si>
    <t>a1636000001WcDtAAK</t>
  </si>
  <si>
    <t>a1636000001WcDuAAK</t>
  </si>
  <si>
    <t>a1636000001WcDvAAK</t>
  </si>
  <si>
    <t>a1636000001WcDwAAK</t>
  </si>
  <si>
    <t>a1636000001WcDxAAK</t>
  </si>
  <si>
    <t>a1636000001WcDyAAK</t>
  </si>
  <si>
    <t>a1636000001WcDzAAK</t>
  </si>
  <si>
    <t>a1636000001WcE0AAK</t>
  </si>
  <si>
    <t>a1636000001WcE1AAK</t>
  </si>
  <si>
    <t>a1636000001WcE2AAK</t>
  </si>
  <si>
    <t>a1636000001WcE3AAK</t>
  </si>
  <si>
    <t>a1636000001WcE4AAK</t>
  </si>
  <si>
    <t>a1636000001WcE5AAK</t>
  </si>
  <si>
    <t>a1636000001WcE6AAK</t>
  </si>
  <si>
    <t>a1636000001WcE7AAK</t>
  </si>
  <si>
    <t>a1636000001WcE8AAK</t>
  </si>
  <si>
    <t>a1636000001WcE9AAK</t>
  </si>
  <si>
    <t>a1636000001WcEAAA0</t>
  </si>
  <si>
    <t>a1636000001WcEBAA0</t>
  </si>
  <si>
    <t>a1636000001WcECAA0</t>
  </si>
  <si>
    <t>a1636000001WcEDAA0</t>
  </si>
  <si>
    <t>a1636000001WcEEAA0</t>
  </si>
  <si>
    <t>a1636000001WcEFAA0</t>
  </si>
  <si>
    <t>a1636000001WcEGAA0</t>
  </si>
  <si>
    <t>a1636000001WcEHAA0</t>
  </si>
  <si>
    <t>a1636000001WcEIAA0</t>
  </si>
  <si>
    <t>a1636000001WcEJAA0</t>
  </si>
  <si>
    <t>a1636000001WcEKAA0</t>
  </si>
  <si>
    <t>a1636000001WcELAA0</t>
  </si>
  <si>
    <t>a1636000001WcEMAA0</t>
  </si>
  <si>
    <t>a1636000001WcENAA0</t>
  </si>
  <si>
    <t>a1636000001WcEOAA0</t>
  </si>
  <si>
    <t>a1636000001WcEPAA0</t>
  </si>
  <si>
    <t>a1636000001WcEQAA0</t>
  </si>
  <si>
    <t>a1636000001WcERAA0</t>
  </si>
  <si>
    <t>a1636000001WcESAA0</t>
  </si>
  <si>
    <t>a1636000001WcETAA0</t>
  </si>
  <si>
    <t>a1636000001WcEUAA0</t>
  </si>
  <si>
    <t>a1636000001WcEVAA0</t>
  </si>
  <si>
    <t>a1636000001WcEWAA0</t>
  </si>
  <si>
    <t>a1636000001WcEXAA0</t>
  </si>
  <si>
    <t>a1636000001WcEYAA0</t>
  </si>
  <si>
    <t>a1636000001WcEZAA0</t>
  </si>
  <si>
    <t>a1636000001WcEaAAK</t>
  </si>
  <si>
    <t>a1636000001WcEbAAK</t>
  </si>
  <si>
    <t>a1636000001WcEcAAK</t>
  </si>
  <si>
    <t>a1636000001WcEdAAK</t>
  </si>
  <si>
    <t>a1636000001WcEeAAK</t>
  </si>
  <si>
    <t>a1636000001WcEfAAK</t>
  </si>
  <si>
    <t>a1636000001WcEgAAK</t>
  </si>
  <si>
    <t>a1636000001WcEhAAK</t>
  </si>
  <si>
    <t>a1636000001WcEiAAK</t>
  </si>
  <si>
    <t>a1636000001WcEjAAK</t>
  </si>
  <si>
    <t>a1636000001WcEkAAK</t>
  </si>
  <si>
    <t>a1636000001WcElAAK</t>
  </si>
  <si>
    <t>a1636000001WcEmAAK</t>
  </si>
  <si>
    <t>a1636000001WcEnAAK</t>
  </si>
  <si>
    <t>a1636000001WcEoAAK</t>
  </si>
  <si>
    <t>a1636000001WcEpAAK</t>
  </si>
  <si>
    <t>a1636000001WcEqAAK</t>
  </si>
  <si>
    <t>a1636000001WcErAAK</t>
  </si>
  <si>
    <t>a1636000001WcEsAAK</t>
  </si>
  <si>
    <t>a1636000001WcEtAAK</t>
  </si>
  <si>
    <t>a1636000001WcEuAAK</t>
  </si>
  <si>
    <t>a1636000001WcEvAAK</t>
  </si>
  <si>
    <t>a1636000001WcEwAAK</t>
  </si>
  <si>
    <t>a1636000001WcExAAK</t>
  </si>
  <si>
    <t>a1636000001WcEyAAK</t>
  </si>
  <si>
    <t>a1636000001WcEzAAK</t>
  </si>
  <si>
    <t>a1636000001WcF0AAK</t>
  </si>
  <si>
    <t>a1636000001WcF1AAK</t>
  </si>
  <si>
    <t>a1636000001WcF2AAK</t>
  </si>
  <si>
    <t>a1636000001WcF3AAK</t>
  </si>
  <si>
    <t>a1636000001WcF4AAK</t>
  </si>
  <si>
    <t>a1636000001WcF5AAK</t>
  </si>
  <si>
    <t>a1636000001WcF6AAK</t>
  </si>
  <si>
    <t>a1636000001WcF7AAK</t>
  </si>
  <si>
    <t>a1636000001WcF8AAK</t>
  </si>
  <si>
    <t>a1636000001WcF9AAK</t>
  </si>
  <si>
    <t>a1636000001WcFAAA0</t>
  </si>
  <si>
    <t>a1636000001WcFBAA0</t>
  </si>
  <si>
    <t>a1636000001WcFCAA0</t>
  </si>
  <si>
    <t>a1636000001WcFDAA0</t>
  </si>
  <si>
    <t>a1636000001WcFEAA0</t>
  </si>
  <si>
    <t>a1636000001WcFFAA0</t>
  </si>
  <si>
    <t>a1636000001WcFGAA0</t>
  </si>
  <si>
    <t>a1636000001WcFHAA0</t>
  </si>
  <si>
    <t>a1636000001WcFIAA0</t>
  </si>
  <si>
    <t>a1636000001WcFJAA0</t>
  </si>
  <si>
    <t>a1636000001WcFKAA0</t>
  </si>
  <si>
    <t>a1636000001WcFLAA0</t>
  </si>
  <si>
    <t>a1636000001WcFMAA0</t>
  </si>
  <si>
    <t>a1636000001WcFNAA0</t>
  </si>
  <si>
    <t>a1636000001WcFOAA0</t>
  </si>
  <si>
    <t>a1636000001WcFPAA0</t>
  </si>
  <si>
    <t>a1636000001WcFQAA0</t>
  </si>
  <si>
    <t>a1636000001WcFRAA0</t>
  </si>
  <si>
    <t>a1636000001WcFSAA0</t>
  </si>
  <si>
    <t>a1636000001WcFTAA0</t>
  </si>
  <si>
    <t>a1636000001WcFUAA0</t>
  </si>
  <si>
    <t>a1636000001WcFVAA0</t>
  </si>
  <si>
    <t>a1636000001WcFWAA0</t>
  </si>
  <si>
    <t>a1636000001WcFXAA0</t>
  </si>
  <si>
    <t>a1636000001WcFYAA0</t>
  </si>
  <si>
    <t>a1636000001WcFZAA0</t>
  </si>
  <si>
    <t>a1636000001WcFaAAK</t>
  </si>
  <si>
    <t>a1636000001WcFbAAK</t>
  </si>
  <si>
    <t>a1636000001WcFcAAK</t>
  </si>
  <si>
    <t>a1636000001WcFdAAK</t>
  </si>
  <si>
    <t>a1636000001WcFeAAK</t>
  </si>
  <si>
    <t>a1636000001WcFfAAK</t>
  </si>
  <si>
    <t>a1636000001WcFgAAK</t>
  </si>
  <si>
    <t>a1636000001WcFhAAK</t>
  </si>
  <si>
    <t>a1636000001WcFiAAK</t>
  </si>
  <si>
    <t>a1636000001WcFjAAK</t>
  </si>
  <si>
    <t>a1636000001WcFkAAK</t>
  </si>
  <si>
    <t>a1636000001WcFlAAK</t>
  </si>
  <si>
    <t>a1636000001WcFmAAK</t>
  </si>
  <si>
    <t>a1636000001WcFnAAK</t>
  </si>
  <si>
    <t>a1636000001WcFoAAK</t>
  </si>
  <si>
    <t>a1636000001WcFpAAK</t>
  </si>
  <si>
    <t>a1636000001WcFqAAK</t>
  </si>
  <si>
    <t>a1636000001WcFrAAK</t>
  </si>
  <si>
    <t>a1636000001WcFsAAK</t>
  </si>
  <si>
    <t>Paludisme</t>
  </si>
  <si>
    <t>Malaria</t>
  </si>
  <si>
    <t>IOR-00034</t>
  </si>
  <si>
    <t>HIV I-9a(M): Pourcentage d'hommes ayant des rapports sexuels avec des hommes vivant avec le VIH</t>
  </si>
  <si>
    <t>Age</t>
  </si>
  <si>
    <t>&lt;25 ans</t>
  </si>
  <si>
    <t>a1L36000000zoLcEAI</t>
  </si>
  <si>
    <t>+ de 25 ans</t>
  </si>
  <si>
    <t>a1L36000000zoLdEAI</t>
  </si>
  <si>
    <t>IOR-00035</t>
  </si>
  <si>
    <t>HIV I-9b(M): Pourcentage de personnes transgenres vivant avec le VIH</t>
  </si>
  <si>
    <t>a1L36000000zoLeEAI</t>
  </si>
  <si>
    <t>a1L36000000zoLfEAI</t>
  </si>
  <si>
    <t>IOR-00036</t>
  </si>
  <si>
    <t>HIV I-10(M): Pourcentage de professionnels du sexe vivant avec le VIH</t>
  </si>
  <si>
    <t>a1L36000002Nzj2EAC</t>
  </si>
  <si>
    <t>a1L36000002Nzj3EAC</t>
  </si>
  <si>
    <t>IOR-00037</t>
  </si>
  <si>
    <t>HIV I-11(M): Pourcentage de consommateurs de drogues injectables vivant avec le VIH</t>
  </si>
  <si>
    <t>a1L36000002OKmOEAW</t>
  </si>
  <si>
    <t>a1L36000002OKmPEAW</t>
  </si>
  <si>
    <t>IOR-00040</t>
  </si>
  <si>
    <t>Malaria I-4: Taux de positivité aux tests de paludisme</t>
  </si>
  <si>
    <t>Espèce</t>
  </si>
  <si>
    <t>P. falciparum</t>
  </si>
  <si>
    <t>a1L36000000zoLwEAI</t>
  </si>
  <si>
    <t>Type de tests</t>
  </si>
  <si>
    <t>Microscopie</t>
  </si>
  <si>
    <t>a1L36000002Nzj4EAC</t>
  </si>
  <si>
    <t>Test de dépistage rapide</t>
  </si>
  <si>
    <t>a1L36000002Nzj5EAC</t>
  </si>
  <si>
    <t>IOR-00041</t>
  </si>
  <si>
    <t>Malaria I-5: Prévalence parasitaire palustre : proportion d'enfants âgés de 6 à 59 mois présentant une infection palustre</t>
  </si>
  <si>
    <t>Sexe</t>
  </si>
  <si>
    <t>Homme</t>
  </si>
  <si>
    <t>a1L36000000zoLyEAI</t>
  </si>
  <si>
    <t>Femme</t>
  </si>
  <si>
    <t>a1L36000000zoLzEAI</t>
  </si>
  <si>
    <t>IOR-00042</t>
  </si>
  <si>
    <t>HIV I-4: Nombre de décès liés au SIDA pour 100,000 habitants</t>
  </si>
  <si>
    <t>a1L36000000zoLXEAY</t>
  </si>
  <si>
    <t>a1L36000000zoLYEAY</t>
  </si>
  <si>
    <t>&lt;15 ans</t>
  </si>
  <si>
    <t>a1L36000000zoLaEAI</t>
  </si>
  <si>
    <t>+ de 15 ans</t>
  </si>
  <si>
    <t>a1L36000000zoLbEAI</t>
  </si>
  <si>
    <t>Age | Sexe</t>
  </si>
  <si>
    <t>15-19 homme</t>
  </si>
  <si>
    <t>a1L36000002Nzj0EAC</t>
  </si>
  <si>
    <t>20-24 homme</t>
  </si>
  <si>
    <t>a1L36000002Nzj1EAC</t>
  </si>
  <si>
    <t>15-19 femme</t>
  </si>
  <si>
    <t>a1L36000002NzjFEAS</t>
  </si>
  <si>
    <t>20-24 femme</t>
  </si>
  <si>
    <t>a1L36000002NzjGEAS</t>
  </si>
  <si>
    <t>Malaria I-1(M): Cas de paludisme enregistrés, présumés et confirmés</t>
  </si>
  <si>
    <t>&lt;5 ans</t>
  </si>
  <si>
    <t>a1L36000000zoLiEAI</t>
  </si>
  <si>
    <t>+ de 5 ans</t>
  </si>
  <si>
    <t>a1L36000000zoLjEAI</t>
  </si>
  <si>
    <t>P. vivax</t>
  </si>
  <si>
    <t>a1L36000002NzjAEAS</t>
  </si>
  <si>
    <t>a1L36000002NzjBEAS</t>
  </si>
  <si>
    <t>Autre espèce</t>
  </si>
  <si>
    <t>a1L36000002NzjCEAS</t>
  </si>
  <si>
    <t>Définition des cas</t>
  </si>
  <si>
    <t>Confirmé</t>
  </si>
  <si>
    <t>a1L36000002NzjDEAS</t>
  </si>
  <si>
    <t>Présumé</t>
  </si>
  <si>
    <t>a1L36000002NzjEEAS</t>
  </si>
  <si>
    <t>Malaria I-3.1(M): Nombre de décès de patients hospitalisés dus au paludisme : taux pour 100 000 habitants par an</t>
  </si>
  <si>
    <t>a1L36000000zoLtEAI</t>
  </si>
  <si>
    <t>a1L36000000zoLuEAI</t>
  </si>
  <si>
    <t>IOR-00055</t>
  </si>
  <si>
    <t>Malaria I-6: Taux de mortalité des enfants de moins de 5 ans, toutes causes confondues, pour 1000 naissances vivantes</t>
  </si>
  <si>
    <t>a1L36000000zoM0EAI</t>
  </si>
  <si>
    <t>a1L36000000zoM1EAI</t>
  </si>
  <si>
    <t>IOR-00061</t>
  </si>
  <si>
    <t>HIV I-14: Nombre de nouvelles infections par le VIH pour 1000 habitants non-infectés</t>
  </si>
  <si>
    <t>a1L36000002NziuEAC</t>
  </si>
  <si>
    <t>a1L36000002NzivEAC</t>
  </si>
  <si>
    <t>a1L36000002NziwEAC</t>
  </si>
  <si>
    <t>a1L36000002NzixEAC</t>
  </si>
  <si>
    <t>a1L36000002NziyEAC</t>
  </si>
  <si>
    <t>a1L36000002NzizEAC</t>
  </si>
  <si>
    <t>a1L36000002NzjJEAS</t>
  </si>
  <si>
    <t>a1L36000002NzjKEAS</t>
  </si>
  <si>
    <t>IOR-00063</t>
  </si>
  <si>
    <t>Malaria I-10(M): Incidence parasitaire annuelle: Cas de paludisme confirmés (par microscopie ou TDR): taux pour 1000 habitants par an (Contextes d'élimination)</t>
  </si>
  <si>
    <t>Source de l'infection</t>
  </si>
  <si>
    <t>Importée</t>
  </si>
  <si>
    <t>a1L36000002Nzj6EAC</t>
  </si>
  <si>
    <t>Induite</t>
  </si>
  <si>
    <t>a1L36000002Nzj7EAC</t>
  </si>
  <si>
    <t>Local-autochtone</t>
  </si>
  <si>
    <t>a1L36000002Nzj8EAC</t>
  </si>
  <si>
    <t>Local-introduite</t>
  </si>
  <si>
    <t>a1L36000002Nzj9EAC</t>
  </si>
  <si>
    <t>IOR-00076</t>
  </si>
  <si>
    <t>HIV I-13: Nombre et % de personnes vivant avec le VIH</t>
  </si>
  <si>
    <t>a1L36000002NzioEAC</t>
  </si>
  <si>
    <t>a1L36000002NzipEAC</t>
  </si>
  <si>
    <t>a1L36000002NziqEAC</t>
  </si>
  <si>
    <t>a1L36000002NzirEAC</t>
  </si>
  <si>
    <t>a1L36000002NzisEAC</t>
  </si>
  <si>
    <t>a1L36000002NzitEAC</t>
  </si>
  <si>
    <t>a1L36000002NzjHEAS</t>
  </si>
  <si>
    <t>a1L36000002NzjIEAS</t>
  </si>
  <si>
    <t>IOR-00002</t>
  </si>
  <si>
    <t>HIV O-1(M): Pourcentage d'adultes et d'enfants vivant avec le VIH et sous traitement 12 mois après le début du traitement antirétroviral</t>
  </si>
  <si>
    <t>a1L36000000zoL1EAI</t>
  </si>
  <si>
    <t>a1L36000000zoL2EAI</t>
  </si>
  <si>
    <t>a1L36000000zoL4EAI</t>
  </si>
  <si>
    <t>a1L36000000zoL5EAI</t>
  </si>
  <si>
    <t>Durée du traitement</t>
  </si>
  <si>
    <t>24 mois après le début</t>
  </si>
  <si>
    <t>a1L36000000zoL6EAI</t>
  </si>
  <si>
    <t>36 mois après le début</t>
  </si>
  <si>
    <t>a1L36000000zoL7EAI</t>
  </si>
  <si>
    <t>60 mois après le début</t>
  </si>
  <si>
    <t>a1L36000002NzjLEAS</t>
  </si>
  <si>
    <t>IOR-00005</t>
  </si>
  <si>
    <t>HIV O-4a(M): Pourcentage d'hommes ayant déclaré avoir utilisé un préservatif lors de leur dernier rapport anal avec un partenaire de sexe masculin</t>
  </si>
  <si>
    <t>a1L36000002NzjMEAS</t>
  </si>
  <si>
    <t>a1L36000002NzjNEAS</t>
  </si>
  <si>
    <t>IOR-00007</t>
  </si>
  <si>
    <t>HIV O-5(M): Pourcentage de professionnels du sexe ayant déclaré avoir utilisé un préservatif avec leur dernier client</t>
  </si>
  <si>
    <t>a1L36000000zoLEEAY</t>
  </si>
  <si>
    <t>a1L36000000zoLFEAY</t>
  </si>
  <si>
    <t>a1L36000002NzjQEAS</t>
  </si>
  <si>
    <t>a1L36000002NzjREAS</t>
  </si>
  <si>
    <t>IOR-00008</t>
  </si>
  <si>
    <t>HIV O-6(M): Pourcentage de consommateurs de drogues injectables ayant déclaré avoir utilisé du matériel d'injection stérile lors de leur dernière prise de drogue</t>
  </si>
  <si>
    <t>a1L36000000zoLHEAY</t>
  </si>
  <si>
    <t>a1L36000000zoLIEAY</t>
  </si>
  <si>
    <t>a1L36000000zoM9EAI</t>
  </si>
  <si>
    <t>a1L36000000zoMAEAY</t>
  </si>
  <si>
    <t>IOR-00013</t>
  </si>
  <si>
    <t>TB O-4(M): Taux de succès thérapeutique de TB-RR et/ou TB-MR : pourcentage de cas de tuberculose résistante à la rifampicine et/ou tuberculose multirésistante traités avec succès</t>
  </si>
  <si>
    <t>TB-XDR</t>
  </si>
  <si>
    <t>a1L36000002NzjYEAS</t>
  </si>
  <si>
    <t>Malaria O-1a: Proportion de la population ayant dormi sous une moustiquaire imprégnée d'insecticide la nuit précédente</t>
  </si>
  <si>
    <t>a1L36000000zoLNEAY</t>
  </si>
  <si>
    <t>a1L36000000zoLOEAY</t>
  </si>
  <si>
    <t>IOR-00018</t>
  </si>
  <si>
    <t>Malaria O-3: Proportion de personnes utilisant une moustiquaire imprégnée d'insecticide parmi les personnes disposant d'une moustiquaire imprégnée d'insecticide</t>
  </si>
  <si>
    <t>a1L36000000zoLPEAY</t>
  </si>
  <si>
    <t>a1L36000000zoLQEAY</t>
  </si>
  <si>
    <t>IOR-00066</t>
  </si>
  <si>
    <t>HIV O-4.1b(M): Pourcentage de personnes transgenres qui rapportent l'utilisation de préservatif  lors de leur dernier rapport sexuel</t>
  </si>
  <si>
    <t>a1L36000002NzjOEAS</t>
  </si>
  <si>
    <t>a1L36000002NzjPEAS</t>
  </si>
  <si>
    <t>IOR-00067</t>
  </si>
  <si>
    <t>HIV O-9: Pourcentage de consommateurs de drogues injectables qui rapportent l'utilisation de préservatif lors de leur dernier rapport sexuel</t>
  </si>
  <si>
    <t>a1L36000002NzjSEAS</t>
  </si>
  <si>
    <t>a1L36000002NzjTEAS</t>
  </si>
  <si>
    <t>a1L36000002NzjUEAS</t>
  </si>
  <si>
    <t>a1L36000002NzjVEAS</t>
  </si>
  <si>
    <t>IOR-00068</t>
  </si>
  <si>
    <t>HIV O-11: Pourcentage de personnes (estimées)  vivant avec le VIH  qui ont été dépistées positives au VIH</t>
  </si>
  <si>
    <t>a1L36000002NzjWEAS</t>
  </si>
  <si>
    <t>a1L36000002NzjXEAS</t>
  </si>
  <si>
    <t>IOR-00075</t>
  </si>
  <si>
    <t>Malaria O-9(M): Taux d'examens sanguins annuel : pour 100 habitants par an (Contextes d'élimination)</t>
  </si>
  <si>
    <t>Détection des cas</t>
  </si>
  <si>
    <t>Active</t>
  </si>
  <si>
    <t>a1L36000002NzjZEAS</t>
  </si>
  <si>
    <t>Passive</t>
  </si>
  <si>
    <t>a1L36000002NzjaEAC</t>
  </si>
  <si>
    <t>MCI-00037</t>
  </si>
  <si>
    <t>MDR TB-2(M): Nombre de cas de tuberculose, résistante à la rifampicine et/ou tuberculose multirésistante confirmés</t>
  </si>
  <si>
    <t>a1L36000000zoNEEAY</t>
  </si>
  <si>
    <t>a1L36000000zoNFEAY</t>
  </si>
  <si>
    <t>a1L36000000zoNGEAY</t>
  </si>
  <si>
    <t>a1L36000000zoNHEAY</t>
  </si>
  <si>
    <t>MCI-00038</t>
  </si>
  <si>
    <t>MDR TB-3(M): Nombre de cas de tuberculose résistante à la rifampicine et/ou tuberculose multirésistante qui ont commencé un traitement de deuxième intention</t>
  </si>
  <si>
    <t>a1L36000000zoNIEAY</t>
  </si>
  <si>
    <t>a1L36000000zoNJEAY</t>
  </si>
  <si>
    <t>a1L36000000zoNKEAY</t>
  </si>
  <si>
    <t>a1L36000000zoNLEAY</t>
  </si>
  <si>
    <t>Schéma thérapeutique</t>
  </si>
  <si>
    <t>Nouveau traitement TB</t>
  </si>
  <si>
    <t>a1L36000002Nzk0EAC</t>
  </si>
  <si>
    <t>Régime court</t>
  </si>
  <si>
    <t>a1L36000002Nzk1EAC</t>
  </si>
  <si>
    <t>VC-3(M): Nombre de moustiquaires imprégnées d'insecticide de longue durée distribuées de manière continue aux groupes à risque cibles</t>
  </si>
  <si>
    <t>Groupe à risque cible</t>
  </si>
  <si>
    <t>Femmes enceintes</t>
  </si>
  <si>
    <t>a1L36000000zoNMEAY</t>
  </si>
  <si>
    <t>Enfants &lt;5 ans</t>
  </si>
  <si>
    <t>a1L36000000zoNNEAY</t>
  </si>
  <si>
    <t>Migrants / réfugiés / personnes déplacées</t>
  </si>
  <si>
    <t>a1L36000000zoNOEAY</t>
  </si>
  <si>
    <t>Autre groupe à risque cible - à préciser</t>
  </si>
  <si>
    <t>a1L36000000zoNQEAY</t>
  </si>
  <si>
    <t>Enfants scolarisés</t>
  </si>
  <si>
    <t>a1L36000002Nzk2EAC</t>
  </si>
  <si>
    <t>CM-1a(M): Proportion de cas suspect de paludisme soumis à un test parasitologique dans des établissements de santé du secteur public</t>
  </si>
  <si>
    <t>a1L36000000zoNWEAY</t>
  </si>
  <si>
    <t>a1L36000000zoNXEAY</t>
  </si>
  <si>
    <t>a1L36000000zoNYEAY</t>
  </si>
  <si>
    <t>a1L36000000zoNZEAY</t>
  </si>
  <si>
    <t>MCI-00048</t>
  </si>
  <si>
    <t>CM-1b(M): Proportion de cas suspects de paludisme soumis à un test parasitologique dans la communauté</t>
  </si>
  <si>
    <t>a1L36000000zoNaEAI</t>
  </si>
  <si>
    <t>a1L36000000zoNbEAI</t>
  </si>
  <si>
    <t>a1L36000000zoNcEAI</t>
  </si>
  <si>
    <t>a1L36000000zoNdEAI</t>
  </si>
  <si>
    <t>CM-1c(M): Proportion de cas suspects de paludisme soumis à un test parasitologique dans des locaux du secteur privé</t>
  </si>
  <si>
    <t>a1L36000000zoNeEAI</t>
  </si>
  <si>
    <t>a1L36000000zoNfEAI</t>
  </si>
  <si>
    <t>a1L36000000zoNgEAI</t>
  </si>
  <si>
    <t>a1L36000000zoNhEAI</t>
  </si>
  <si>
    <t>CM-2a(M): Proportion de cas de paludisme confirmés ayant reçu un traitement antipaludique de première intention, conformément à la politique nationale, dans des établissements de santé du secteur public</t>
  </si>
  <si>
    <t>a1L36000000zoNiEAI</t>
  </si>
  <si>
    <t>a1L36000000zoNjEAI</t>
  </si>
  <si>
    <t>MCI-00051</t>
  </si>
  <si>
    <t>CM-2b(M): Proportion de cas de paludisme confirmés ayant reçu un traitement antipaludique de première intention dans la communauté</t>
  </si>
  <si>
    <t>a1L36000000zoNlEAI</t>
  </si>
  <si>
    <t>a1L36000000zoNkEAI</t>
  </si>
  <si>
    <t>CM-2c(M): Proportion de cas de paludisme confirmés ayant reçu un traitement antipaludique de première intention dans des locaux du secteur privé</t>
  </si>
  <si>
    <t>a1L36000000zoNmEAI</t>
  </si>
  <si>
    <t>a1L36000000zoNnEAI</t>
  </si>
  <si>
    <t>MCI-00053</t>
  </si>
  <si>
    <t>CM-3a: Proportion de cas de paludisme estimés (présumés et confirmés) ayant reçu un traitement antipaludique de première intention dans les etablissement de sante du secteur public</t>
  </si>
  <si>
    <t>a1L36000000zoNoEAI</t>
  </si>
  <si>
    <t>a1L36000000zoNpEAI</t>
  </si>
  <si>
    <t>MCI-00054</t>
  </si>
  <si>
    <t>CM-3b: Proportion de cas de paludisme estimés (présumés et confirmés) ayant reçu un traitement antipaludique de première intention au niveau communautaire</t>
  </si>
  <si>
    <t>a1L36000000zoNqEAI</t>
  </si>
  <si>
    <t>a1L36000000zoNrEAI</t>
  </si>
  <si>
    <t>MCI-00055</t>
  </si>
  <si>
    <t>CM-3c: Proportion de cas de paludisme estimés (présumés et confirmés) ayant reçu un traitement antipaludique de première intention dans des établissements de santé privés</t>
  </si>
  <si>
    <t>a1L36000000zoNsEAI</t>
  </si>
  <si>
    <t>a1L36000000zoNtEAI</t>
  </si>
  <si>
    <t>MCI-00238</t>
  </si>
  <si>
    <t>TCS-1(M): Pourcentage de personnes vivant avec le VIH bénéficiant actuellement d'un traitement antirétroviral</t>
  </si>
  <si>
    <t>a1L36000000zoMpEAI</t>
  </si>
  <si>
    <t>a1L36000000zoMqEAI</t>
  </si>
  <si>
    <t>Transgenre</t>
  </si>
  <si>
    <t>a1L36000000zoMrEAI</t>
  </si>
  <si>
    <t>a1L36000000zoMsEAI</t>
  </si>
  <si>
    <t>a1L36000000zoMtEAI</t>
  </si>
  <si>
    <t>15-24 homme</t>
  </si>
  <si>
    <t>a1L36000000zoO2EAI</t>
  </si>
  <si>
    <t>a1L36000002NzjpEAC</t>
  </si>
  <si>
    <t>a1L36000002NzjqEAC</t>
  </si>
  <si>
    <t>HSH</t>
  </si>
  <si>
    <t>a1L36000002NzjrEAC</t>
  </si>
  <si>
    <t>Professionnels du sexe</t>
  </si>
  <si>
    <t>a1L36000002NzjsEAC</t>
  </si>
  <si>
    <t>Usagers de drogues injectables</t>
  </si>
  <si>
    <t>a1L36000002NzjtEAC</t>
  </si>
  <si>
    <t>15-24 femme</t>
  </si>
  <si>
    <t>a1L36000002Nzk7EAC</t>
  </si>
  <si>
    <t>a1L36000002Nzk8EAC</t>
  </si>
  <si>
    <t>a1L36000002Nzk9EAC</t>
  </si>
  <si>
    <t>MCI-00239</t>
  </si>
  <si>
    <t>TCS-2: Pourcentage de personnes vivant avec le VIH qui ont commencé la thérapie antirétrovirale avec un taux de CD4 de &lt;200 cellules / mm ³</t>
  </si>
  <si>
    <t>a1L36000000zoMuEAI</t>
  </si>
  <si>
    <t>a1L36000000zoMvEAI</t>
  </si>
  <si>
    <t>MCI-00243</t>
  </si>
  <si>
    <t>TCP-1(M): Nombre de cas déclarés de tuberculose, toutes formes confondues, bactériologiquement confirmés et cliniquement diagnostiqués, nouveaux cas et récidives</t>
  </si>
  <si>
    <t>a1L36000000zoMxEAI</t>
  </si>
  <si>
    <t>a1L36000000zoMyEAI</t>
  </si>
  <si>
    <t>Résultat du test VIH</t>
  </si>
  <si>
    <t>Positif</t>
  </si>
  <si>
    <t>a1L36000000zoMzEAI</t>
  </si>
  <si>
    <t>Négatif</t>
  </si>
  <si>
    <t>a1L36000000zoN0EAI</t>
  </si>
  <si>
    <t>Non communiqué</t>
  </si>
  <si>
    <t>a1L36000000zoN1EAI</t>
  </si>
  <si>
    <t>a1L36000000zoN2EAI</t>
  </si>
  <si>
    <t>a1L36000000zoO8EAI</t>
  </si>
  <si>
    <t>Bactériologiquement confirmé</t>
  </si>
  <si>
    <t>a1L36000002NzjwEAC</t>
  </si>
  <si>
    <t>MCI-00245</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</si>
  <si>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</si>
  <si>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a1L36000000zoN3EAI</t>
  </si>
  <si>
    <t>a1L36000000zoN4EAI</t>
  </si>
  <si>
    <t>a1L36000000zoN5EAI</t>
  </si>
  <si>
    <t>a1L36000000zoN6EAI</t>
  </si>
  <si>
    <t>a1L36000000zoN7EAI</t>
  </si>
  <si>
    <t>a1L36000000zoN8EAI</t>
  </si>
  <si>
    <t>a1L36000000zoN9EAI</t>
  </si>
  <si>
    <t>MCI-00617</t>
  </si>
  <si>
    <t>YP-3: Nombre d'adolescentes et jeunes femmes qui ont fait un test VIH et qui connaissent les résultats durant la période de rapportage</t>
  </si>
  <si>
    <t>De 15 à 19</t>
  </si>
  <si>
    <t>a1L36000002NzjgEAC</t>
  </si>
  <si>
    <t>De 20 à 24</t>
  </si>
  <si>
    <t>a1L36000002NzjhEAC</t>
  </si>
  <si>
    <t>15-24 ans</t>
  </si>
  <si>
    <t>a1L36000002NzjiEAC</t>
  </si>
  <si>
    <t>a1L36000002NzjjEAC</t>
  </si>
  <si>
    <t>a1L36000002NzjkEAC</t>
  </si>
  <si>
    <t>MCI-00619</t>
  </si>
  <si>
    <t>HTS-1: Nombre de personnes dépistées pour le VIH et ayant reçu leurs résultats durant la période de rapportage</t>
  </si>
  <si>
    <t>a1L36000002NzjlEAC</t>
  </si>
  <si>
    <t>a1L36000002NzjmEAC</t>
  </si>
  <si>
    <t>a1L36000002NzjnEAC</t>
  </si>
  <si>
    <t>a1L36000002NzjoEAC</t>
  </si>
  <si>
    <t>MCI-00625</t>
  </si>
  <si>
    <t>TCP-6b: Nombre de cas de TB (toutes formes) notifiées parmi les populations clés affectées / groupes à haut risque (autres que les prisionniers)</t>
  </si>
  <si>
    <t>a1L36000002NzjyEAC</t>
  </si>
  <si>
    <t>a1L36000002NzjzEAC</t>
  </si>
  <si>
    <t>MCI-00630</t>
  </si>
  <si>
    <t>SPI-2: Pourcentage d'enfants de 3-59 mois ayant reçu le nombre total de doses de CPS (chimio-prophylaxie saisonnière) (3 ou 4) pour la saison de transmission dans les zones cibles</t>
  </si>
  <si>
    <t>a1L36000002Nzk3EAC</t>
  </si>
  <si>
    <t>a1L36000002Nzk4EAC</t>
  </si>
  <si>
    <t>MCI-00637</t>
  </si>
  <si>
    <t>TCS-3.1: Pourcentage de personnes vivant avec le VIH qui ont commencé la thérapie antirétrovirale, qui ont une charge virale indétectable à 12 mois (&lt; 1000 copies/ml)</t>
  </si>
  <si>
    <t>a1L36000002NzjuEAC</t>
  </si>
  <si>
    <t>a1L36000002NzjvEAC</t>
  </si>
  <si>
    <t>a1L36000002Nzk5EAC</t>
  </si>
  <si>
    <t>a1L36000002Nzk6EAC</t>
  </si>
  <si>
    <t>Espèce,Type de tests</t>
  </si>
  <si>
    <t>a1J36000002m4EcEAI</t>
  </si>
  <si>
    <t>a1J36000002m4EdEAI</t>
  </si>
  <si>
    <t>Définition des cas,Espèce,Age</t>
  </si>
  <si>
    <t>Malaria I-2.1: Cas de paludisme confirmés (par microscopie ou test de dépistage rapide) : taux pour 1000 habitants par an</t>
  </si>
  <si>
    <t>a1J36000002m4ErEAI</t>
  </si>
  <si>
    <t>IOR-00058</t>
  </si>
  <si>
    <t>HSS I-1: Taux de mortalité infantile pour 1 000 naissances vivantes</t>
  </si>
  <si>
    <t>a1J36000002m4EuEAI</t>
  </si>
  <si>
    <t>IOR-00059</t>
  </si>
  <si>
    <t>HSS I-2: Taux de mortalité néonatal (pour 100 000 habitants)</t>
  </si>
  <si>
    <t>a1J36000002m4EvEAI</t>
  </si>
  <si>
    <t>IOR-00060</t>
  </si>
  <si>
    <t>HSS I-3: Taux de mortalité maternelle (pour 100 000 habitants)</t>
  </si>
  <si>
    <t>a1J36000002m4EwEAI</t>
  </si>
  <si>
    <t>IOR-00062</t>
  </si>
  <si>
    <t>Malaria I-9(M): Nombre de foyers actifs de paludisme</t>
  </si>
  <si>
    <t>a1J36000003YBHrEAO</t>
  </si>
  <si>
    <t>a1J36000003YBHsEAO</t>
  </si>
  <si>
    <t>IOR-00001</t>
  </si>
  <si>
    <t>HSS O-3: Part des dépenses des ménages consacrée à la santé par rapport aux dépenses totales de santé</t>
  </si>
  <si>
    <t>a1J36000002m4DzEAI</t>
  </si>
  <si>
    <t>Malaria O-1b: Proportion d'enfants de moins de cinq ans qui ont dormi la nuit précédente sous une moustiquaire imprégnée d’insecticide*</t>
  </si>
  <si>
    <t>Malaria O-1c: Proportion de femmes enceintes qui ont dormi sous une moustiquaire imprégnée d’insecticide* la nuit précédente</t>
  </si>
  <si>
    <t>IOR-00017</t>
  </si>
  <si>
    <t>Malaria O-2: Proportion de personnes disposant d'une moustiquaire imprégnée d'insecticide dans leur foyer</t>
  </si>
  <si>
    <t>a1J36000002m4EFEAY</t>
  </si>
  <si>
    <t>a1J36000002m4EGEAY</t>
  </si>
  <si>
    <t>IOR-00019</t>
  </si>
  <si>
    <t>Malaria O-4: Proportion de ménages équipés d'au moins une moustiquaire imprégnée d'insecticide pour deux personnes et/ou ayant fait l'objet de pulvérisation intradomiciliaire d'insecticide à effet rémanent au cours des 12 derniers mois</t>
  </si>
  <si>
    <t>a1J36000002m4EHEAY</t>
  </si>
  <si>
    <t>IOR-00021</t>
  </si>
  <si>
    <t>Malaria O-6: Proportion de ménages disposant d'au moins une moustiquaire imprégnée d'insecticide pour deux personnes</t>
  </si>
  <si>
    <t>a1J36000002m4EJEAY</t>
  </si>
  <si>
    <t>IOR-00022</t>
  </si>
  <si>
    <t>HSS O-1: Pourcentage de femmes bénéficiant de soins prénatals</t>
  </si>
  <si>
    <t>a1J36000002m4EKEAY</t>
  </si>
  <si>
    <t>IOR-00023</t>
  </si>
  <si>
    <t>HSS O-2: Pourcentage de naissances bénéficiant de l’assistance d’un professionnel de la santé</t>
  </si>
  <si>
    <t>a1J36000002m4ELEAY</t>
  </si>
  <si>
    <t>Malaria O-7(M): Pourcentage de moustiquaires existantes utilisées la nuit précédente</t>
  </si>
  <si>
    <t>IOR-00074</t>
  </si>
  <si>
    <t>Malaria O-8: Proportion de ménages pulvérisés par la PID pendant les 12 derniers mois</t>
  </si>
  <si>
    <t>a1J36000003YBI3EAO</t>
  </si>
  <si>
    <t>a1J36000003YBI4EAO</t>
  </si>
  <si>
    <t>Lutte antivectorielle</t>
  </si>
  <si>
    <t>a3z360000009C26AAE</t>
  </si>
  <si>
    <t>Prise en charge</t>
  </si>
  <si>
    <t>a3z360000009C27AAE</t>
  </si>
  <si>
    <t>Interventions de prévention spécifiques</t>
  </si>
  <si>
    <t>MCI-00013</t>
  </si>
  <si>
    <t>a3z360000009C28AAE</t>
  </si>
  <si>
    <t>a1O36000001EGFNEA4</t>
  </si>
  <si>
    <t>Systèmes de santé résilients et pérennes : prestation de services intégrés et amélioration de la qualité</t>
  </si>
  <si>
    <t>MCI-00014</t>
  </si>
  <si>
    <t>a3z360000009C29AAE</t>
  </si>
  <si>
    <t>a1O36000001EGFOEA4</t>
  </si>
  <si>
    <t>Systèmes de santé résilients et pérennes : ressources humaines pour la santé, y compris agents de santé communautaires</t>
  </si>
  <si>
    <t>MCI-00015</t>
  </si>
  <si>
    <t>a3z360000009C2AAAU</t>
  </si>
  <si>
    <t>a1O36000001EGFPEA4</t>
  </si>
  <si>
    <t>Systèmes de santé résilients et pérennes : systèmes de gestion des achats et de la chaîne d'approvisionnement</t>
  </si>
  <si>
    <t>MCI-00016</t>
  </si>
  <si>
    <t>a3z360000009C2BAAU</t>
  </si>
  <si>
    <t>a1O36000001EGFQEA4</t>
  </si>
  <si>
    <t>Systèmes de santé résilients et pérennes : système de gestion financière</t>
  </si>
  <si>
    <t>MCI-00019</t>
  </si>
  <si>
    <t>a3z360000009C2EAAU</t>
  </si>
  <si>
    <t>a1O36000001EGFTEA4</t>
  </si>
  <si>
    <t>Systèmes de santé résilients et pérennes : ripostes et systèmes communautaires</t>
  </si>
  <si>
    <t>MCI-00021</t>
  </si>
  <si>
    <t>a3z360000009C2FAAU</t>
  </si>
  <si>
    <t>a1O36000001EGFVEA4</t>
  </si>
  <si>
    <t>Systèmes de santé résilients et pérennes : système de gestion de l'information sanitaire et suivi et évaluation</t>
  </si>
  <si>
    <t>a3z360000009C2GAAU</t>
  </si>
  <si>
    <t>Gestion de programme</t>
  </si>
  <si>
    <t>a3z360000009C2HAAU</t>
  </si>
  <si>
    <t>Financement basé sur les résultats</t>
  </si>
  <si>
    <t>MCI-00024</t>
  </si>
  <si>
    <t>a3z360000009C2IAAU</t>
  </si>
  <si>
    <t>a1O36000001EGFYEA4</t>
  </si>
  <si>
    <t>Systèmes de santé résilients et pérennes  : stratégies nationales de santé</t>
  </si>
  <si>
    <t>MCI-00536</t>
  </si>
  <si>
    <t>a3z360000009C4DAAU</t>
  </si>
  <si>
    <t>a1O36000001qZ7xEAE</t>
  </si>
  <si>
    <t>MCI-00041</t>
  </si>
  <si>
    <t>VC-1(M): Nombre de moustiquaires imprégnées d’insecticide longue durée distribuées aux populations à risque à travers de campagnes à grande échelle</t>
  </si>
  <si>
    <t>a1O36000001EGFpEAO</t>
  </si>
  <si>
    <t>VC-5: Proportion de ménages dans les zones cibles ayant reçu une pulvérisation intradomiciliaire d'insecticide à effet rémanent au cours de la période couverte par le rapport</t>
  </si>
  <si>
    <t>MCI-00635</t>
  </si>
  <si>
    <t>VC-6.1: Proportion de la population protogée par la PID pendant les 12 derniers mois dans les zones cibles pour la PID</t>
  </si>
  <si>
    <t>a1O36000001qZ9YEAU</t>
  </si>
  <si>
    <t>Age,Type de tests</t>
  </si>
  <si>
    <t>Type de tests,Age</t>
  </si>
  <si>
    <t>a1O36000001EGFwEAO</t>
  </si>
  <si>
    <t>a1O36000001EGFzEAO</t>
  </si>
  <si>
    <t>a1O36000001EGG1EAO</t>
  </si>
  <si>
    <t>a1O36000001EGG2EAO</t>
  </si>
  <si>
    <t>a1O36000001EGG3EAO</t>
  </si>
  <si>
    <t>MCI-00056</t>
  </si>
  <si>
    <t>CM-4: Pourcentage d'établissements de santé dont les principaux produits de base n'ont pas connu de rupture de stock (y compris les agents de santé communautaires)</t>
  </si>
  <si>
    <t>a1O36000001EGG4EAO</t>
  </si>
  <si>
    <t>MCI-00057</t>
  </si>
  <si>
    <t>CM-5(M): Pourcentage de cas confirmés ayant fait objet d'investigation complète et classée</t>
  </si>
  <si>
    <t>a1O36000001EGG5EAO</t>
  </si>
  <si>
    <t>MCI-00058</t>
  </si>
  <si>
    <t>CM-6(M): Pourcentage de foyers de paludisme ayant fait l'objet d'investigation complète et classée</t>
  </si>
  <si>
    <t>a1O36000001EGG6EAO</t>
  </si>
  <si>
    <t>MCI-00059</t>
  </si>
  <si>
    <t>SPI-1: Pourcentage de femmes bénéficiant de services de soins prénatals ayant reçu au moins 3 doses de traitement préventif intermittent</t>
  </si>
  <si>
    <t>a1O36000001EGG7EAO</t>
  </si>
  <si>
    <t>a1O36000001qZ9TEAU</t>
  </si>
  <si>
    <t>MCI-00060</t>
  </si>
  <si>
    <t>SD-1: Nombre des établissements de santé pour 10 000 habitants</t>
  </si>
  <si>
    <t>a1O36000001EGG8EAO</t>
  </si>
  <si>
    <t>MCI-00634</t>
  </si>
  <si>
    <t>SD-3: Nombre de visites aux services de consultations par personne par an</t>
  </si>
  <si>
    <t>a1O36000001qZ9XEAU</t>
  </si>
  <si>
    <t>MCI-00062</t>
  </si>
  <si>
    <t>HW-1: Nombre d'agents de santé pour 10 000 habitants (veuillez également communiquer les informations relatives aux agents de santé communautaires, le cas échéant)</t>
  </si>
  <si>
    <t>a1O36000001EGGAEA4</t>
  </si>
  <si>
    <t>MCI-00063</t>
  </si>
  <si>
    <t>HW-2: Répartition des agents de santé</t>
  </si>
  <si>
    <t>a1O36000001EGGBEA4</t>
  </si>
  <si>
    <t>MCI-00064</t>
  </si>
  <si>
    <t>HW-3: Nombre d'agents de santé nouvellement recrutés dans des établissements de soins de santé primaires au cours des 12 derniers mois, exprimé en pourcentage de recrutements prévus</t>
  </si>
  <si>
    <t>a1O36000001EGGCEA4</t>
  </si>
  <si>
    <t>MCI-00065</t>
  </si>
  <si>
    <t>HW-4: Taux annuel de maintien des prestataires de services dans les établissements de soins de santé primaires</t>
  </si>
  <si>
    <t>a1O36000001EGGDEA4</t>
  </si>
  <si>
    <t>MCI-00633</t>
  </si>
  <si>
    <t>HW-5: Nombre d'etudiants diplômés par des institutions de formation du personnel de santé pour 1000 habitants pendant la dernière année académique</t>
  </si>
  <si>
    <t>a1O36000001qZ9WEAU</t>
  </si>
  <si>
    <t>MCI-00631</t>
  </si>
  <si>
    <t>PSM-2: Pourcentage des formations sanitaires disposant d’un stock de médicaments essentiels et d’autres produits médicaux essentiels</t>
  </si>
  <si>
    <t>a1O36000001qZ9UEAU</t>
  </si>
  <si>
    <t>MCI-00632</t>
  </si>
  <si>
    <t>PSM-3: Pourcentage de formations sanitaires offrant des services de diagnostic avec des produits traceurs le jour de l’évaluation</t>
  </si>
  <si>
    <t>a1O36000001qZ9VEAU</t>
  </si>
  <si>
    <t>MCI-00067</t>
  </si>
  <si>
    <t>HF-1: Dépenses publiques allouées à la santé, en pourcentage des dépenses publiques globales</t>
  </si>
  <si>
    <t>a1O36000001EGGFEA4</t>
  </si>
  <si>
    <t>MCI-00068</t>
  </si>
  <si>
    <t>M&amp;E-1: Pourcentage d’entités déclarantes présentant leurs rapports dans les délais selon les directives nationales</t>
  </si>
  <si>
    <t>a1O36000001EGGGEA4</t>
  </si>
  <si>
    <t>MCI-00069</t>
  </si>
  <si>
    <t>M&amp;E-2: Proportion de rapports reçus des formations sanitaires  par rapport aux rapports attendus attendus au cours de la période de rapportage</t>
  </si>
  <si>
    <t>a1O36000001EGGHEA4</t>
  </si>
  <si>
    <t>MCI-00070</t>
  </si>
  <si>
    <t>M&amp;E-3: Pourcentage de décès enregistrés (dans les registres d’état civil, dans les systèmes d’enregistrement par échantillons, par les hôpitaux, dans les systèmes communautaires) sur le total des décès estimés pour la même période et région géographique</t>
  </si>
  <si>
    <t>a1O36000001EGGIEA4</t>
  </si>
  <si>
    <t>MCI-00148</t>
  </si>
  <si>
    <t>Moustiquaires imprégnées d'insecticide de longue durée d'action : campagne de masse</t>
  </si>
  <si>
    <t>a1O36000001EGHYEA4</t>
  </si>
  <si>
    <t>Moustiquaires imprégnées d'insecticide de longue durée d'action : distribution continue</t>
  </si>
  <si>
    <t>Pulvérisation intradomiciliaire d’insecticide à effet rémanent</t>
  </si>
  <si>
    <t>Autres mesures de lutte antivectorielle</t>
  </si>
  <si>
    <t>Surveillance entomologique</t>
  </si>
  <si>
    <t>MCI-00153</t>
  </si>
  <si>
    <t>IEC/CCC (lutte anti-vectorielle)</t>
  </si>
  <si>
    <t>a1O36000001EGHdEAO</t>
  </si>
  <si>
    <t>MCI-00594</t>
  </si>
  <si>
    <t>Suppression des obstacles liés aux droits de l'Homme et au genre entravant l'accès aux programmes de lutte antivectorielle</t>
  </si>
  <si>
    <t>a1O36000001qZ8tEAE</t>
  </si>
  <si>
    <t>MCI-00159</t>
  </si>
  <si>
    <t>Paludisme grave</t>
  </si>
  <si>
    <t>a1O36000001EGHjEAO</t>
  </si>
  <si>
    <t>MCI-00161</t>
  </si>
  <si>
    <t>Prise en charge dans le secteur privé</t>
  </si>
  <si>
    <t>a1O36000001EGHlEAO</t>
  </si>
  <si>
    <t>Assurance Quality des medicaments et produits de santé</t>
  </si>
  <si>
    <t>IEC/CCC (prise en charge)</t>
  </si>
  <si>
    <t>MCI-00164</t>
  </si>
  <si>
    <t>Autres interventions relatives a la prise en charge</t>
  </si>
  <si>
    <t>a1O36000001EGHoEAO</t>
  </si>
  <si>
    <t>Traitement en milieu hospitalier</t>
  </si>
  <si>
    <t>Préparation aux épidémies</t>
  </si>
  <si>
    <t>MCI-00156</t>
  </si>
  <si>
    <t>Prise en charge intégrée des cas au niveau communautaire</t>
  </si>
  <si>
    <t>a1O36000001EGHgEAO</t>
  </si>
  <si>
    <t>Dépistage actif des cas et investigation (phase d'élimination)</t>
  </si>
  <si>
    <t>Surveillance de l'efficacité thérapeutique</t>
  </si>
  <si>
    <t>MCI-00595</t>
  </si>
  <si>
    <t>Suppression des obstacles liés aux droits de l'Homme et au genre qui entravent l'accès aux interventions de prise en charge</t>
  </si>
  <si>
    <t>a1O36000001qZ8uEAE</t>
  </si>
  <si>
    <t>MCI-00165</t>
  </si>
  <si>
    <t>Traitement préventif intermittent : femmes enceintes</t>
  </si>
  <si>
    <t>a1O36000001EGHpEAO</t>
  </si>
  <si>
    <t>MCI-00166</t>
  </si>
  <si>
    <t>Traitement préventif intermittent : nourrissons</t>
  </si>
  <si>
    <t>a1O36000001EGHqEAO</t>
  </si>
  <si>
    <t>MCI-00167</t>
  </si>
  <si>
    <t>Chimioprévention du paludisme saisonnier</t>
  </si>
  <si>
    <t>a1O36000001EGHrEAO</t>
  </si>
  <si>
    <t>MCI-00168</t>
  </si>
  <si>
    <t>IEC/CCC (interventions de prevention specifique)</t>
  </si>
  <si>
    <t>a1O36000001EGHsEAO</t>
  </si>
  <si>
    <t>MCI-00169</t>
  </si>
  <si>
    <t>Autres interventions de prevention specifique</t>
  </si>
  <si>
    <t>a1O36000001EGHtEAO</t>
  </si>
  <si>
    <t>MCI-00596</t>
  </si>
  <si>
    <t>Suppression des obstacles liés aux droits de l'Homme et au genre qui entravent l'accès aux interventions de prévention spécifiques</t>
  </si>
  <si>
    <t>a1O36000001qZ8vEAE</t>
  </si>
  <si>
    <t>MCI-00597</t>
  </si>
  <si>
    <t>Administration de médicaments à grande échelle</t>
  </si>
  <si>
    <t>a1O36000001qZ8wEAE</t>
  </si>
  <si>
    <t>MCI-00170</t>
  </si>
  <si>
    <t>Organisation des services et gestion des établissements</t>
  </si>
  <si>
    <t>a1O36000001EGHuEAO</t>
  </si>
  <si>
    <t>MCI-00171</t>
  </si>
  <si>
    <t>Réseaux de laboratoires pour la prévention, le contrôle, la prise en charge et la surveillance des maladies</t>
  </si>
  <si>
    <t>a1O36000001EGHvEAO</t>
  </si>
  <si>
    <t>MCI-00172</t>
  </si>
  <si>
    <t>Amélioration de l'infrastructure de prestation de services</t>
  </si>
  <si>
    <t>a1O36000001EGHwEAO</t>
  </si>
  <si>
    <t>MCI-00173</t>
  </si>
  <si>
    <t>Autres interventions relatives a la prestation de services</t>
  </si>
  <si>
    <t>a1O36000001EGHxEAO</t>
  </si>
  <si>
    <t>MCI-00601</t>
  </si>
  <si>
    <t>Environnement politique et programmatique favorable</t>
  </si>
  <si>
    <t>a1O36000001qZ90EAE</t>
  </si>
  <si>
    <t>MCI-00602</t>
  </si>
  <si>
    <t>Dispositifs de retour d'information à l'initiative des prestataires</t>
  </si>
  <si>
    <t>a1O36000001qZ91EAE</t>
  </si>
  <si>
    <t>MCI-00177</t>
  </si>
  <si>
    <t>Autres interventions relatives aux effectifs du secteur de sante y compris au niveau communautaire</t>
  </si>
  <si>
    <t>a1O36000001EGI1EAO</t>
  </si>
  <si>
    <t>MCI-00174</t>
  </si>
  <si>
    <t>Renforcement des capacités des prestataires de santé, y compris au niveau communautaire</t>
  </si>
  <si>
    <t>a1O36000001EGHyEAO</t>
  </si>
  <si>
    <t>MCI-00175</t>
  </si>
  <si>
    <t>Rétention et renforcement des effectifs du secteur de la santé, y compris des agents de santé communautaires</t>
  </si>
  <si>
    <t>a1O36000001EGHzEAO</t>
  </si>
  <si>
    <t>MCI-00178</t>
  </si>
  <si>
    <t>Elaboration et mise en œuvre d'un plan national chiffré relatif à la chaîne d'approvisionnement</t>
  </si>
  <si>
    <t>a1O36000001EGI2EAO</t>
  </si>
  <si>
    <t>MCI-00179</t>
  </si>
  <si>
    <t>Infrastructure de la chaîne d'approvisionnement et élaboration d'outils</t>
  </si>
  <si>
    <t>a1O36000001EGI3EAO</t>
  </si>
  <si>
    <t>MCI-00180</t>
  </si>
  <si>
    <t>Autres interventions relatives aux achats et a la chaine d'approvisionnement</t>
  </si>
  <si>
    <t>a1O36000001EGI4EAO</t>
  </si>
  <si>
    <t>MCI-00598</t>
  </si>
  <si>
    <t>Stratégie d'achat</t>
  </si>
  <si>
    <t>a1O36000001qZ8xEAE</t>
  </si>
  <si>
    <t>MCI-00599</t>
  </si>
  <si>
    <t>Processus nationaux de sélection, d'homologation et de suivi de la qualité des produits</t>
  </si>
  <si>
    <t>a1O36000001qZ8yEAE</t>
  </si>
  <si>
    <t>MCI-00187</t>
  </si>
  <si>
    <t>Renforcement de la gestion des finances publiques</t>
  </si>
  <si>
    <t>a1O36000001EGIBEA4</t>
  </si>
  <si>
    <t>MCI-00188</t>
  </si>
  <si>
    <t>Autres interventions relatives a la gestion financiere</t>
  </si>
  <si>
    <t>a1O36000001EGICEA4</t>
  </si>
  <si>
    <t>MCI-00603</t>
  </si>
  <si>
    <t>Amélioration de la gestion des finances courantes (hors dépenses publiques)</t>
  </si>
  <si>
    <t>a1O36000001qZ92EAE</t>
  </si>
  <si>
    <t>MCI-00195</t>
  </si>
  <si>
    <t>Suivi au niveau communautaire</t>
  </si>
  <si>
    <t>a1O36000001EGIJEA4</t>
  </si>
  <si>
    <t>MCI-00196</t>
  </si>
  <si>
    <t>Plaidoyer communautaire</t>
  </si>
  <si>
    <t>a1O36000001EGIKEA4</t>
  </si>
  <si>
    <t>MCI-00197</t>
  </si>
  <si>
    <t>Mobilisation sociale, renforcement des liens communautaires, de la collaboration et de la coordination</t>
  </si>
  <si>
    <t>a1O36000001EGILEA4</t>
  </si>
  <si>
    <t>MCI-00198</t>
  </si>
  <si>
    <t>Renforcement des capacités institutionnelles, de planification et de direction</t>
  </si>
  <si>
    <t>a1O36000001EGIMEA4</t>
  </si>
  <si>
    <t>MCI-00199</t>
  </si>
  <si>
    <t>Autres inteventions relatives ax reponses et systemes communautaires</t>
  </si>
  <si>
    <t>a1O36000001EGINEA4</t>
  </si>
  <si>
    <t>MCI-00200</t>
  </si>
  <si>
    <t>Rapportage des données de routine</t>
  </si>
  <si>
    <t>a1O36000001EGIOEA4</t>
  </si>
  <si>
    <t>Analyse, revues et transparence</t>
  </si>
  <si>
    <t>MCI-00202</t>
  </si>
  <si>
    <t>Enquête</t>
  </si>
  <si>
    <t>a1O36000001EGIQEA4</t>
  </si>
  <si>
    <t>MCI-00203</t>
  </si>
  <si>
    <t>Sources de données administratives et financières</t>
  </si>
  <si>
    <t>a1O36000001EGIREA4</t>
  </si>
  <si>
    <t>MCI-00204</t>
  </si>
  <si>
    <t>Système d'enregistrement de l'état civil</t>
  </si>
  <si>
    <t>a1O36000001EGISEA4</t>
  </si>
  <si>
    <t>MCI-00205</t>
  </si>
  <si>
    <t>Autres interventions relatives aux systemes d'informations sanitaires et S&amp;E</t>
  </si>
  <si>
    <t>a1O36000001EGITEA4</t>
  </si>
  <si>
    <t>Qualité du programme et des données</t>
  </si>
  <si>
    <t>Politiques, planification, coordination et gestion des programmes nationaux de lutte contre les maladies</t>
  </si>
  <si>
    <t>Gestion des subventions</t>
  </si>
  <si>
    <t>MCI-00209</t>
  </si>
  <si>
    <t>Autre(s) intervention(s) de gestion de programme</t>
  </si>
  <si>
    <t>a1O36000001EGIXEA4</t>
  </si>
  <si>
    <t>MCI-00210</t>
  </si>
  <si>
    <t>a1O36000001EGIYEA4</t>
  </si>
  <si>
    <t>MCI-00611</t>
  </si>
  <si>
    <t>Stratégies sanitaires nationales, alignement avec les plans maladie spécifiques, gouvernance du secteur de la santé et financement</t>
  </si>
  <si>
    <t>a1O36000001qZ9AEAU</t>
  </si>
  <si>
    <t>MCI-00612</t>
  </si>
  <si>
    <t>Autres interventions relatives a la politique et a la gouvernance</t>
  </si>
  <si>
    <t>a1O36000001qZ9BEAU</t>
  </si>
  <si>
    <t>AR-00999</t>
  </si>
  <si>
    <t>0013600000xoEJAAA2</t>
  </si>
  <si>
    <t>AR-00998</t>
  </si>
  <si>
    <t>AR-01001</t>
  </si>
  <si>
    <t>AR-01000</t>
  </si>
  <si>
    <t>AR-03918</t>
  </si>
  <si>
    <t>AR-03927</t>
  </si>
  <si>
    <t>ID-16922</t>
  </si>
  <si>
    <t>II-03099</t>
  </si>
  <si>
    <t>ID-16923</t>
  </si>
  <si>
    <t>ID-16924</t>
  </si>
  <si>
    <t>ID-16925</t>
  </si>
  <si>
    <t>ID-16926</t>
  </si>
  <si>
    <t>ID-16927</t>
  </si>
  <si>
    <t>ID-16928</t>
  </si>
  <si>
    <t>ID-16929</t>
  </si>
  <si>
    <t>ID-16930</t>
  </si>
  <si>
    <t>ID-16931</t>
  </si>
  <si>
    <t>ID-16932</t>
  </si>
  <si>
    <t>II-03100</t>
  </si>
  <si>
    <t>ID-16933</t>
  </si>
  <si>
    <t>ID-16934</t>
  </si>
  <si>
    <t>ID-16935</t>
  </si>
  <si>
    <t>ID-16936</t>
  </si>
  <si>
    <t>ID-16937</t>
  </si>
  <si>
    <t>ID-16938</t>
  </si>
  <si>
    <t>ID-16939</t>
  </si>
  <si>
    <t>ID-16940</t>
  </si>
  <si>
    <t>ID-16941</t>
  </si>
  <si>
    <t>ID-16942</t>
  </si>
  <si>
    <t>II-03101</t>
  </si>
  <si>
    <t>ID-16943</t>
  </si>
  <si>
    <t>ID-16944</t>
  </si>
  <si>
    <t>ID-16945</t>
  </si>
  <si>
    <t>ID-16946</t>
  </si>
  <si>
    <t>ID-16947</t>
  </si>
  <si>
    <t>ID-16948</t>
  </si>
  <si>
    <t>ID-16949</t>
  </si>
  <si>
    <t>ID-16950</t>
  </si>
  <si>
    <t>ID-16951</t>
  </si>
  <si>
    <t>ID-16952</t>
  </si>
  <si>
    <t>II-03102</t>
  </si>
  <si>
    <t>ID-16953</t>
  </si>
  <si>
    <t>ID-16954</t>
  </si>
  <si>
    <t>ID-16955</t>
  </si>
  <si>
    <t>ID-16956</t>
  </si>
  <si>
    <t>ID-16957</t>
  </si>
  <si>
    <t>ID-16958</t>
  </si>
  <si>
    <t>ID-16959</t>
  </si>
  <si>
    <t>ID-16960</t>
  </si>
  <si>
    <t>ID-16961</t>
  </si>
  <si>
    <t>ID-16962</t>
  </si>
  <si>
    <t>II-03103</t>
  </si>
  <si>
    <t>ID-16963</t>
  </si>
  <si>
    <t>ID-16964</t>
  </si>
  <si>
    <t>ID-16965</t>
  </si>
  <si>
    <t>ID-16966</t>
  </si>
  <si>
    <t>ID-16967</t>
  </si>
  <si>
    <t>ID-16968</t>
  </si>
  <si>
    <t>ID-16969</t>
  </si>
  <si>
    <t>ID-16970</t>
  </si>
  <si>
    <t>ID-16971</t>
  </si>
  <si>
    <t>ID-16972</t>
  </si>
  <si>
    <t>II-03104</t>
  </si>
  <si>
    <t>ID-16973</t>
  </si>
  <si>
    <t>ID-16974</t>
  </si>
  <si>
    <t>ID-16975</t>
  </si>
  <si>
    <t>ID-16976</t>
  </si>
  <si>
    <t>ID-16977</t>
  </si>
  <si>
    <t>ID-16978</t>
  </si>
  <si>
    <t>ID-16979</t>
  </si>
  <si>
    <t>ID-16980</t>
  </si>
  <si>
    <t>ID-16981</t>
  </si>
  <si>
    <t>ID-16982</t>
  </si>
  <si>
    <t>II-03105</t>
  </si>
  <si>
    <t>ID-16983</t>
  </si>
  <si>
    <t>ID-16984</t>
  </si>
  <si>
    <t>ID-16985</t>
  </si>
  <si>
    <t>ID-16986</t>
  </si>
  <si>
    <t>ID-16987</t>
  </si>
  <si>
    <t>ID-16988</t>
  </si>
  <si>
    <t>ID-16989</t>
  </si>
  <si>
    <t>ID-16990</t>
  </si>
  <si>
    <t>ID-16991</t>
  </si>
  <si>
    <t>ID-16992</t>
  </si>
  <si>
    <t>II-03106</t>
  </si>
  <si>
    <t>ID-16993</t>
  </si>
  <si>
    <t>ID-16994</t>
  </si>
  <si>
    <t>ID-16995</t>
  </si>
  <si>
    <t>ID-16996</t>
  </si>
  <si>
    <t>ID-16997</t>
  </si>
  <si>
    <t>ID-16998</t>
  </si>
  <si>
    <t>ID-16999</t>
  </si>
  <si>
    <t>ID-17000</t>
  </si>
  <si>
    <t>ID-17001</t>
  </si>
  <si>
    <t>ID-17002</t>
  </si>
  <si>
    <t>II-03107</t>
  </si>
  <si>
    <t>ID-17003</t>
  </si>
  <si>
    <t>ID-17004</t>
  </si>
  <si>
    <t>ID-17005</t>
  </si>
  <si>
    <t>ID-17006</t>
  </si>
  <si>
    <t>ID-17007</t>
  </si>
  <si>
    <t>ID-17008</t>
  </si>
  <si>
    <t>ID-17009</t>
  </si>
  <si>
    <t>ID-17010</t>
  </si>
  <si>
    <t>ID-17011</t>
  </si>
  <si>
    <t>ID-17012</t>
  </si>
  <si>
    <t>II-03108</t>
  </si>
  <si>
    <t>ID-17013</t>
  </si>
  <si>
    <t>ID-17014</t>
  </si>
  <si>
    <t>ID-17015</t>
  </si>
  <si>
    <t>ID-17016</t>
  </si>
  <si>
    <t>ID-17017</t>
  </si>
  <si>
    <t>ID-17018</t>
  </si>
  <si>
    <t>ID-17019</t>
  </si>
  <si>
    <t>ID-17020</t>
  </si>
  <si>
    <t>ID-17021</t>
  </si>
  <si>
    <t>ID-17022</t>
  </si>
  <si>
    <t>II-03109</t>
  </si>
  <si>
    <t>ID-17023</t>
  </si>
  <si>
    <t>ID-17024</t>
  </si>
  <si>
    <t>ID-17025</t>
  </si>
  <si>
    <t>ID-17026</t>
  </si>
  <si>
    <t>ID-17027</t>
  </si>
  <si>
    <t>ID-17028</t>
  </si>
  <si>
    <t>ID-17029</t>
  </si>
  <si>
    <t>ID-17030</t>
  </si>
  <si>
    <t>ID-17031</t>
  </si>
  <si>
    <t>ID-17032</t>
  </si>
  <si>
    <t>II-03110</t>
  </si>
  <si>
    <t>ID-17033</t>
  </si>
  <si>
    <t>ID-17034</t>
  </si>
  <si>
    <t>ID-17035</t>
  </si>
  <si>
    <t>ID-17036</t>
  </si>
  <si>
    <t>ID-17037</t>
  </si>
  <si>
    <t>ID-17038</t>
  </si>
  <si>
    <t>ID-17039</t>
  </si>
  <si>
    <t>ID-17040</t>
  </si>
  <si>
    <t>ID-17041</t>
  </si>
  <si>
    <t>ID-17042</t>
  </si>
  <si>
    <t>II-03111</t>
  </si>
  <si>
    <t>ID-17043</t>
  </si>
  <si>
    <t>ID-17044</t>
  </si>
  <si>
    <t>ID-17045</t>
  </si>
  <si>
    <t>ID-17046</t>
  </si>
  <si>
    <t>ID-17047</t>
  </si>
  <si>
    <t>ID-17048</t>
  </si>
  <si>
    <t>ID-17049</t>
  </si>
  <si>
    <t>ID-17050</t>
  </si>
  <si>
    <t>ID-17051</t>
  </si>
  <si>
    <t>ID-17052</t>
  </si>
  <si>
    <t>II-03112</t>
  </si>
  <si>
    <t>ID-17053</t>
  </si>
  <si>
    <t>ID-17054</t>
  </si>
  <si>
    <t>ID-17055</t>
  </si>
  <si>
    <t>ID-17056</t>
  </si>
  <si>
    <t>ID-17057</t>
  </si>
  <si>
    <t>ID-17058</t>
  </si>
  <si>
    <t>ID-17059</t>
  </si>
  <si>
    <t>ID-17060</t>
  </si>
  <si>
    <t>ID-17061</t>
  </si>
  <si>
    <t>ID-17062</t>
  </si>
  <si>
    <t>II-03113</t>
  </si>
  <si>
    <t>ID-17063</t>
  </si>
  <si>
    <t>ID-17064</t>
  </si>
  <si>
    <t>ID-17065</t>
  </si>
  <si>
    <t>ID-17066</t>
  </si>
  <si>
    <t>ID-17067</t>
  </si>
  <si>
    <t>ID-17068</t>
  </si>
  <si>
    <t>ID-17069</t>
  </si>
  <si>
    <t>ID-17070</t>
  </si>
  <si>
    <t>ID-17071</t>
  </si>
  <si>
    <t>ODN-16405</t>
  </si>
  <si>
    <t>OI-2555</t>
  </si>
  <si>
    <t>ODN-16406</t>
  </si>
  <si>
    <t>ODN-16407</t>
  </si>
  <si>
    <t>ODN-16408</t>
  </si>
  <si>
    <t>ODN-16409</t>
  </si>
  <si>
    <t>ODN-16410</t>
  </si>
  <si>
    <t>ODN-16411</t>
  </si>
  <si>
    <t>ODN-16412</t>
  </si>
  <si>
    <t>ODN-16413</t>
  </si>
  <si>
    <t>ODN-16414</t>
  </si>
  <si>
    <t>ODN-16415</t>
  </si>
  <si>
    <t>OI-2556</t>
  </si>
  <si>
    <t>ODN-16416</t>
  </si>
  <si>
    <t>ODN-16417</t>
  </si>
  <si>
    <t>ODN-16418</t>
  </si>
  <si>
    <t>ODN-16419</t>
  </si>
  <si>
    <t>ODN-16420</t>
  </si>
  <si>
    <t>ODN-16421</t>
  </si>
  <si>
    <t>ODN-16422</t>
  </si>
  <si>
    <t>ODN-16423</t>
  </si>
  <si>
    <t>ODN-16424</t>
  </si>
  <si>
    <t>ODN-16425</t>
  </si>
  <si>
    <t>OI-2557</t>
  </si>
  <si>
    <t>ODN-16426</t>
  </si>
  <si>
    <t>ODN-16427</t>
  </si>
  <si>
    <t>ODN-16428</t>
  </si>
  <si>
    <t>ODN-16429</t>
  </si>
  <si>
    <t>ODN-16430</t>
  </si>
  <si>
    <t>ODN-16431</t>
  </si>
  <si>
    <t>ODN-16432</t>
  </si>
  <si>
    <t>ODN-16433</t>
  </si>
  <si>
    <t>ODN-16434</t>
  </si>
  <si>
    <t>ODN-16435</t>
  </si>
  <si>
    <t>OI-2558</t>
  </si>
  <si>
    <t>ODN-16436</t>
  </si>
  <si>
    <t>ODN-16437</t>
  </si>
  <si>
    <t>ODN-16438</t>
  </si>
  <si>
    <t>ODN-16439</t>
  </si>
  <si>
    <t>ODN-16440</t>
  </si>
  <si>
    <t>ODN-16441</t>
  </si>
  <si>
    <t>ODN-16442</t>
  </si>
  <si>
    <t>ODN-16443</t>
  </si>
  <si>
    <t>ODN-16444</t>
  </si>
  <si>
    <t>ODN-16445</t>
  </si>
  <si>
    <t>OI-2559</t>
  </si>
  <si>
    <t>ODN-16446</t>
  </si>
  <si>
    <t>ODN-16447</t>
  </si>
  <si>
    <t>ODN-16448</t>
  </si>
  <si>
    <t>ODN-16449</t>
  </si>
  <si>
    <t>ODN-16450</t>
  </si>
  <si>
    <t>ODN-16451</t>
  </si>
  <si>
    <t>ODN-16452</t>
  </si>
  <si>
    <t>ODN-16453</t>
  </si>
  <si>
    <t>ODN-16454</t>
  </si>
  <si>
    <t>ODN-16455</t>
  </si>
  <si>
    <t>OI-2560</t>
  </si>
  <si>
    <t>ODN-16456</t>
  </si>
  <si>
    <t>ODN-16457</t>
  </si>
  <si>
    <t>ODN-16458</t>
  </si>
  <si>
    <t>ODN-16459</t>
  </si>
  <si>
    <t>ODN-16460</t>
  </si>
  <si>
    <t>ODN-16461</t>
  </si>
  <si>
    <t>ODN-16462</t>
  </si>
  <si>
    <t>ODN-16463</t>
  </si>
  <si>
    <t>ODN-16464</t>
  </si>
  <si>
    <t>ODN-16465</t>
  </si>
  <si>
    <t>OI-2561</t>
  </si>
  <si>
    <t>ODN-16466</t>
  </si>
  <si>
    <t>ODN-16467</t>
  </si>
  <si>
    <t>ODN-16468</t>
  </si>
  <si>
    <t>ODN-16469</t>
  </si>
  <si>
    <t>ODN-16470</t>
  </si>
  <si>
    <t>ODN-16471</t>
  </si>
  <si>
    <t>ODN-16472</t>
  </si>
  <si>
    <t>ODN-16473</t>
  </si>
  <si>
    <t>ODN-16474</t>
  </si>
  <si>
    <t>ODN-16475</t>
  </si>
  <si>
    <t>OI-2562</t>
  </si>
  <si>
    <t>ODN-16476</t>
  </si>
  <si>
    <t>ODN-16477</t>
  </si>
  <si>
    <t>ODN-16478</t>
  </si>
  <si>
    <t>ODN-16479</t>
  </si>
  <si>
    <t>ODN-16480</t>
  </si>
  <si>
    <t>ODN-16481</t>
  </si>
  <si>
    <t>ODN-16482</t>
  </si>
  <si>
    <t>ODN-16483</t>
  </si>
  <si>
    <t>ODN-16484</t>
  </si>
  <si>
    <t>ODN-16485</t>
  </si>
  <si>
    <t>OI-2563</t>
  </si>
  <si>
    <t>ODN-16486</t>
  </si>
  <si>
    <t>ODN-16487</t>
  </si>
  <si>
    <t>ODN-16488</t>
  </si>
  <si>
    <t>ODN-16489</t>
  </si>
  <si>
    <t>ODN-16490</t>
  </si>
  <si>
    <t>ODN-16491</t>
  </si>
  <si>
    <t>ODN-16492</t>
  </si>
  <si>
    <t>ODN-16493</t>
  </si>
  <si>
    <t>ODN-16494</t>
  </si>
  <si>
    <t>ODN-16495</t>
  </si>
  <si>
    <t>OI-2564</t>
  </si>
  <si>
    <t>ODN-16496</t>
  </si>
  <si>
    <t>ODN-16497</t>
  </si>
  <si>
    <t>ODN-16498</t>
  </si>
  <si>
    <t>ODN-16499</t>
  </si>
  <si>
    <t>ODN-16500</t>
  </si>
  <si>
    <t>ODN-16501</t>
  </si>
  <si>
    <t>ODN-16502</t>
  </si>
  <si>
    <t>ODN-16503</t>
  </si>
  <si>
    <t>ODN-16504</t>
  </si>
  <si>
    <t>ODN-16505</t>
  </si>
  <si>
    <t>OI-2565</t>
  </si>
  <si>
    <t>ODN-16506</t>
  </si>
  <si>
    <t>ODN-16507</t>
  </si>
  <si>
    <t>ODN-16508</t>
  </si>
  <si>
    <t>ODN-16509</t>
  </si>
  <si>
    <t>ODN-16510</t>
  </si>
  <si>
    <t>ODN-16511</t>
  </si>
  <si>
    <t>ODN-16512</t>
  </si>
  <si>
    <t>ODN-16513</t>
  </si>
  <si>
    <t>ODN-16514</t>
  </si>
  <si>
    <t>ODN-16515</t>
  </si>
  <si>
    <t>OI-2566</t>
  </si>
  <si>
    <t>ODN-16516</t>
  </si>
  <si>
    <t>ODN-16517</t>
  </si>
  <si>
    <t>ODN-16518</t>
  </si>
  <si>
    <t>ODN-16519</t>
  </si>
  <si>
    <t>ODN-16520</t>
  </si>
  <si>
    <t>ODN-16521</t>
  </si>
  <si>
    <t>ODN-16522</t>
  </si>
  <si>
    <t>ODN-16523</t>
  </si>
  <si>
    <t>ODN-16524</t>
  </si>
  <si>
    <t>ODN-16525</t>
  </si>
  <si>
    <t>OI-2567</t>
  </si>
  <si>
    <t>ODN-16526</t>
  </si>
  <si>
    <t>ODN-16527</t>
  </si>
  <si>
    <t>ODN-16528</t>
  </si>
  <si>
    <t>ODN-16529</t>
  </si>
  <si>
    <t>ODN-16530</t>
  </si>
  <si>
    <t>ODN-16531</t>
  </si>
  <si>
    <t>ODN-16532</t>
  </si>
  <si>
    <t>ODN-16533</t>
  </si>
  <si>
    <t>ODN-16534</t>
  </si>
  <si>
    <t>ODN-16535</t>
  </si>
  <si>
    <t>OI-2568</t>
  </si>
  <si>
    <t>ODN-16536</t>
  </si>
  <si>
    <t>ODN-16537</t>
  </si>
  <si>
    <t>ODN-16538</t>
  </si>
  <si>
    <t>ODN-16539</t>
  </si>
  <si>
    <t>ODN-16540</t>
  </si>
  <si>
    <t>ODN-16541</t>
  </si>
  <si>
    <t>ODN-16542</t>
  </si>
  <si>
    <t>ODN-16543</t>
  </si>
  <si>
    <t>ODN-16544</t>
  </si>
  <si>
    <t>ODN-16545</t>
  </si>
  <si>
    <t>OI-2569</t>
  </si>
  <si>
    <t>ODN-16546</t>
  </si>
  <si>
    <t>ODN-16547</t>
  </si>
  <si>
    <t>ODN-16548</t>
  </si>
  <si>
    <t>ODN-16549</t>
  </si>
  <si>
    <t>ODN-16550</t>
  </si>
  <si>
    <t>ODN-16551</t>
  </si>
  <si>
    <t>ODN-16552</t>
  </si>
  <si>
    <t>ODN-16553</t>
  </si>
  <si>
    <t>ODN-16554</t>
  </si>
  <si>
    <t>CD-33460</t>
  </si>
  <si>
    <t>CI-05883</t>
  </si>
  <si>
    <t>CD-33461</t>
  </si>
  <si>
    <t>CD-33462</t>
  </si>
  <si>
    <t>CD-33463</t>
  </si>
  <si>
    <t>CD-33464</t>
  </si>
  <si>
    <t>CD-33465</t>
  </si>
  <si>
    <t>CD-33466</t>
  </si>
  <si>
    <t>CD-33467</t>
  </si>
  <si>
    <t>CD-33468</t>
  </si>
  <si>
    <t>CD-33469</t>
  </si>
  <si>
    <t>CD-33520</t>
  </si>
  <si>
    <t>CI-05889</t>
  </si>
  <si>
    <t>CD-33521</t>
  </si>
  <si>
    <t>CD-33522</t>
  </si>
  <si>
    <t>CD-33523</t>
  </si>
  <si>
    <t>CD-33524</t>
  </si>
  <si>
    <t>CD-33525</t>
  </si>
  <si>
    <t>CD-33526</t>
  </si>
  <si>
    <t>CD-33527</t>
  </si>
  <si>
    <t>CD-33528</t>
  </si>
  <si>
    <t>CD-33529</t>
  </si>
  <si>
    <t>CD-33480</t>
  </si>
  <si>
    <t>CI-05885</t>
  </si>
  <si>
    <t>CD-33481</t>
  </si>
  <si>
    <t>CD-33482</t>
  </si>
  <si>
    <t>CD-33483</t>
  </si>
  <si>
    <t>CD-33484</t>
  </si>
  <si>
    <t>CD-33485</t>
  </si>
  <si>
    <t>CD-33486</t>
  </si>
  <si>
    <t>CD-33487</t>
  </si>
  <si>
    <t>CD-33488</t>
  </si>
  <si>
    <t>CD-33489</t>
  </si>
  <si>
    <t>CD-33490</t>
  </si>
  <si>
    <t>CI-05886</t>
  </si>
  <si>
    <t>CD-33491</t>
  </si>
  <si>
    <t>CD-33492</t>
  </si>
  <si>
    <t>CD-33493</t>
  </si>
  <si>
    <t>CD-33494</t>
  </si>
  <si>
    <t>CD-33495</t>
  </si>
  <si>
    <t>CD-33496</t>
  </si>
  <si>
    <t>CD-33497</t>
  </si>
  <si>
    <t>CD-33498</t>
  </si>
  <si>
    <t>CD-33499</t>
  </si>
  <si>
    <t>CD-33500</t>
  </si>
  <si>
    <t>CI-05887</t>
  </si>
  <si>
    <t>CD-33501</t>
  </si>
  <si>
    <t>CD-33502</t>
  </si>
  <si>
    <t>CD-33503</t>
  </si>
  <si>
    <t>CD-33504</t>
  </si>
  <si>
    <t>CD-33505</t>
  </si>
  <si>
    <t>CD-33506</t>
  </si>
  <si>
    <t>CD-33507</t>
  </si>
  <si>
    <t>CD-33508</t>
  </si>
  <si>
    <t>CD-33509</t>
  </si>
  <si>
    <t>CD-33510</t>
  </si>
  <si>
    <t>CI-05888</t>
  </si>
  <si>
    <t>CD-33511</t>
  </si>
  <si>
    <t>CD-33512</t>
  </si>
  <si>
    <t>CD-33513</t>
  </si>
  <si>
    <t>CD-33514</t>
  </si>
  <si>
    <t>CD-33515</t>
  </si>
  <si>
    <t>CD-33516</t>
  </si>
  <si>
    <t>CD-33517</t>
  </si>
  <si>
    <t>CD-33518</t>
  </si>
  <si>
    <t>CD-33519</t>
  </si>
  <si>
    <t>CD-33470</t>
  </si>
  <si>
    <t>CI-05884</t>
  </si>
  <si>
    <t>CD-33471</t>
  </si>
  <si>
    <t>CD-33472</t>
  </si>
  <si>
    <t>CD-33473</t>
  </si>
  <si>
    <t>CD-33474</t>
  </si>
  <si>
    <t>CD-33475</t>
  </si>
  <si>
    <t>CD-33476</t>
  </si>
  <si>
    <t>CD-33477</t>
  </si>
  <si>
    <t>CD-33478</t>
  </si>
  <si>
    <t>CD-33479</t>
  </si>
  <si>
    <t>CD-33530</t>
  </si>
  <si>
    <t>CI-05890</t>
  </si>
  <si>
    <t>CD-33531</t>
  </si>
  <si>
    <t>CD-33532</t>
  </si>
  <si>
    <t>CD-33533</t>
  </si>
  <si>
    <t>CD-33534</t>
  </si>
  <si>
    <t>CD-33535</t>
  </si>
  <si>
    <t>CD-33536</t>
  </si>
  <si>
    <t>CD-33537</t>
  </si>
  <si>
    <t>CD-33538</t>
  </si>
  <si>
    <t>CD-33539</t>
  </si>
  <si>
    <t>CD-33540</t>
  </si>
  <si>
    <t>CI-05891</t>
  </si>
  <si>
    <t>CD-33541</t>
  </si>
  <si>
    <t>CD-33542</t>
  </si>
  <si>
    <t>CD-33543</t>
  </si>
  <si>
    <t>CD-33544</t>
  </si>
  <si>
    <t>CD-33545</t>
  </si>
  <si>
    <t>CD-33546</t>
  </si>
  <si>
    <t>CD-33547</t>
  </si>
  <si>
    <t>CD-33548</t>
  </si>
  <si>
    <t>CD-33549</t>
  </si>
  <si>
    <t>CD-33550</t>
  </si>
  <si>
    <t>CI-05892</t>
  </si>
  <si>
    <t>CD-33551</t>
  </si>
  <si>
    <t>CD-33552</t>
  </si>
  <si>
    <t>CD-33553</t>
  </si>
  <si>
    <t>CD-33554</t>
  </si>
  <si>
    <t>CD-33555</t>
  </si>
  <si>
    <t>CD-33556</t>
  </si>
  <si>
    <t>CD-33557</t>
  </si>
  <si>
    <t>CD-33558</t>
  </si>
  <si>
    <t>CD-33559</t>
  </si>
  <si>
    <t>CD-33560</t>
  </si>
  <si>
    <t>CI-05893</t>
  </si>
  <si>
    <t>CD-33561</t>
  </si>
  <si>
    <t>CD-33562</t>
  </si>
  <si>
    <t>CD-33563</t>
  </si>
  <si>
    <t>CD-33564</t>
  </si>
  <si>
    <t>CD-33565</t>
  </si>
  <si>
    <t>CD-33566</t>
  </si>
  <si>
    <t>CD-33567</t>
  </si>
  <si>
    <t>CD-33568</t>
  </si>
  <si>
    <t>CD-33569</t>
  </si>
  <si>
    <t>CD-33570</t>
  </si>
  <si>
    <t>CI-05894</t>
  </si>
  <si>
    <t>CD-33571</t>
  </si>
  <si>
    <t>CD-33572</t>
  </si>
  <si>
    <t>CD-33573</t>
  </si>
  <si>
    <t>CD-33574</t>
  </si>
  <si>
    <t>CD-33575</t>
  </si>
  <si>
    <t>CD-33576</t>
  </si>
  <si>
    <t>CD-33577</t>
  </si>
  <si>
    <t>CD-33578</t>
  </si>
  <si>
    <t>CD-33579</t>
  </si>
  <si>
    <t>CD-33580</t>
  </si>
  <si>
    <t>CI-05895</t>
  </si>
  <si>
    <t>CD-33581</t>
  </si>
  <si>
    <t>CD-33582</t>
  </si>
  <si>
    <t>CD-33583</t>
  </si>
  <si>
    <t>CD-33584</t>
  </si>
  <si>
    <t>CD-33585</t>
  </si>
  <si>
    <t>CD-33586</t>
  </si>
  <si>
    <t>CD-33587</t>
  </si>
  <si>
    <t>CD-33588</t>
  </si>
  <si>
    <t>CD-33589</t>
  </si>
  <si>
    <t>CD-33590</t>
  </si>
  <si>
    <t>CI-05896</t>
  </si>
  <si>
    <t>CD-33591</t>
  </si>
  <si>
    <t>CD-33592</t>
  </si>
  <si>
    <t>CD-33593</t>
  </si>
  <si>
    <t>CD-33594</t>
  </si>
  <si>
    <t>CD-33595</t>
  </si>
  <si>
    <t>CD-33596</t>
  </si>
  <si>
    <t>CD-33597</t>
  </si>
  <si>
    <t>CD-33598</t>
  </si>
  <si>
    <t>CD-33599</t>
  </si>
  <si>
    <t>CD-33600</t>
  </si>
  <si>
    <t>CI-05897</t>
  </si>
  <si>
    <t>CD-33601</t>
  </si>
  <si>
    <t>CD-33602</t>
  </si>
  <si>
    <t>CD-33603</t>
  </si>
  <si>
    <t>CD-33604</t>
  </si>
  <si>
    <t>CD-33605</t>
  </si>
  <si>
    <t>CD-33606</t>
  </si>
  <si>
    <t>CD-33607</t>
  </si>
  <si>
    <t>CD-33608</t>
  </si>
  <si>
    <t>CD-33609</t>
  </si>
  <si>
    <t>CD-33610</t>
  </si>
  <si>
    <t>CI-05898</t>
  </si>
  <si>
    <t>CD-33611</t>
  </si>
  <si>
    <t>CD-33612</t>
  </si>
  <si>
    <t>CD-33613</t>
  </si>
  <si>
    <t>CD-33614</t>
  </si>
  <si>
    <t>CD-33615</t>
  </si>
  <si>
    <t>CD-33616</t>
  </si>
  <si>
    <t>CD-33617</t>
  </si>
  <si>
    <t>CD-33618</t>
  </si>
  <si>
    <t>CD-33619</t>
  </si>
  <si>
    <t>CD-33620</t>
  </si>
  <si>
    <t>CI-05899</t>
  </si>
  <si>
    <t>CD-33621</t>
  </si>
  <si>
    <t>CD-33622</t>
  </si>
  <si>
    <t>CD-33623</t>
  </si>
  <si>
    <t>CD-33624</t>
  </si>
  <si>
    <t>CD-33625</t>
  </si>
  <si>
    <t>CD-33626</t>
  </si>
  <si>
    <t>CD-33627</t>
  </si>
  <si>
    <t>CD-33628</t>
  </si>
  <si>
    <t>CD-33629</t>
  </si>
  <si>
    <t>CD-33630</t>
  </si>
  <si>
    <t>CI-05900</t>
  </si>
  <si>
    <t>CD-33631</t>
  </si>
  <si>
    <t>CD-33632</t>
  </si>
  <si>
    <t>CD-33633</t>
  </si>
  <si>
    <t>CD-33634</t>
  </si>
  <si>
    <t>CD-33635</t>
  </si>
  <si>
    <t>CD-33636</t>
  </si>
  <si>
    <t>CD-33637</t>
  </si>
  <si>
    <t>CD-33638</t>
  </si>
  <si>
    <t>CD-33639</t>
  </si>
  <si>
    <t>CD-33640</t>
  </si>
  <si>
    <t>CI-05901</t>
  </si>
  <si>
    <t>CD-33641</t>
  </si>
  <si>
    <t>CD-33642</t>
  </si>
  <si>
    <t>CD-33643</t>
  </si>
  <si>
    <t>CD-33644</t>
  </si>
  <si>
    <t>CD-33645</t>
  </si>
  <si>
    <t>CD-33646</t>
  </si>
  <si>
    <t>CD-33647</t>
  </si>
  <si>
    <t>CD-33648</t>
  </si>
  <si>
    <t>CD-33649</t>
  </si>
  <si>
    <t>CD-33650</t>
  </si>
  <si>
    <t>CI-05902</t>
  </si>
  <si>
    <t>CD-33651</t>
  </si>
  <si>
    <t>CD-33652</t>
  </si>
  <si>
    <t>CD-33653</t>
  </si>
  <si>
    <t>CD-33654</t>
  </si>
  <si>
    <t>CD-33655</t>
  </si>
  <si>
    <t>CD-33656</t>
  </si>
  <si>
    <t>CD-33657</t>
  </si>
  <si>
    <t>CD-33658</t>
  </si>
  <si>
    <t>CD-33659</t>
  </si>
  <si>
    <t>CD-33660</t>
  </si>
  <si>
    <t>CI-05903</t>
  </si>
  <si>
    <t>CD-33661</t>
  </si>
  <si>
    <t>CD-33662</t>
  </si>
  <si>
    <t>CD-33663</t>
  </si>
  <si>
    <t>CD-33664</t>
  </si>
  <si>
    <t>CD-33665</t>
  </si>
  <si>
    <t>CD-33666</t>
  </si>
  <si>
    <t>CD-33667</t>
  </si>
  <si>
    <t>CD-33668</t>
  </si>
  <si>
    <t>CD-33669</t>
  </si>
  <si>
    <t>CD-33670</t>
  </si>
  <si>
    <t>CI-05904</t>
  </si>
  <si>
    <t>CD-33671</t>
  </si>
  <si>
    <t>CD-33672</t>
  </si>
  <si>
    <t>CD-33673</t>
  </si>
  <si>
    <t>CD-33674</t>
  </si>
  <si>
    <t>CD-33675</t>
  </si>
  <si>
    <t>CD-33676</t>
  </si>
  <si>
    <t>CD-33677</t>
  </si>
  <si>
    <t>CD-33678</t>
  </si>
  <si>
    <t>CD-33679</t>
  </si>
  <si>
    <t>CD-33680</t>
  </si>
  <si>
    <t>CI-05905</t>
  </si>
  <si>
    <t>CD-33681</t>
  </si>
  <si>
    <t>CD-33682</t>
  </si>
  <si>
    <t>CD-33683</t>
  </si>
  <si>
    <t>CD-33684</t>
  </si>
  <si>
    <t>CD-33685</t>
  </si>
  <si>
    <t>CD-33686</t>
  </si>
  <si>
    <t>CD-33687</t>
  </si>
  <si>
    <t>CD-33688</t>
  </si>
  <si>
    <t>CD-33689</t>
  </si>
  <si>
    <t>CD-33690</t>
  </si>
  <si>
    <t>CI-05906</t>
  </si>
  <si>
    <t>CD-33691</t>
  </si>
  <si>
    <t>CD-33692</t>
  </si>
  <si>
    <t>CD-33693</t>
  </si>
  <si>
    <t>CD-33694</t>
  </si>
  <si>
    <t>CD-33695</t>
  </si>
  <si>
    <t>CD-33696</t>
  </si>
  <si>
    <t>CD-33697</t>
  </si>
  <si>
    <t>CD-33698</t>
  </si>
  <si>
    <t>CD-33699</t>
  </si>
  <si>
    <t>CD-33700</t>
  </si>
  <si>
    <t>CI-05907</t>
  </si>
  <si>
    <t>CD-33701</t>
  </si>
  <si>
    <t>CD-33702</t>
  </si>
  <si>
    <t>CD-33703</t>
  </si>
  <si>
    <t>CD-33704</t>
  </si>
  <si>
    <t>CD-33705</t>
  </si>
  <si>
    <t>CD-33706</t>
  </si>
  <si>
    <t>CD-33707</t>
  </si>
  <si>
    <t>CD-33708</t>
  </si>
  <si>
    <t>CD-33709</t>
  </si>
  <si>
    <t>CD-33710</t>
  </si>
  <si>
    <t>CI-05908</t>
  </si>
  <si>
    <t>CD-33711</t>
  </si>
  <si>
    <t>CD-33712</t>
  </si>
  <si>
    <t>CD-33713</t>
  </si>
  <si>
    <t>CD-33714</t>
  </si>
  <si>
    <t>CD-33715</t>
  </si>
  <si>
    <t>CD-33716</t>
  </si>
  <si>
    <t>CD-33717</t>
  </si>
  <si>
    <t>CD-33718</t>
  </si>
  <si>
    <t>CD-33719</t>
  </si>
  <si>
    <t>CD-33720</t>
  </si>
  <si>
    <t>CI-05909</t>
  </si>
  <si>
    <t>CD-33721</t>
  </si>
  <si>
    <t>CD-33722</t>
  </si>
  <si>
    <t>CD-33723</t>
  </si>
  <si>
    <t>CD-33724</t>
  </si>
  <si>
    <t>CD-33725</t>
  </si>
  <si>
    <t>CD-33726</t>
  </si>
  <si>
    <t>CD-33727</t>
  </si>
  <si>
    <t>CD-33728</t>
  </si>
  <si>
    <t>CD-33729</t>
  </si>
  <si>
    <t>CD-33730</t>
  </si>
  <si>
    <t>CI-05910</t>
  </si>
  <si>
    <t>CD-33731</t>
  </si>
  <si>
    <t>CD-33732</t>
  </si>
  <si>
    <t>CD-33733</t>
  </si>
  <si>
    <t>CD-33734</t>
  </si>
  <si>
    <t>CD-33735</t>
  </si>
  <si>
    <t>CD-33736</t>
  </si>
  <si>
    <t>CD-33737</t>
  </si>
  <si>
    <t>CD-33738</t>
  </si>
  <si>
    <t>CD-33739</t>
  </si>
  <si>
    <t>CD-33740</t>
  </si>
  <si>
    <t>CI-05911</t>
  </si>
  <si>
    <t>CD-33741</t>
  </si>
  <si>
    <t>CD-33742</t>
  </si>
  <si>
    <t>CD-33743</t>
  </si>
  <si>
    <t>CD-33744</t>
  </si>
  <si>
    <t>CD-33745</t>
  </si>
  <si>
    <t>CD-33746</t>
  </si>
  <si>
    <t>CD-33747</t>
  </si>
  <si>
    <t>CD-33748</t>
  </si>
  <si>
    <t>CD-33749</t>
  </si>
  <si>
    <t>CD-33750</t>
  </si>
  <si>
    <t>CI-05912</t>
  </si>
  <si>
    <t>CD-33751</t>
  </si>
  <si>
    <t>CD-33752</t>
  </si>
  <si>
    <t>CD-33753</t>
  </si>
  <si>
    <t>CD-33754</t>
  </si>
  <si>
    <t>CD-33755</t>
  </si>
  <si>
    <t>CD-33756</t>
  </si>
  <si>
    <t>CD-33757</t>
  </si>
  <si>
    <t>CD-33758</t>
  </si>
  <si>
    <t>CD-33759</t>
  </si>
  <si>
    <t>Birmanie</t>
  </si>
  <si>
    <t>Multicountry East Asia and Pacific KPRA SCF</t>
  </si>
  <si>
    <t>a1A360000013M0JEAU</t>
  </si>
  <si>
    <t>Indonésie</t>
  </si>
  <si>
    <t>a1A360000013M0GEAU</t>
  </si>
  <si>
    <t>Bangladesh</t>
  </si>
  <si>
    <t>a1A360000013M0REAU</t>
  </si>
  <si>
    <t>Népal</t>
  </si>
  <si>
    <t>a1A360000013M0WEAU</t>
  </si>
  <si>
    <t>Thaïlande</t>
  </si>
  <si>
    <t>a1A360000013M0MEAU</t>
  </si>
  <si>
    <t>Cambodge</t>
  </si>
  <si>
    <t>a1A360000013M0FEAU</t>
  </si>
  <si>
    <t>Viêt Nam</t>
  </si>
  <si>
    <t>a1A360000013M0PEAU</t>
  </si>
  <si>
    <t>Côte d'Ivoire</t>
  </si>
  <si>
    <t>Multicountry Western Africa ANCS</t>
  </si>
  <si>
    <t>a1A360000013M3FEAU</t>
  </si>
  <si>
    <t>Guinée-Bissau</t>
  </si>
  <si>
    <t>a1A360000013M3KEAU</t>
  </si>
  <si>
    <t>Burkina Faso</t>
  </si>
  <si>
    <t>a1A360000013M3DEAU</t>
  </si>
  <si>
    <t>Sénégal</t>
  </si>
  <si>
    <t>a1A360000013M3QEAU</t>
  </si>
  <si>
    <t>Laos</t>
  </si>
  <si>
    <t>Multicountry East Asia and Pacific APN</t>
  </si>
  <si>
    <t>a1A360000013M0HEAU</t>
  </si>
  <si>
    <t>Sri Lanka</t>
  </si>
  <si>
    <t>a1A360000013M0YEAU</t>
  </si>
  <si>
    <t>Pakistan</t>
  </si>
  <si>
    <t>a1A360000013M0XEAU</t>
  </si>
  <si>
    <t>Philippines</t>
  </si>
  <si>
    <t>a1A360000013M0KEAU</t>
  </si>
  <si>
    <t>Multicountry South-Eastern Asia AFAO</t>
  </si>
  <si>
    <t>Malaisie</t>
  </si>
  <si>
    <t>a1A360000013M0IEAU</t>
  </si>
  <si>
    <t>Maldives</t>
  </si>
  <si>
    <t>Multicountry Americas CVC-COIN</t>
  </si>
  <si>
    <t>a1A360000013M0VEAU</t>
  </si>
  <si>
    <t>Cuba</t>
  </si>
  <si>
    <t>a1A360000013LzkEAE</t>
  </si>
  <si>
    <t>Jamaïque</t>
  </si>
  <si>
    <t>a1A360000013LzqEAE</t>
  </si>
  <si>
    <t>Guyana</t>
  </si>
  <si>
    <t>a1A360000013LzWEAU</t>
  </si>
  <si>
    <t>République dominicaine</t>
  </si>
  <si>
    <t>a1A360000013LzmEAE</t>
  </si>
  <si>
    <t>Trinité-et-Tobago</t>
  </si>
  <si>
    <t>a1A360000013LzzEAE</t>
  </si>
  <si>
    <t>Moldavie</t>
  </si>
  <si>
    <t>Multicountry EECA PAS</t>
  </si>
  <si>
    <t>a1A360000013M0wEAE</t>
  </si>
  <si>
    <t>Ouzbékistan</t>
  </si>
  <si>
    <t>a1A360000013M07EAE</t>
  </si>
  <si>
    <t>Belize</t>
  </si>
  <si>
    <t>Multicountry Central Americas REDCA</t>
  </si>
  <si>
    <t>a1A360000013M3UEAU</t>
  </si>
  <si>
    <t>Salvador</t>
  </si>
  <si>
    <t>a1A360000013M3WEAU</t>
  </si>
  <si>
    <t>Nicaragua</t>
  </si>
  <si>
    <t>a1A360000013M3aEAE</t>
  </si>
  <si>
    <t>Guatemala</t>
  </si>
  <si>
    <t>a1A360000013M3XEAU</t>
  </si>
  <si>
    <t>Panama</t>
  </si>
  <si>
    <t>a1A360000013M3bEAE</t>
  </si>
  <si>
    <t>Costa Rica</t>
  </si>
  <si>
    <t>a1A360000013M3VEAU</t>
  </si>
  <si>
    <t>Honduras</t>
  </si>
  <si>
    <t>a1A360000013M3YEAU</t>
  </si>
  <si>
    <t>Multicountry Americas ORAS-CONHU</t>
  </si>
  <si>
    <t>Colombie</t>
  </si>
  <si>
    <t>a1A360000013M3lEAE</t>
  </si>
  <si>
    <t>Paraguay</t>
  </si>
  <si>
    <t>a1A360000013LzXEAU</t>
  </si>
  <si>
    <t>Argentine</t>
  </si>
  <si>
    <t>a1A360000013M3hEAE</t>
  </si>
  <si>
    <t>Venezuela</t>
  </si>
  <si>
    <t>a1A360000013LzbEAE</t>
  </si>
  <si>
    <t>Multicountry Americas REDTRASEX</t>
  </si>
  <si>
    <t>Bolivie (Etat Plurinational)</t>
  </si>
  <si>
    <t>a1A360000013M3iEAE</t>
  </si>
  <si>
    <t>Chili</t>
  </si>
  <si>
    <t>a1A360000013M3kEAE</t>
  </si>
  <si>
    <t>Pérou</t>
  </si>
  <si>
    <t>a1A360000013LzYEAU</t>
  </si>
  <si>
    <t>Multicountry East Asia and Pacific RAI</t>
  </si>
  <si>
    <t>Tanzanie (République Unie)</t>
  </si>
  <si>
    <t>Multicountry Southern Africa WHC</t>
  </si>
  <si>
    <t>a1A360000013M2mEAE</t>
  </si>
  <si>
    <t>Namibie</t>
  </si>
  <si>
    <t>a1A360000013M39EAE</t>
  </si>
  <si>
    <t>Mozambique</t>
  </si>
  <si>
    <t>a1A360000013M2fEAE</t>
  </si>
  <si>
    <t>Afrique du Sud</t>
  </si>
  <si>
    <t>a1A360000013M3AEAU</t>
  </si>
  <si>
    <t>Malawi</t>
  </si>
  <si>
    <t>a1A360000013M2cEAE</t>
  </si>
  <si>
    <t>Botswana</t>
  </si>
  <si>
    <t>a1A360000013M36EAE</t>
  </si>
  <si>
    <t>Swaziland</t>
  </si>
  <si>
    <t>a1A360000013M3BEAU</t>
  </si>
  <si>
    <t>Zambie</t>
  </si>
  <si>
    <t>a1A360000013M2nEAE</t>
  </si>
  <si>
    <t>Lesotho</t>
  </si>
  <si>
    <t>a1A360000013M38EAE</t>
  </si>
  <si>
    <t>Zimbabwe</t>
  </si>
  <si>
    <t>a1A360000013M2oEAE</t>
  </si>
  <si>
    <t>Multicountry Southern Africa SADC</t>
  </si>
  <si>
    <t>Angola</t>
  </si>
  <si>
    <t>a1A360000013M2pEAE</t>
  </si>
  <si>
    <t>Maurice</t>
  </si>
  <si>
    <t>a1A360000013M2dEAE</t>
  </si>
  <si>
    <t>Congo (République démocratique)</t>
  </si>
  <si>
    <t>a1A360000013M2uEAE</t>
  </si>
  <si>
    <t>Seychelles</t>
  </si>
  <si>
    <t>a1A360000013M2iEAE</t>
  </si>
  <si>
    <t>Cap-Vert</t>
  </si>
  <si>
    <t>a1A360000013M3EEAU</t>
  </si>
  <si>
    <t>Suriname</t>
  </si>
  <si>
    <t>a1A360000013LzZEAU</t>
  </si>
  <si>
    <t>Haïti</t>
  </si>
  <si>
    <t>a1A360000013LzpEAE</t>
  </si>
  <si>
    <t>Géorgie</t>
  </si>
  <si>
    <t>a1A360000013M0dEAE</t>
  </si>
  <si>
    <t>Tadjikistan</t>
  </si>
  <si>
    <t>a1A360000013M05EAE</t>
  </si>
  <si>
    <t>Ukraine</t>
  </si>
  <si>
    <t>a1A360000013M10EAE</t>
  </si>
  <si>
    <t>Arménie</t>
  </si>
  <si>
    <t>a1A360000013M0ZEAU</t>
  </si>
  <si>
    <t>Kazakhstan</t>
  </si>
  <si>
    <t>a1A360000013M03EAE</t>
  </si>
  <si>
    <t>Biélorussie</t>
  </si>
  <si>
    <t>a1A360000013M0rEAE</t>
  </si>
  <si>
    <t>Turkménistan</t>
  </si>
  <si>
    <t>a1A360000013M06EAE</t>
  </si>
  <si>
    <t>Azerbaïdjan</t>
  </si>
  <si>
    <t>a1A360000013M0aEAE</t>
  </si>
  <si>
    <t>Kirghizistan</t>
  </si>
  <si>
    <t>a1A360000013M04EAE</t>
  </si>
  <si>
    <t>Multicountry East Asia and Pacific HIVOS</t>
  </si>
  <si>
    <t>Timor oriental</t>
  </si>
  <si>
    <t>a1A360000013M0NEAU</t>
  </si>
  <si>
    <t>Inde</t>
  </si>
  <si>
    <t>Multicountry South Asia</t>
  </si>
  <si>
    <t>a1A360000013M0TEAU</t>
  </si>
  <si>
    <t>Afghanistan</t>
  </si>
  <si>
    <t>a1A360000013M0QEAU</t>
  </si>
  <si>
    <t>Bhoutan</t>
  </si>
  <si>
    <t>a1A360000013M0SEAU</t>
  </si>
  <si>
    <t>Îles Cook</t>
  </si>
  <si>
    <t>Multicountry Western Pacific</t>
  </si>
  <si>
    <t>a1A360000013M1mEAE</t>
  </si>
  <si>
    <t>Kiribati</t>
  </si>
  <si>
    <t>a1A360000013M1gEAE</t>
  </si>
  <si>
    <t>Tonga</t>
  </si>
  <si>
    <t>a1A360000013M1sEAE</t>
  </si>
  <si>
    <t>Nauru</t>
  </si>
  <si>
    <t>a1A360000013M1jEAE</t>
  </si>
  <si>
    <t>Niue</t>
  </si>
  <si>
    <t>a1A360000013M1oEAE</t>
  </si>
  <si>
    <t>Îles Marshall</t>
  </si>
  <si>
    <t>a1A360000013M1hEAE</t>
  </si>
  <si>
    <t>Tuvalu</t>
  </si>
  <si>
    <t>a1A360000013M1tEAE</t>
  </si>
  <si>
    <t>Palaos</t>
  </si>
  <si>
    <t>a1A360000013M1kEAE</t>
  </si>
  <si>
    <t>Vanuatu</t>
  </si>
  <si>
    <t>a1A360000013M1fEAE</t>
  </si>
  <si>
    <t>Samoa</t>
  </si>
  <si>
    <t>a1A360000013M1pEAE</t>
  </si>
  <si>
    <t>Micronésie</t>
  </si>
  <si>
    <t>a1A360000013M1iEAE</t>
  </si>
  <si>
    <t>Équateur</t>
  </si>
  <si>
    <t>a1A360000013M3mEAE</t>
  </si>
  <si>
    <t>Uruguay</t>
  </si>
  <si>
    <t>a1A360000013LzaEAE</t>
  </si>
  <si>
    <t>Mexique</t>
  </si>
  <si>
    <t>a1A360000013M3ZEAU</t>
  </si>
  <si>
    <t>Togo</t>
  </si>
  <si>
    <t>Multicountry West Africa ALCO</t>
  </si>
  <si>
    <t>a1A360000013M3SEAU</t>
  </si>
  <si>
    <t>Ghana</t>
  </si>
  <si>
    <t>a1A360000013M3HEAU</t>
  </si>
  <si>
    <t>Bénin</t>
  </si>
  <si>
    <t>a1A360000013M3CEAU</t>
  </si>
  <si>
    <t>Nigeria</t>
  </si>
  <si>
    <t>a1A360000013M3PEAU</t>
  </si>
  <si>
    <t>Multicountry EECA ECUO</t>
  </si>
  <si>
    <t>Lituanie</t>
  </si>
  <si>
    <t>a1A360000013M18EAE</t>
  </si>
  <si>
    <t>Estonie</t>
  </si>
  <si>
    <t>a1A360000013M12EAE</t>
  </si>
  <si>
    <t>Pologne</t>
  </si>
  <si>
    <t>a1A360000013M0vEAE</t>
  </si>
  <si>
    <t>Lettonie</t>
  </si>
  <si>
    <t>a1A360000013M17EAE</t>
  </si>
  <si>
    <t>Russie</t>
  </si>
  <si>
    <t>a1A360000013M0yEAE</t>
  </si>
  <si>
    <t>Rwanda</t>
  </si>
  <si>
    <t>Multicountry Africa ECSA-HC</t>
  </si>
  <si>
    <t>a1A360000013M2hEAE</t>
  </si>
  <si>
    <t>Érythrée</t>
  </si>
  <si>
    <t>a1A360000013M2BEAU</t>
  </si>
  <si>
    <t>Ouganda</t>
  </si>
  <si>
    <t>a1A360000013M2kEAE</t>
  </si>
  <si>
    <t>Soudan du Sud</t>
  </si>
  <si>
    <t>a1A360000013M1zEAE</t>
  </si>
  <si>
    <t>Somalie</t>
  </si>
  <si>
    <t>a1A360000013M2jEAE</t>
  </si>
  <si>
    <t>Kenya</t>
  </si>
  <si>
    <t>a1A360000013M2XEAU</t>
  </si>
  <si>
    <t>Burundi</t>
  </si>
  <si>
    <t>a1A360000013M1rEAE</t>
  </si>
  <si>
    <t>Multicountry Southern Africa E8</t>
  </si>
  <si>
    <t>Multicountry Americas EMMIE</t>
  </si>
  <si>
    <t>Multicountry EECA ECOM</t>
  </si>
  <si>
    <t>Macédoine (Ex-République Yougoslave)</t>
  </si>
  <si>
    <t>a1A360000013M1PEAU</t>
  </si>
  <si>
    <t>Multicountry EECA EHRN</t>
  </si>
  <si>
    <t>Multicountry Western Africa HI</t>
  </si>
  <si>
    <t>Mali</t>
  </si>
  <si>
    <t>a1A360000013M3MEAU</t>
  </si>
  <si>
    <t>Niger</t>
  </si>
  <si>
    <t>a1A360000013M3OEAU</t>
  </si>
  <si>
    <t>Multicountry Southern Africa HIVOS</t>
  </si>
  <si>
    <t>Multicountry Asia IHAA</t>
  </si>
  <si>
    <t>Multicountry Eastern Africa IGAD</t>
  </si>
  <si>
    <t>Soudan</t>
  </si>
  <si>
    <t>a1A360000013M33EAE</t>
  </si>
  <si>
    <t>Éthiopie</t>
  </si>
  <si>
    <t>a1A360000013M2MEAU</t>
  </si>
  <si>
    <t>Multicountry Eastern Africa ANECCA</t>
  </si>
  <si>
    <t>Multicountry Americas ICW</t>
  </si>
  <si>
    <t>Multicountry EECA IHAU</t>
  </si>
  <si>
    <t>Bulgarie</t>
  </si>
  <si>
    <t>a1A360000013M0sEAE</t>
  </si>
  <si>
    <t>Multicountry West Africa ITPC</t>
  </si>
  <si>
    <t>Sierra Leone</t>
  </si>
  <si>
    <t>a1A360000013M3REAU</t>
  </si>
  <si>
    <t>Guinée</t>
  </si>
  <si>
    <t>a1A360000013M3JEAU</t>
  </si>
  <si>
    <t>Liberia</t>
  </si>
  <si>
    <t>a1A360000013M3LEAU</t>
  </si>
  <si>
    <t>Gambie</t>
  </si>
  <si>
    <t>a1A360000013M3GEAU</t>
  </si>
  <si>
    <t>Multicountry Eastern Africa KANCO</t>
  </si>
  <si>
    <t>Zanzibar</t>
  </si>
  <si>
    <t>a1A360000013M1wEAE</t>
  </si>
  <si>
    <t>Multicountry Americas REDLACTRANS</t>
  </si>
  <si>
    <t>Multicountry MENA HRA</t>
  </si>
  <si>
    <t>Maroc</t>
  </si>
  <si>
    <t>a1A360000013M32EAE</t>
  </si>
  <si>
    <t>Liban</t>
  </si>
  <si>
    <t>a1A360000013M0iEAE</t>
  </si>
  <si>
    <t>Iran</t>
  </si>
  <si>
    <t>a1A360000013M0UEAU</t>
  </si>
  <si>
    <t>Égypte</t>
  </si>
  <si>
    <t>a1A360000013M30EAE</t>
  </si>
  <si>
    <t>Tunisie</t>
  </si>
  <si>
    <t>a1A360000013M34EAE</t>
  </si>
  <si>
    <t>Libye</t>
  </si>
  <si>
    <t>a1A360000013M31EAE</t>
  </si>
  <si>
    <t>Jordanie</t>
  </si>
  <si>
    <t>a1A360000013M0gEAE</t>
  </si>
  <si>
    <t>Multicountry Middle East MER</t>
  </si>
  <si>
    <t>Palestine</t>
  </si>
  <si>
    <t>a1A360000013M0jEAE</t>
  </si>
  <si>
    <t>Syrie</t>
  </si>
  <si>
    <t>a1A360000013M0nEAE</t>
  </si>
  <si>
    <t>Irak</t>
  </si>
  <si>
    <t>a1A360000013M0eEAE</t>
  </si>
  <si>
    <t>Yémen</t>
  </si>
  <si>
    <t>a1A360000013M0qEAE</t>
  </si>
  <si>
    <t>Multicountry Southern Africa MOSASWA</t>
  </si>
  <si>
    <t>Grenade</t>
  </si>
  <si>
    <t>Multicountry Caribbean MCC</t>
  </si>
  <si>
    <t>a1A360000013LznEAE</t>
  </si>
  <si>
    <t>Saint-Vincent-et-les Grenadines</t>
  </si>
  <si>
    <t>a1A360000013LzyEAE</t>
  </si>
  <si>
    <t>Antigua-et-Barbuda</t>
  </si>
  <si>
    <t>a1A360000013LzdEAE</t>
  </si>
  <si>
    <t>Saint-Christophe-et-Niévès</t>
  </si>
  <si>
    <t>a1A360000013LzwEAE</t>
  </si>
  <si>
    <t>Dominique</t>
  </si>
  <si>
    <t>a1A360000013LzlEAE</t>
  </si>
  <si>
    <t>Sainte-Lucie</t>
  </si>
  <si>
    <t>a1A360000013LzxEAE</t>
  </si>
  <si>
    <t>Multicountry Caribbean CARICOM-PANCAP</t>
  </si>
  <si>
    <t>Barbade</t>
  </si>
  <si>
    <t>a1A360000013LzhEAE</t>
  </si>
  <si>
    <t>Bahamas</t>
  </si>
  <si>
    <t>a1A360000013LzfEAE</t>
  </si>
  <si>
    <t>Montserrat</t>
  </si>
  <si>
    <t>a1A360000013LztEAE</t>
  </si>
  <si>
    <t>Multicountry Southern Africa ARASA</t>
  </si>
  <si>
    <t>AR-04538</t>
  </si>
  <si>
    <t>Centre for Health Research and Innovation</t>
  </si>
  <si>
    <t>0013600001NTuggAAD</t>
  </si>
  <si>
    <t>AR-04555</t>
  </si>
  <si>
    <t>Foundation for Innovative New Diagnostics India</t>
  </si>
  <si>
    <t>0013600001Nab8fAAB</t>
  </si>
  <si>
    <t>AR-04640</t>
  </si>
  <si>
    <t>Ministry of Health of the Kingdom of Morocco</t>
  </si>
  <si>
    <t>0013600000xoEHSAA2</t>
  </si>
  <si>
    <t>AR-04643</t>
  </si>
  <si>
    <t>National Emergency Response Council on HIV and AIDS</t>
  </si>
  <si>
    <t>0013600000xoEISAA2</t>
  </si>
  <si>
    <t>AR-04644</t>
  </si>
  <si>
    <t>Coordinating Assembly of Non Governmental Organisation</t>
  </si>
  <si>
    <t>0013600000xoEKPAA2</t>
  </si>
  <si>
    <t>AR-04615</t>
  </si>
  <si>
    <t>Fundação para o Desenvolvimento da Comunidade</t>
  </si>
  <si>
    <t>0013600000xoEGmAAM</t>
  </si>
  <si>
    <t>AR-04637</t>
  </si>
  <si>
    <t>AR-04632</t>
  </si>
  <si>
    <t>Humanist Institute for Co-operation with Developing Countries</t>
  </si>
  <si>
    <t>0013600000xoEGwAAM</t>
  </si>
  <si>
    <t>AR-04634</t>
  </si>
  <si>
    <t>Namibia Network of AIDS Service Organizations</t>
  </si>
  <si>
    <t>0013600000xoEFuAAM</t>
  </si>
  <si>
    <t>AR-04649</t>
  </si>
  <si>
    <t>Ministry of Health and Social Action of the Republic of Senegal</t>
  </si>
  <si>
    <t>0013600000xoEHHAA2</t>
  </si>
  <si>
    <t>AR-04652</t>
  </si>
  <si>
    <t>Alliance Nationale Contre Le Sida en Cote D'Ivoire</t>
  </si>
  <si>
    <t>0013600000xoEFVAA2</t>
  </si>
  <si>
    <t>AR-04655</t>
  </si>
  <si>
    <t>Ministry of Finance and Planning of the United Republic of Tanzania</t>
  </si>
  <si>
    <t>0013600000xoEHrAAM</t>
  </si>
  <si>
    <t>AR-05114</t>
  </si>
  <si>
    <t>Ministry of Health and Social Services of Namibia</t>
  </si>
  <si>
    <t>0013600000xoEI9AAM</t>
  </si>
  <si>
    <t>AR-05113</t>
  </si>
  <si>
    <t>Ministry of Health of the Republic of Ghana</t>
  </si>
  <si>
    <t>0013600000xoEHmAAM</t>
  </si>
  <si>
    <t>AR-04099</t>
  </si>
  <si>
    <t>Programme d'Appui au Développement Sanitaire du Burkina Faso</t>
  </si>
  <si>
    <t>0013600000xoEFFAA2</t>
  </si>
  <si>
    <t>AR-03936</t>
  </si>
  <si>
    <t>Plan International, Inc.</t>
  </si>
  <si>
    <t>0013600000xoEDmAAM</t>
  </si>
  <si>
    <t>AR-01288</t>
  </si>
  <si>
    <t>CED-Caritas</t>
  </si>
  <si>
    <t>0013600000xoEGAAA2</t>
  </si>
  <si>
    <t>AR-01289</t>
  </si>
  <si>
    <t>Ministry of Public Health and Fight against AIDS of the Republic of Burundi</t>
  </si>
  <si>
    <t>0013600000xoEKoAAM</t>
  </si>
  <si>
    <t>AR-01290</t>
  </si>
  <si>
    <t>Secrétariat Exécutif Permanent du Conseil National de Lutte contre le SIDA</t>
  </si>
  <si>
    <t>0013600000xoEIWAA2</t>
  </si>
  <si>
    <t>AR-01291</t>
  </si>
  <si>
    <t>AR-01292</t>
  </si>
  <si>
    <t>AR-01293</t>
  </si>
  <si>
    <t>0013600000xoEKnAAM</t>
  </si>
  <si>
    <t>AR-01257</t>
  </si>
  <si>
    <t>Ministry of Finance, Planning and Economic Development of the Republic of Uganda</t>
  </si>
  <si>
    <t>0013600000xoEI0AAM</t>
  </si>
  <si>
    <t>AR-01259</t>
  </si>
  <si>
    <t>AR-01261</t>
  </si>
  <si>
    <t>AR-01294</t>
  </si>
  <si>
    <t>Africare</t>
  </si>
  <si>
    <t>0013600000xoEFKAA2</t>
  </si>
  <si>
    <t>AR-01295</t>
  </si>
  <si>
    <t>Programme santé de lutte contre le Sida</t>
  </si>
  <si>
    <t>0013600000xoEGoAAM</t>
  </si>
  <si>
    <t>AR-01296</t>
  </si>
  <si>
    <t>Programme National de Lutte contre le Paludisme de la République du Bénin</t>
  </si>
  <si>
    <t>0013600000xoEKkAAM</t>
  </si>
  <si>
    <t>AR-01297</t>
  </si>
  <si>
    <t>Health System Performance Program</t>
  </si>
  <si>
    <t>0013600000xoEJNAA2</t>
  </si>
  <si>
    <t>AR-01298</t>
  </si>
  <si>
    <t>Programme National contre la Tuberculose de la République du Bénin</t>
  </si>
  <si>
    <t>0013600000xoEF9AAM</t>
  </si>
  <si>
    <t>AR-01299</t>
  </si>
  <si>
    <t>Initiative Privée et Communautaire contre le VIH/SIDA au Burkina Faso</t>
  </si>
  <si>
    <t>0013600000xoEGcAAM</t>
  </si>
  <si>
    <t>AR-01300</t>
  </si>
  <si>
    <t>Secrétariat Permanent du Conseil National de Lutte contre le Sida et les IST du Burkina Faso</t>
  </si>
  <si>
    <t>0013600000xoEGhAAM</t>
  </si>
  <si>
    <t>AR-01301</t>
  </si>
  <si>
    <t>AR-01302</t>
  </si>
  <si>
    <t>AR-01303</t>
  </si>
  <si>
    <t>AR-01304</t>
  </si>
  <si>
    <t>BRAC</t>
  </si>
  <si>
    <t>0013600000xoEFdAAM</t>
  </si>
  <si>
    <t>AR-01305</t>
  </si>
  <si>
    <t>AR-01306</t>
  </si>
  <si>
    <t>Ministry of Health of the Republic of Bulgaria</t>
  </si>
  <si>
    <t>0013600000xoEGxAAM</t>
  </si>
  <si>
    <t>AR-01307</t>
  </si>
  <si>
    <t>AR-01263</t>
  </si>
  <si>
    <t>AR-01265</t>
  </si>
  <si>
    <t>AR-01267</t>
  </si>
  <si>
    <t>AR-01270</t>
  </si>
  <si>
    <t>Ministry of Public Health of the Islamic Republic of Afghanistan</t>
  </si>
  <si>
    <t>0013600000xoEGkAAM</t>
  </si>
  <si>
    <t>AR-01271</t>
  </si>
  <si>
    <t>AR-01272</t>
  </si>
  <si>
    <t>AR-01273</t>
  </si>
  <si>
    <t>Ministry of Health of the Republic of Angola</t>
  </si>
  <si>
    <t>0013600000xoEFmAAM</t>
  </si>
  <si>
    <t>AR-01274</t>
  </si>
  <si>
    <t>AR-01275</t>
  </si>
  <si>
    <t>Mission East</t>
  </si>
  <si>
    <t>0013600000xoEKiAAM</t>
  </si>
  <si>
    <t>AR-01276</t>
  </si>
  <si>
    <t>Ministry of Health of the Republic of Armenia</t>
  </si>
  <si>
    <t>0013600000xoEHJAA2</t>
  </si>
  <si>
    <t>AR-01277</t>
  </si>
  <si>
    <t>AR-01278</t>
  </si>
  <si>
    <t>AR-01279</t>
  </si>
  <si>
    <t>Ministry of Health of the Republic of Azerbaijan</t>
  </si>
  <si>
    <t>0013600000xoEHXAA2</t>
  </si>
  <si>
    <t>AR-01280</t>
  </si>
  <si>
    <t>AR-01281</t>
  </si>
  <si>
    <t>AR-01282</t>
  </si>
  <si>
    <t>AR-01308</t>
  </si>
  <si>
    <t>AR-01309</t>
  </si>
  <si>
    <t>Republican Scientific and Practical Center for Medical Technologies, Informatization, Administration and Management of Health</t>
  </si>
  <si>
    <t>0013600000xoEKjAAM</t>
  </si>
  <si>
    <t>AR-01310</t>
  </si>
  <si>
    <t>AR-01311</t>
  </si>
  <si>
    <t>Asociación Protección a la Salud</t>
  </si>
  <si>
    <t>0013600000xoEICAA2</t>
  </si>
  <si>
    <t>AR-01312</t>
  </si>
  <si>
    <t>National Integrated Programme Against Leprosy and Tuberculosis</t>
  </si>
  <si>
    <t>0013600000xoEHzAAM</t>
  </si>
  <si>
    <t>AR-01313</t>
  </si>
  <si>
    <t>Réseau Burundais des Personnes Vivant avec le VIH/SIDA</t>
  </si>
  <si>
    <t>0013600000xoEGJAA2</t>
  </si>
  <si>
    <t>AR-01314</t>
  </si>
  <si>
    <t>AR-01315</t>
  </si>
  <si>
    <t>Ministry of Health of the Royal Government of Bhutan</t>
  </si>
  <si>
    <t>0013600000xoEHnAAM</t>
  </si>
  <si>
    <t>AR-01316</t>
  </si>
  <si>
    <t>AR-01317</t>
  </si>
  <si>
    <t>AR-01318</t>
  </si>
  <si>
    <t>AR-01319</t>
  </si>
  <si>
    <t>AR-01320</t>
  </si>
  <si>
    <t>African Comprehensive HIV/AIDS Partnerships</t>
  </si>
  <si>
    <t>0013600000xoEKgAAM</t>
  </si>
  <si>
    <t>AR-01321</t>
  </si>
  <si>
    <t>Ministry of Health of the Republic of Botswana</t>
  </si>
  <si>
    <t>0013600000xoEFnAAM</t>
  </si>
  <si>
    <t>AR-01322</t>
  </si>
  <si>
    <t>AR-01324</t>
  </si>
  <si>
    <t>National Center for Tuberculosis and Leprosy Control</t>
  </si>
  <si>
    <t>0013600000xoEFoAAM</t>
  </si>
  <si>
    <t>AR-01325</t>
  </si>
  <si>
    <t>AR-01326</t>
  </si>
  <si>
    <t>CARE International</t>
  </si>
  <si>
    <t>0013600000xoEFYAA2</t>
  </si>
  <si>
    <t>AR-01327</t>
  </si>
  <si>
    <t>Programme National de Lutte contre le Paludisme</t>
  </si>
  <si>
    <t>0013600000xoEGlAAM</t>
  </si>
  <si>
    <t>AR-01328</t>
  </si>
  <si>
    <t>Ministry of Health and Public Hygiene of the Republic of Côte d'Ivoire</t>
  </si>
  <si>
    <t>0013600000xoEKZAA2</t>
  </si>
  <si>
    <t>AR-01329</t>
  </si>
  <si>
    <t>Programme National de Lutte contre le SIDA de la République de Côte d'Ivoire</t>
  </si>
  <si>
    <t>0013600000xoEGpAAM</t>
  </si>
  <si>
    <t>AR-01330</t>
  </si>
  <si>
    <t>AR-01331</t>
  </si>
  <si>
    <t>AR-01283</t>
  </si>
  <si>
    <t>Main Medical Department of the Ministry of Justice of the Republic of Azerbaijan</t>
  </si>
  <si>
    <t>0013600000xoEF5AAM</t>
  </si>
  <si>
    <t>AR-01284</t>
  </si>
  <si>
    <t>International Centre for Diarrhoeal Disease Research, Bangladesh</t>
  </si>
  <si>
    <t>0013600000xoEHvAAM</t>
  </si>
  <si>
    <t>AR-01285</t>
  </si>
  <si>
    <t>AR-01286</t>
  </si>
  <si>
    <t>Red Cross Burundi</t>
  </si>
  <si>
    <t>0013600000xoEKlAAM</t>
  </si>
  <si>
    <t>AR-01287</t>
  </si>
  <si>
    <t>0013600000xoEKmAAM</t>
  </si>
  <si>
    <t>AR-01332</t>
  </si>
  <si>
    <t>0013600000xoEKpAAM</t>
  </si>
  <si>
    <t>AR-01333</t>
  </si>
  <si>
    <t>Caritas Côte d'Ivoire</t>
  </si>
  <si>
    <t>0013600000xoEEiAAM</t>
  </si>
  <si>
    <t>AR-01342</t>
  </si>
  <si>
    <t>Stichting Cordaid</t>
  </si>
  <si>
    <t>0013600000xoEGRAA2</t>
  </si>
  <si>
    <t>AR-01343</t>
  </si>
  <si>
    <t>Ministry of Health and Population of the Democratic Republic of Congo</t>
  </si>
  <si>
    <t>0013600000xoEKRAA2</t>
  </si>
  <si>
    <t>AR-01344</t>
  </si>
  <si>
    <t>SANRU Asbl</t>
  </si>
  <si>
    <t>0013600000xoEHNAA2</t>
  </si>
  <si>
    <t>AR-01345</t>
  </si>
  <si>
    <t>AR-01346</t>
  </si>
  <si>
    <t>AR-01347</t>
  </si>
  <si>
    <t>AR-01348</t>
  </si>
  <si>
    <t>AR-01349</t>
  </si>
  <si>
    <t>AR-01355</t>
  </si>
  <si>
    <t>Cooperative Housing Foundation</t>
  </si>
  <si>
    <t>0013600000xoEDNAA2</t>
  </si>
  <si>
    <t>AR-01356</t>
  </si>
  <si>
    <t>Fondo Financiero de Proyectos de Desarrollo</t>
  </si>
  <si>
    <t>0013600000xoEFHAA2</t>
  </si>
  <si>
    <t>AR-01357</t>
  </si>
  <si>
    <t>AR-01363</t>
  </si>
  <si>
    <t>Coordination Committee of the Fight against AIDS of Cabo Verde</t>
  </si>
  <si>
    <t>0013600000xoEEgAAM</t>
  </si>
  <si>
    <t>AR-01364</t>
  </si>
  <si>
    <t>AR-01365</t>
  </si>
  <si>
    <t>AR-01366</t>
  </si>
  <si>
    <t>AR-01367</t>
  </si>
  <si>
    <t>Cape Verde Non Governmental Organisations Platform</t>
  </si>
  <si>
    <t>0013600000xoEFhAAM</t>
  </si>
  <si>
    <t>AR-01368</t>
  </si>
  <si>
    <t>Consejo Nacional para el VIH y el SIDA</t>
  </si>
  <si>
    <t>0013600000xoEGNAA2</t>
  </si>
  <si>
    <t>AR-01369</t>
  </si>
  <si>
    <t>Instituto Dermatológico y Cirugía de Piel ‘Dr. Huberto Bogaert Díaz’</t>
  </si>
  <si>
    <t>0013600000xoEH5AAM</t>
  </si>
  <si>
    <t>AR-01370</t>
  </si>
  <si>
    <t>Ministry of Public Health and Social Assistance of the Dominican Republic</t>
  </si>
  <si>
    <t>0013600000xoEGKAA2</t>
  </si>
  <si>
    <t>AR-01371</t>
  </si>
  <si>
    <t>Technical Management Unit of the Ministry of Public Health of the Republic of Ecuador</t>
  </si>
  <si>
    <t>0013600000xoEFSAA2</t>
  </si>
  <si>
    <t>AR-01372</t>
  </si>
  <si>
    <t>Ministry of Public Health of the Republic of Ecuador</t>
  </si>
  <si>
    <t>0013600000xoEJFAA2</t>
  </si>
  <si>
    <t>AR-01373</t>
  </si>
  <si>
    <t>AR-01374</t>
  </si>
  <si>
    <t>Corporación Kimirina</t>
  </si>
  <si>
    <t>0013600000xoEGQAA2</t>
  </si>
  <si>
    <t>AR-01375</t>
  </si>
  <si>
    <t>AR-01376</t>
  </si>
  <si>
    <t>The Ministry of Health and Population of Egypt</t>
  </si>
  <si>
    <t>0013600000xoEFvAAM</t>
  </si>
  <si>
    <t>AR-01377</t>
  </si>
  <si>
    <t>AR-01378</t>
  </si>
  <si>
    <t>Ministry of Health of the State of Eritrea</t>
  </si>
  <si>
    <t>0013600000xoEHdAAM</t>
  </si>
  <si>
    <t>AR-01379</t>
  </si>
  <si>
    <t>AR-01380</t>
  </si>
  <si>
    <t>AR-01381</t>
  </si>
  <si>
    <t>HIV/AIDS Prevention and Control Office</t>
  </si>
  <si>
    <t>0013600000xoEHsAAM</t>
  </si>
  <si>
    <t>AR-01382</t>
  </si>
  <si>
    <t>AR-01383</t>
  </si>
  <si>
    <t>Federal Ministry of Health of the Federal Democratic Republic of Ethiopia</t>
  </si>
  <si>
    <t>0013600000xoEHiAAM</t>
  </si>
  <si>
    <t>AR-01384</t>
  </si>
  <si>
    <t>AR-01385</t>
  </si>
  <si>
    <t>AR-01386</t>
  </si>
  <si>
    <t>AR-01387</t>
  </si>
  <si>
    <t>AR-01390</t>
  </si>
  <si>
    <t>National Center For Disease Control and Public Health</t>
  </si>
  <si>
    <t>0013600000xoEJJAA2</t>
  </si>
  <si>
    <t>AR-01391</t>
  </si>
  <si>
    <t>AR-01392</t>
  </si>
  <si>
    <t>Adventist Development and Relief Agency of Ghana</t>
  </si>
  <si>
    <t>0013600000xoEFAAA2</t>
  </si>
  <si>
    <t>AR-01393</t>
  </si>
  <si>
    <t>Ghana AIDS Commission</t>
  </si>
  <si>
    <t>0013600000xoEGrAAM</t>
  </si>
  <si>
    <t>AR-01394</t>
  </si>
  <si>
    <t>AR-01395</t>
  </si>
  <si>
    <t>Planned Parenthood Association of Ghana</t>
  </si>
  <si>
    <t>0013600000xoEGFAA2</t>
  </si>
  <si>
    <t>AR-01396</t>
  </si>
  <si>
    <t>AngloGold Ashanti (Ghana) Malaria Control Limited</t>
  </si>
  <si>
    <t>0013600000xoEFQAA2</t>
  </si>
  <si>
    <t>AR-01397</t>
  </si>
  <si>
    <t>AR-01398</t>
  </si>
  <si>
    <t>AR-01399</t>
  </si>
  <si>
    <t>Secrétariat Exécutif du Comité National de Lutte contre le Sida de la République de Guinée</t>
  </si>
  <si>
    <t>0013600000xoEHLAA2</t>
  </si>
  <si>
    <t>AR-01400</t>
  </si>
  <si>
    <t>German Corporation for International Cooperation (GIZ) GmbH</t>
  </si>
  <si>
    <t>0013600000xoEIhAAM</t>
  </si>
  <si>
    <t>AR-01401</t>
  </si>
  <si>
    <t>The Ministry of Public Health of the Republic of Guinea</t>
  </si>
  <si>
    <t>0013600000xoEHoAAM</t>
  </si>
  <si>
    <t>AR-01402</t>
  </si>
  <si>
    <t>The National AIDS Secretariat of the Republic of The Gambia</t>
  </si>
  <si>
    <t>0013600000xoEGsAAM</t>
  </si>
  <si>
    <t>AR-01403</t>
  </si>
  <si>
    <t>AR-01404</t>
  </si>
  <si>
    <t>ActionAid International The Gambia</t>
  </si>
  <si>
    <t>0013600000xoEFEAA2</t>
  </si>
  <si>
    <t>AR-01405</t>
  </si>
  <si>
    <t>AR-01406</t>
  </si>
  <si>
    <t>Ministry of Health and Social Welfare of the Republic of Gambia</t>
  </si>
  <si>
    <t>0013600000xoEFlAAM</t>
  </si>
  <si>
    <t>AR-01407</t>
  </si>
  <si>
    <t>Medical Research Council (UK)</t>
  </si>
  <si>
    <t>0013600000xoEFZAA2</t>
  </si>
  <si>
    <t>AR-01408</t>
  </si>
  <si>
    <t>AR-01409</t>
  </si>
  <si>
    <t>National Secretariat to Fight AIDS of Guinea-Bissau</t>
  </si>
  <si>
    <t>0013600000xoEGtAAM</t>
  </si>
  <si>
    <t>AR-01410</t>
  </si>
  <si>
    <t>Ministry of Health of the Republic of Guinea-Bissau</t>
  </si>
  <si>
    <t>0013600000xoEFJAA2</t>
  </si>
  <si>
    <t>AR-01411</t>
  </si>
  <si>
    <t>Ministry of Health and Social Assistance of the Republic of Guatemala</t>
  </si>
  <si>
    <t>0013600000xoEHIAA2</t>
  </si>
  <si>
    <t>AR-01412</t>
  </si>
  <si>
    <t>AR-01413</t>
  </si>
  <si>
    <t>AR-01414</t>
  </si>
  <si>
    <t>Ministry of Health of the Republic of Guyana</t>
  </si>
  <si>
    <t>0013600000xoEJCAA2</t>
  </si>
  <si>
    <t>AR-01415</t>
  </si>
  <si>
    <t>AR-01416</t>
  </si>
  <si>
    <t>AR-01417</t>
  </si>
  <si>
    <t>AR-01418</t>
  </si>
  <si>
    <t>0013600000xoEGOAA2</t>
  </si>
  <si>
    <t>AR-01419</t>
  </si>
  <si>
    <t>AR-01420</t>
  </si>
  <si>
    <t>AR-01421</t>
  </si>
  <si>
    <t>IL&amp;FS Education &amp; Technology Services Ltd.</t>
  </si>
  <si>
    <t>0013600000xoEH1AAM</t>
  </si>
  <si>
    <t>AR-01422</t>
  </si>
  <si>
    <t>Indian Nursing Council</t>
  </si>
  <si>
    <t>0013600000xoEH4AAM</t>
  </si>
  <si>
    <t>AR-01423</t>
  </si>
  <si>
    <t>Tata Institute of Social Sciences</t>
  </si>
  <si>
    <t>0013600000xoEHVAA2</t>
  </si>
  <si>
    <t>AR-01424</t>
  </si>
  <si>
    <t>Emmanuel Hospital Association</t>
  </si>
  <si>
    <t>0013600000xoEGYAA2</t>
  </si>
  <si>
    <t>AR-01425</t>
  </si>
  <si>
    <t>Caritas India</t>
  </si>
  <si>
    <t>0013600000xoEFjAAM</t>
  </si>
  <si>
    <t>AR-01426</t>
  </si>
  <si>
    <t>AR-01427</t>
  </si>
  <si>
    <t>India HIV/AIDS Alliance</t>
  </si>
  <si>
    <t>0013600000xoEH2AAM</t>
  </si>
  <si>
    <t>AR-01428</t>
  </si>
  <si>
    <t>Plan International (India Chapter)</t>
  </si>
  <si>
    <t>0013600000xoEKTAA2</t>
  </si>
  <si>
    <t>AR-01429</t>
  </si>
  <si>
    <t>Solidarity and Action Against The HIV Infection in India</t>
  </si>
  <si>
    <t>0013600000xoEKYAA2</t>
  </si>
  <si>
    <t>AR-01430</t>
  </si>
  <si>
    <t>International Union Against Tuberculosis and Lung Disease</t>
  </si>
  <si>
    <t>0013600000xoEFUAA2</t>
  </si>
  <si>
    <t>AR-01431</t>
  </si>
  <si>
    <t>Directorate General of Prevention and Disease Control, Ministry of Health of The Republic of Indonesia</t>
  </si>
  <si>
    <t>0013600000xoEF4AAM</t>
  </si>
  <si>
    <t>AR-01432</t>
  </si>
  <si>
    <t>AR-01433</t>
  </si>
  <si>
    <t>AR-01434</t>
  </si>
  <si>
    <t>National AIDS Commission of Indonesia</t>
  </si>
  <si>
    <t>0013600000xoEFyAAM</t>
  </si>
  <si>
    <t>AR-01435</t>
  </si>
  <si>
    <t>Yayasan Spiritia</t>
  </si>
  <si>
    <t>0013600000xoEKhAAM</t>
  </si>
  <si>
    <t>AR-01436</t>
  </si>
  <si>
    <t>Persatuan Karya Dharma Kesehatan Indonesia (also known as “PERDHAKI”, Association of Voluntary Health Services of Indonesia)</t>
  </si>
  <si>
    <t>0013600000xoEGCAA2</t>
  </si>
  <si>
    <t>AR-01437</t>
  </si>
  <si>
    <t>AR-01438</t>
  </si>
  <si>
    <t>Central Board of ‘Aisyiyah</t>
  </si>
  <si>
    <t>0013600000xoEEfAAM</t>
  </si>
  <si>
    <t>AR-01439</t>
  </si>
  <si>
    <t>Faculty of Public Health, University of Indonesia</t>
  </si>
  <si>
    <t>0013600000xoEFDAA2</t>
  </si>
  <si>
    <t>AR-01440</t>
  </si>
  <si>
    <t>Indonesia Planned Parenthood Association</t>
  </si>
  <si>
    <t>0013600000xoEH3AAM</t>
  </si>
  <si>
    <t>AR-01441</t>
  </si>
  <si>
    <t>Nahdlatul Ulama</t>
  </si>
  <si>
    <t>0013600000xoEFrAAM</t>
  </si>
  <si>
    <t>AR-01442</t>
  </si>
  <si>
    <t>Ministry of Health of Jamaica</t>
  </si>
  <si>
    <t>0013600000xoEIEAA2</t>
  </si>
  <si>
    <t>AR-01443</t>
  </si>
  <si>
    <t>AR-01444</t>
  </si>
  <si>
    <t>National Center of Tuberculosis Problems of the Ministry of Healthcare and Social Development of the Republic of Kazakhstan</t>
  </si>
  <si>
    <t>0013600000xoEFqAAM</t>
  </si>
  <si>
    <t>AR-01445</t>
  </si>
  <si>
    <t>Republican Center on Prevention and Control of AIDS of the Ministry of Healthcare of the Republic of Kazakhstan</t>
  </si>
  <si>
    <t>0013600000xoEIZAA2</t>
  </si>
  <si>
    <t>AR-01446</t>
  </si>
  <si>
    <t>Project HOPE  - the People to People Health Foundation</t>
  </si>
  <si>
    <t>0013600000xoEKBAA2</t>
  </si>
  <si>
    <t>AR-01447</t>
  </si>
  <si>
    <t>Kenya Red Cross Society</t>
  </si>
  <si>
    <t>0013600000xoEGgAAM</t>
  </si>
  <si>
    <t>AR-01448</t>
  </si>
  <si>
    <t>Amref Health Africa in Kenya</t>
  </si>
  <si>
    <t>0013600000xoEFLAA2</t>
  </si>
  <si>
    <t>AR-01449</t>
  </si>
  <si>
    <t>AR-01450</t>
  </si>
  <si>
    <t>National Center for HIV/AIDS, Dermatology and STI</t>
  </si>
  <si>
    <t>0013600000xoEG3AAM</t>
  </si>
  <si>
    <t>AR-01451</t>
  </si>
  <si>
    <t>Ministry of Health of the Kingdom of Cambodia</t>
  </si>
  <si>
    <t>0013600000xoEIDAA2</t>
  </si>
  <si>
    <t>AR-01452</t>
  </si>
  <si>
    <t>Ministry of Health of the Lao People's Democratic Republic</t>
  </si>
  <si>
    <t>0013600000xoEHUAA2</t>
  </si>
  <si>
    <t>AR-01453</t>
  </si>
  <si>
    <t>AR-01454</t>
  </si>
  <si>
    <t>AR-01455</t>
  </si>
  <si>
    <t>AR-01456</t>
  </si>
  <si>
    <t>Ministry of Health and Social Welfare of the Republic of Liberia</t>
  </si>
  <si>
    <t>0013600000xoEI2AAM</t>
  </si>
  <si>
    <t>AR-02109</t>
  </si>
  <si>
    <t>AR-02111</t>
  </si>
  <si>
    <t>Catholic Relief Services - United States Conference of Catholic Bishops</t>
  </si>
  <si>
    <t>0013600000xoEG2AAM</t>
  </si>
  <si>
    <t>AR-02224</t>
  </si>
  <si>
    <t>AR-01057</t>
  </si>
  <si>
    <t>0013600000xoEJ8AAM</t>
  </si>
  <si>
    <t>AR-01058</t>
  </si>
  <si>
    <t>AR-01061</t>
  </si>
  <si>
    <t>0013600000xoEG5AAM</t>
  </si>
  <si>
    <t>AR-01062</t>
  </si>
  <si>
    <t>AR-01066</t>
  </si>
  <si>
    <t>World Vision Mozambique</t>
  </si>
  <si>
    <t>0013600000xoEFaAAM</t>
  </si>
  <si>
    <t>AR-01067</t>
  </si>
  <si>
    <t>AR-01071</t>
  </si>
  <si>
    <t>World Vision Malawi</t>
  </si>
  <si>
    <t>0013600000xoEKdAAM</t>
  </si>
  <si>
    <t>AR-01073</t>
  </si>
  <si>
    <t>Save the Children Federation, Inc.</t>
  </si>
  <si>
    <t>0013600000xoEKAAA2</t>
  </si>
  <si>
    <t>AR-01074</t>
  </si>
  <si>
    <t>AR-01075</t>
  </si>
  <si>
    <t>AR-01080</t>
  </si>
  <si>
    <t>0013600000xoEG0AAM</t>
  </si>
  <si>
    <t>AR-01081</t>
  </si>
  <si>
    <t>AR-01084</t>
  </si>
  <si>
    <t>The International Federation of Red Cross and Red Crescent Societies</t>
  </si>
  <si>
    <t>0013600000xoEIdAAM</t>
  </si>
  <si>
    <t>AR-01085</t>
  </si>
  <si>
    <t>0013600000xoEIrAAM</t>
  </si>
  <si>
    <t>AR-01086</t>
  </si>
  <si>
    <t>AR-01087</t>
  </si>
  <si>
    <t>AR-01088</t>
  </si>
  <si>
    <t>AR-01089</t>
  </si>
  <si>
    <t>AR-01090</t>
  </si>
  <si>
    <t>AR-01091</t>
  </si>
  <si>
    <t>AR-01092</t>
  </si>
  <si>
    <t>AR-01093</t>
  </si>
  <si>
    <t>AR-01097</t>
  </si>
  <si>
    <t>0013600000xoEIiAAM</t>
  </si>
  <si>
    <t>AR-01099</t>
  </si>
  <si>
    <t>AR-01107</t>
  </si>
  <si>
    <t>International Organization for Migration</t>
  </si>
  <si>
    <t>0013600000xoEKHAA2</t>
  </si>
  <si>
    <t>AR-01109</t>
  </si>
  <si>
    <t>0013600000xoEJ7AAM</t>
  </si>
  <si>
    <t>AR-01110</t>
  </si>
  <si>
    <t>AR-01119</t>
  </si>
  <si>
    <t>0013600000xoEIyAAM</t>
  </si>
  <si>
    <t>AR-01120</t>
  </si>
  <si>
    <t>AR-01121</t>
  </si>
  <si>
    <t>AR-01122</t>
  </si>
  <si>
    <t>AR-01123</t>
  </si>
  <si>
    <t>AR-01124</t>
  </si>
  <si>
    <t>AR-01126</t>
  </si>
  <si>
    <t>0013600000xoEHAAA2</t>
  </si>
  <si>
    <t>AR-01127</t>
  </si>
  <si>
    <t>IntraHealth International, Inc.</t>
  </si>
  <si>
    <t>0013600000xoEIGAA2</t>
  </si>
  <si>
    <t>AR-01128</t>
  </si>
  <si>
    <t>AR-01129</t>
  </si>
  <si>
    <t>0013600000xoEH9AAM</t>
  </si>
  <si>
    <t>AR-01130</t>
  </si>
  <si>
    <t>United Nations Children's Fund</t>
  </si>
  <si>
    <t>0013600000xoEHWAA2</t>
  </si>
  <si>
    <t>AR-01131</t>
  </si>
  <si>
    <t>AR-01133</t>
  </si>
  <si>
    <t>AR-01135</t>
  </si>
  <si>
    <t>AR-01136</t>
  </si>
  <si>
    <t>World Vision Somalia</t>
  </si>
  <si>
    <t>0013600000xoEIgAAM</t>
  </si>
  <si>
    <t>AR-01140</t>
  </si>
  <si>
    <t>0013600000xoEIuAAM</t>
  </si>
  <si>
    <t>AR-01141</t>
  </si>
  <si>
    <t>AR-01142</t>
  </si>
  <si>
    <t>AR-01143</t>
  </si>
  <si>
    <t>AR-01144</t>
  </si>
  <si>
    <t>AR-01145</t>
  </si>
  <si>
    <t>AR-01158</t>
  </si>
  <si>
    <t>0013600000xoEIqAAM</t>
  </si>
  <si>
    <t>AR-01159</t>
  </si>
  <si>
    <t>AR-01164</t>
  </si>
  <si>
    <t>0013600000xoEJ2AAM</t>
  </si>
  <si>
    <t>AR-01166</t>
  </si>
  <si>
    <t>0013600000xoEIxAAM</t>
  </si>
  <si>
    <t>AR-01170</t>
  </si>
  <si>
    <t>0013600000xoEJ6AAM</t>
  </si>
  <si>
    <t>AR-01171</t>
  </si>
  <si>
    <t>0013600000xoEIvAAM</t>
  </si>
  <si>
    <t>AR-01172</t>
  </si>
  <si>
    <t>AR-01173</t>
  </si>
  <si>
    <t>AR-01177</t>
  </si>
  <si>
    <t>0013600000xoEIlAAM</t>
  </si>
  <si>
    <t>AR-01178</t>
  </si>
  <si>
    <t>AR-01179</t>
  </si>
  <si>
    <t>AR-01180</t>
  </si>
  <si>
    <t>AR-01181</t>
  </si>
  <si>
    <t>AR-01182</t>
  </si>
  <si>
    <t>0013600000xoEHlAAM</t>
  </si>
  <si>
    <t>AR-01186</t>
  </si>
  <si>
    <t>0013600000xoEJ1AAM</t>
  </si>
  <si>
    <t>AR-01207</t>
  </si>
  <si>
    <t>0013600000xoEGvAAM</t>
  </si>
  <si>
    <t>AR-01212</t>
  </si>
  <si>
    <t>AR-01213</t>
  </si>
  <si>
    <t>AR-01216</t>
  </si>
  <si>
    <t>AR-01217</t>
  </si>
  <si>
    <t>0013600000xoEHBAA2</t>
  </si>
  <si>
    <t>AR-01218</t>
  </si>
  <si>
    <t>Catholic Relief Services-United States Conference of Catholic Bishops</t>
  </si>
  <si>
    <t>0013600000xoEG1AAM</t>
  </si>
  <si>
    <t>AR-01223</t>
  </si>
  <si>
    <t>Economic Relations Division, Ministry of Finance of the People's Republic of Bangladesh</t>
  </si>
  <si>
    <t>0013600000xoEGSAA2</t>
  </si>
  <si>
    <t>AR-01225</t>
  </si>
  <si>
    <t>AR-01227</t>
  </si>
  <si>
    <t>AR-01229</t>
  </si>
  <si>
    <t>Ministry of Health of the Republic of Honduras</t>
  </si>
  <si>
    <t>0013600000xoEI8AAM</t>
  </si>
  <si>
    <t>AR-01230</t>
  </si>
  <si>
    <t>Department of Economic Affairs, Ministry of Finance of India</t>
  </si>
  <si>
    <t>0013600000xoEHcAAM</t>
  </si>
  <si>
    <t>AR-01231</t>
  </si>
  <si>
    <t>AR-01232</t>
  </si>
  <si>
    <t>0013600000xoEHeAAM</t>
  </si>
  <si>
    <t>AR-01234</t>
  </si>
  <si>
    <t>AR-01236</t>
  </si>
  <si>
    <t>AR-01238</t>
  </si>
  <si>
    <t>0013600000xoEHbAAM</t>
  </si>
  <si>
    <t>AR-01240</t>
  </si>
  <si>
    <t>National Treasury of the Republic of Kenya</t>
  </si>
  <si>
    <t>0013600000xoEHxAAM</t>
  </si>
  <si>
    <t>AR-01242</t>
  </si>
  <si>
    <t>AR-01244</t>
  </si>
  <si>
    <t>AR-01245</t>
  </si>
  <si>
    <t>The Ministry of Health of the Togolese Republic</t>
  </si>
  <si>
    <t>0013600000xoEGVAA2</t>
  </si>
  <si>
    <t>AR-01246</t>
  </si>
  <si>
    <t>Primature de la République Togolaise</t>
  </si>
  <si>
    <t>0013600000xoEKXAA2</t>
  </si>
  <si>
    <t>AR-01247</t>
  </si>
  <si>
    <t>AR-01248</t>
  </si>
  <si>
    <t>AR-01249</t>
  </si>
  <si>
    <t>AR-01250</t>
  </si>
  <si>
    <t>AR-01252</t>
  </si>
  <si>
    <t>AR-01253</t>
  </si>
  <si>
    <t>AR-01255</t>
  </si>
  <si>
    <t>AR-04130</t>
  </si>
  <si>
    <t>AR-03231</t>
  </si>
  <si>
    <t>Ministry of Health of the Republic of Rwanda</t>
  </si>
  <si>
    <t>0013600000xoEIHAA2</t>
  </si>
  <si>
    <t>AR-04131</t>
  </si>
  <si>
    <t>AR-03240</t>
  </si>
  <si>
    <t>The Ministry of Health and Child Care of the Republic of Zimbabwe</t>
  </si>
  <si>
    <t>0013600000xoEI4AAM</t>
  </si>
  <si>
    <t>AR-04168</t>
  </si>
  <si>
    <t>0013600000xoEJHAA2</t>
  </si>
  <si>
    <t>AR-04170</t>
  </si>
  <si>
    <t>Directorate of Malaria Control, Ministry of National Health Services, Regulations and Coordination of Pakistan</t>
  </si>
  <si>
    <t>0013600000xoEGTAA2</t>
  </si>
  <si>
    <t>AR-04172</t>
  </si>
  <si>
    <t>AR-03069</t>
  </si>
  <si>
    <t>AR-03070</t>
  </si>
  <si>
    <t>AR-03078</t>
  </si>
  <si>
    <t>Ministry of Health of the Democratic Republic of Timor-Leste</t>
  </si>
  <si>
    <t>0013600000xoEIeAAM</t>
  </si>
  <si>
    <t>AR-03177</t>
  </si>
  <si>
    <t>State Institution "Public Health Center of the Ministry of Health of Ukraine"</t>
  </si>
  <si>
    <t>0013600000xoEHhAAM</t>
  </si>
  <si>
    <t>AR-03178</t>
  </si>
  <si>
    <t>International Charitable Foundation “Alliance for Public Health”</t>
  </si>
  <si>
    <t>0013600000xoEHGAA2</t>
  </si>
  <si>
    <t>AR-03179</t>
  </si>
  <si>
    <t>Charitable Organization "All-Ukrainian Network of People Living with HIV/AIDS"</t>
  </si>
  <si>
    <t>0013600000xoEFOAA2</t>
  </si>
  <si>
    <t>AR-03114</t>
  </si>
  <si>
    <t>AR-03168</t>
  </si>
  <si>
    <t>AR-03132</t>
  </si>
  <si>
    <t>Viet Nam National Lung Hospital</t>
  </si>
  <si>
    <t>0013600000xoEKMAA2</t>
  </si>
  <si>
    <t>AR-03267</t>
  </si>
  <si>
    <t>AR-03204</t>
  </si>
  <si>
    <t>AR-03294</t>
  </si>
  <si>
    <t>AR-03295</t>
  </si>
  <si>
    <t>The AIDS Support Organisation (Uganda) Limited</t>
  </si>
  <si>
    <t>0013600000xoEGeAAM</t>
  </si>
  <si>
    <t>AR-03393</t>
  </si>
  <si>
    <t>Ministry of Health of the Republic of Malawi</t>
  </si>
  <si>
    <t>0013600000xoEHpAAM</t>
  </si>
  <si>
    <t>AR-03394</t>
  </si>
  <si>
    <t>ActionAid International Malawi</t>
  </si>
  <si>
    <t>0013600000xoEKfAAM</t>
  </si>
  <si>
    <t>AR-03991</t>
  </si>
  <si>
    <t>Public Institution - Coordination, Implementation and Monitoring Unit of the Health  System Projects</t>
  </si>
  <si>
    <t>0013600000xoEHCAA2</t>
  </si>
  <si>
    <t>AR-04331</t>
  </si>
  <si>
    <t>Ministry of Health of Mozambique</t>
  </si>
  <si>
    <t>0013600000xoEHtAAM</t>
  </si>
  <si>
    <t>AR-03992</t>
  </si>
  <si>
    <t>AR-04173</t>
  </si>
  <si>
    <t>AR-04232</t>
  </si>
  <si>
    <t>AR-03447</t>
  </si>
  <si>
    <t>AR-03492</t>
  </si>
  <si>
    <t>AR-03493</t>
  </si>
  <si>
    <t>Population Services International</t>
  </si>
  <si>
    <t>0013600000xoEIOAA2</t>
  </si>
  <si>
    <t>AR-03494</t>
  </si>
  <si>
    <t>AR-03495</t>
  </si>
  <si>
    <t>AR-03990</t>
  </si>
  <si>
    <t>Center for Health Policies and Studies</t>
  </si>
  <si>
    <t>0013600000xoEGDAA2</t>
  </si>
  <si>
    <t>AR-03456</t>
  </si>
  <si>
    <t>AR-03457</t>
  </si>
  <si>
    <t>AR-03458</t>
  </si>
  <si>
    <t>AR-03459</t>
  </si>
  <si>
    <t>AR-03555</t>
  </si>
  <si>
    <t>AR-03556</t>
  </si>
  <si>
    <t>World Vision International</t>
  </si>
  <si>
    <t>0013600000xoEKFAA2</t>
  </si>
  <si>
    <t>AR-03618</t>
  </si>
  <si>
    <t>AR-03619</t>
  </si>
  <si>
    <t>AR-03636</t>
  </si>
  <si>
    <t>AR-03729</t>
  </si>
  <si>
    <t>AR-03730</t>
  </si>
  <si>
    <t>AR-04470</t>
  </si>
  <si>
    <t>Centro de Colaboração em Saúde</t>
  </si>
  <si>
    <t>0013600001HymulAAB</t>
  </si>
  <si>
    <t>AR-04092</t>
  </si>
  <si>
    <t>AR-04093</t>
  </si>
  <si>
    <t>AR-03738</t>
  </si>
  <si>
    <t>Ministry of Health and Quality of Life (implementing through the National AIDS Secretariat) of the Republic of Mauritius</t>
  </si>
  <si>
    <t>0013600000xoEGfAAM</t>
  </si>
  <si>
    <t>AR-03739</t>
  </si>
  <si>
    <t>Prévention Information Lutte contre le Sida</t>
  </si>
  <si>
    <t>0013600000xoEGdAAM</t>
  </si>
  <si>
    <t>AR-03765</t>
  </si>
  <si>
    <t>AR-03766</t>
  </si>
  <si>
    <t>AR-03774</t>
  </si>
  <si>
    <t>AR-03775</t>
  </si>
  <si>
    <t>AR-03465</t>
  </si>
  <si>
    <t>AR-03466</t>
  </si>
  <si>
    <t>AR-03438</t>
  </si>
  <si>
    <t>AR-03439</t>
  </si>
  <si>
    <t>AR-03474</t>
  </si>
  <si>
    <t>AR-03475</t>
  </si>
  <si>
    <t>AR-04175</t>
  </si>
  <si>
    <t>AR-03519</t>
  </si>
  <si>
    <t>Department of Disease Control, Ministry of Public Health of the Royal Government of Thailand</t>
  </si>
  <si>
    <t>0013600000xoEGLAA2</t>
  </si>
  <si>
    <t>AR-03520</t>
  </si>
  <si>
    <t>Raks Thai Foundation</t>
  </si>
  <si>
    <t>0013600000xoEGIAA2</t>
  </si>
  <si>
    <t>AR-03510</t>
  </si>
  <si>
    <t>AR-03537</t>
  </si>
  <si>
    <t>AR-03538</t>
  </si>
  <si>
    <t>AR-04177</t>
  </si>
  <si>
    <t>0013600000xoEIwAAM</t>
  </si>
  <si>
    <t>AR-03609</t>
  </si>
  <si>
    <t>AR-03610</t>
  </si>
  <si>
    <t>AR-03627</t>
  </si>
  <si>
    <t>AR-03665</t>
  </si>
  <si>
    <t>Lagos State Ministry of Health</t>
  </si>
  <si>
    <t>00136000011OffyAAC</t>
  </si>
  <si>
    <t>AR-03684</t>
  </si>
  <si>
    <t>AR-03685</t>
  </si>
  <si>
    <t>Nai Zindagi</t>
  </si>
  <si>
    <t>0013600000xoEFsAAM</t>
  </si>
  <si>
    <t>AR-03675</t>
  </si>
  <si>
    <t>National TB Control Programme Pakistan</t>
  </si>
  <si>
    <t>0013600000xoEFtAAM</t>
  </si>
  <si>
    <t>AR-03676</t>
  </si>
  <si>
    <t>The Indus Hospital</t>
  </si>
  <si>
    <t>0013600000xoEKuAAM</t>
  </si>
  <si>
    <t>AR-03677</t>
  </si>
  <si>
    <t>Mercy Corps</t>
  </si>
  <si>
    <t>0013600000xoEFbAAM</t>
  </si>
  <si>
    <t>AR-03669</t>
  </si>
  <si>
    <t>AR-03671</t>
  </si>
  <si>
    <t>Family Health International (FHI360)</t>
  </si>
  <si>
    <t>00136000011Ofg0AAC</t>
  </si>
  <si>
    <t>AR-03673</t>
  </si>
  <si>
    <t>United Nations High Commisioner for Refugees</t>
  </si>
  <si>
    <t>00136000011OffzAAC</t>
  </si>
  <si>
    <t>AR-03693</t>
  </si>
  <si>
    <t>AR-03756</t>
  </si>
  <si>
    <t>AR-03757</t>
  </si>
  <si>
    <t>AR-03747</t>
  </si>
  <si>
    <t>AR-03748</t>
  </si>
  <si>
    <t>AR-03749</t>
  </si>
  <si>
    <t>AR-03792</t>
  </si>
  <si>
    <t>AR-04242</t>
  </si>
  <si>
    <t>National High Council for the Fight against AIDS</t>
  </si>
  <si>
    <t>0013600000xoEGuAAM</t>
  </si>
  <si>
    <t>AR-04244</t>
  </si>
  <si>
    <t>AR-03819</t>
  </si>
  <si>
    <t>National Agency for the Control of AIDS</t>
  </si>
  <si>
    <t>0013600000xoEFxAAM</t>
  </si>
  <si>
    <t>AR-03820</t>
  </si>
  <si>
    <t>Society For Family Health</t>
  </si>
  <si>
    <t>0013600000xoEIcAAM</t>
  </si>
  <si>
    <t>AR-03821</t>
  </si>
  <si>
    <t>Association For Reproductive And Family Health</t>
  </si>
  <si>
    <t>0013600000xoEFXAA2</t>
  </si>
  <si>
    <t>AR-03822</t>
  </si>
  <si>
    <t>Institute of Human Virology Nigeria</t>
  </si>
  <si>
    <t>0013600000xoEI7AAM</t>
  </si>
  <si>
    <t>AR-04100</t>
  </si>
  <si>
    <t>AR-03972</t>
  </si>
  <si>
    <t>AR-03823</t>
  </si>
  <si>
    <t>AR-04089</t>
  </si>
  <si>
    <t>Ministry of Health of the Revolutionary Government of Zanzibar</t>
  </si>
  <si>
    <t>0013600000xoEIAAA2</t>
  </si>
  <si>
    <t>AR-04645</t>
  </si>
  <si>
    <t>AR-04098</t>
  </si>
  <si>
    <t>Instituto Nicaragüense de Seguridad Social</t>
  </si>
  <si>
    <t>0013600000xoEFRAA2</t>
  </si>
  <si>
    <t>AR-04196</t>
  </si>
  <si>
    <t>AR-04197</t>
  </si>
  <si>
    <t>AR-04198</t>
  </si>
  <si>
    <t>AR-04110</t>
  </si>
  <si>
    <t>AR-04266</t>
  </si>
  <si>
    <t>AR-04472</t>
  </si>
  <si>
    <t>AR-04471</t>
  </si>
  <si>
    <t>AR-04324</t>
  </si>
  <si>
    <t>William J Clinton Foundation</t>
  </si>
  <si>
    <t>0013600001ElqLxAAJ</t>
  </si>
  <si>
    <t>AR-04322</t>
  </si>
  <si>
    <t>AR-04327</t>
  </si>
  <si>
    <t>Cambodia Ministry of Economy and Finance</t>
  </si>
  <si>
    <t>0013600001ElqOHAAZ</t>
  </si>
  <si>
    <t>AR-04328</t>
  </si>
  <si>
    <t>AR-04361</t>
  </si>
  <si>
    <t>Indonesia AIDS Coalition</t>
  </si>
  <si>
    <t>0013600001GqOkCAAV</t>
  </si>
  <si>
    <t>AR-04356</t>
  </si>
  <si>
    <t>West African Program to Combat AIDS and STI</t>
  </si>
  <si>
    <t>0013600001GqA8CAAV</t>
  </si>
  <si>
    <t>AR-04363</t>
  </si>
  <si>
    <t>AR-04365</t>
  </si>
  <si>
    <t>AR-04077</t>
  </si>
  <si>
    <t>Conseil National de Lutte contre le SIDA de la République du Sénégal</t>
  </si>
  <si>
    <t>0013600000xoEGqAAM</t>
  </si>
  <si>
    <t>AR-04094</t>
  </si>
  <si>
    <t>AR-04362</t>
  </si>
  <si>
    <t>AR-04359</t>
  </si>
  <si>
    <t>AR-04357</t>
  </si>
  <si>
    <t>AR-04364</t>
  </si>
  <si>
    <t>Ministry of National Health Services, Regulations and Coordination of Pakistan</t>
  </si>
  <si>
    <t>0013600000xoEDOAA2</t>
  </si>
  <si>
    <t>AR-04482</t>
  </si>
  <si>
    <t>Amref Health Africa, Tanzania</t>
  </si>
  <si>
    <t>0013600001IbBhRAAV</t>
  </si>
  <si>
    <t>AR-04485</t>
  </si>
  <si>
    <t>0013600001JFguUAAT</t>
  </si>
  <si>
    <t>AR-04489</t>
  </si>
  <si>
    <t>AR-04484</t>
  </si>
  <si>
    <t>AR-04490</t>
  </si>
  <si>
    <t>AR-04522</t>
  </si>
  <si>
    <t>Federal Ministry of Health of the Republic of Sudan</t>
  </si>
  <si>
    <t>0013600000xoEKVAA2</t>
  </si>
  <si>
    <t>AR-04534</t>
  </si>
  <si>
    <t>0013600001K9jAFAAZ</t>
  </si>
  <si>
    <t>AR-04533</t>
  </si>
  <si>
    <t>AR-04205</t>
  </si>
  <si>
    <t>AR-04396</t>
  </si>
  <si>
    <t>AR-04397</t>
  </si>
  <si>
    <t>AR-04398</t>
  </si>
  <si>
    <t>AR-04399</t>
  </si>
  <si>
    <t>AR-04255</t>
  </si>
  <si>
    <t>AR-03846</t>
  </si>
  <si>
    <t>Philippine Business for Social Progress, Inc.</t>
  </si>
  <si>
    <t>0013600000xoEFCAA2</t>
  </si>
  <si>
    <t>AR-03837</t>
  </si>
  <si>
    <t>AR-04474</t>
  </si>
  <si>
    <t>AR-04478</t>
  </si>
  <si>
    <t>AR-04376</t>
  </si>
  <si>
    <t>AR-04483</t>
  </si>
  <si>
    <t>AR-04523</t>
  </si>
  <si>
    <t>AR-04535</t>
  </si>
  <si>
    <t>AR-04400</t>
  </si>
  <si>
    <t>AR-04003</t>
  </si>
  <si>
    <t>AR-04015</t>
  </si>
  <si>
    <t>Centro de Información y Recursos para el Desarrollo</t>
  </si>
  <si>
    <t>0013600000xoEGnAAM</t>
  </si>
  <si>
    <t>AR-04016</t>
  </si>
  <si>
    <t>National HIV/AIDS Secretariat</t>
  </si>
  <si>
    <t>0013600000xoEHMAA2</t>
  </si>
  <si>
    <t>AR-04017</t>
  </si>
  <si>
    <t>AR-04051</t>
  </si>
  <si>
    <t>AR-04047</t>
  </si>
  <si>
    <t>AR-04046</t>
  </si>
  <si>
    <t>AR-04031</t>
  </si>
  <si>
    <t>Republican DOTS Center of the Republic of Uzbekistan</t>
  </si>
  <si>
    <t>0013600000xoEI1AAM</t>
  </si>
  <si>
    <t>AR-04033</t>
  </si>
  <si>
    <t>Republican Center to Fight AIDS</t>
  </si>
  <si>
    <t>0013600000xoEKzAAM</t>
  </si>
  <si>
    <t>AR-04030</t>
  </si>
  <si>
    <t>AR-04034</t>
  </si>
  <si>
    <t>AR-04049</t>
  </si>
  <si>
    <t>AR-04054</t>
  </si>
  <si>
    <t>AR-04036</t>
  </si>
  <si>
    <t>0013600000xoEH8AAM</t>
  </si>
  <si>
    <t>AR-04055</t>
  </si>
  <si>
    <t>Ministry of Health of the Republic of Suriname</t>
  </si>
  <si>
    <t>0013600000xoEHaAAM</t>
  </si>
  <si>
    <t>AR-04050</t>
  </si>
  <si>
    <t>AR-04027</t>
  </si>
  <si>
    <t>AR-04029</t>
  </si>
  <si>
    <t>AR-04052</t>
  </si>
  <si>
    <t>AR-04032</t>
  </si>
  <si>
    <t>AR-04048</t>
  </si>
  <si>
    <t>AR-04053</t>
  </si>
  <si>
    <t>AR-04035</t>
  </si>
  <si>
    <t>AR-04028</t>
  </si>
  <si>
    <t>AR-04065</t>
  </si>
  <si>
    <t>Pilipinas Shell Foundation, Inc.</t>
  </si>
  <si>
    <t>0013600000xoEGEAA2</t>
  </si>
  <si>
    <t>AR-04066</t>
  </si>
  <si>
    <t>AR-04095</t>
  </si>
  <si>
    <t>Coordination Intersectorielle de Lutte contre les IST/VIH/SIDA de la République du Niger</t>
  </si>
  <si>
    <t>0013600000xoEGXAA2</t>
  </si>
  <si>
    <t>AR-04096</t>
  </si>
  <si>
    <t>AR-04223</t>
  </si>
  <si>
    <t>AR-04224</t>
  </si>
  <si>
    <t>AR-04214</t>
  </si>
  <si>
    <t>AR-04070</t>
  </si>
  <si>
    <t>AR-04073</t>
  </si>
  <si>
    <t>0013600000xoEIsAAM</t>
  </si>
  <si>
    <t>AR-04067</t>
  </si>
  <si>
    <t>AR-04068</t>
  </si>
  <si>
    <t>0013600000xoEJ4AAM</t>
  </si>
  <si>
    <t>AR-04074</t>
  </si>
  <si>
    <t>AR-04076</t>
  </si>
  <si>
    <t>AR-04071</t>
  </si>
  <si>
    <t>AR-04083</t>
  </si>
  <si>
    <t>AR-04081</t>
  </si>
  <si>
    <t>Ministry of Finance of the Kingdom of Lesotho</t>
  </si>
  <si>
    <t>0013600000xoEHqAAM</t>
  </si>
  <si>
    <t>AR-04111</t>
  </si>
  <si>
    <t>AR-04401</t>
  </si>
  <si>
    <t>AR-04402</t>
  </si>
  <si>
    <t>AR-04419</t>
  </si>
  <si>
    <t>AR-04085</t>
  </si>
  <si>
    <t>AR-04084</t>
  </si>
  <si>
    <t>Pact Lesotho</t>
  </si>
  <si>
    <t>0013600000xoEKLAA2</t>
  </si>
  <si>
    <t>AR-04082</t>
  </si>
  <si>
    <t>AR-04243</t>
  </si>
  <si>
    <t>AR-04091</t>
  </si>
  <si>
    <t>AR-04410</t>
  </si>
  <si>
    <t>AR-04420</t>
  </si>
  <si>
    <t>Alliance Nationale des Communautés pour la Santé - Sénégal</t>
  </si>
  <si>
    <t>0013600000xoEFNAA2</t>
  </si>
  <si>
    <t>AR-03873</t>
  </si>
  <si>
    <t>Ministry of Health of the Republic of Zambia</t>
  </si>
  <si>
    <t>0013600000xoEFpAAM</t>
  </si>
  <si>
    <t>AR-03874</t>
  </si>
  <si>
    <t>Churches Health Association of Zambia</t>
  </si>
  <si>
    <t>0013600000xoEHZAA2</t>
  </si>
  <si>
    <t>AR-03891</t>
  </si>
  <si>
    <t>AR-04421</t>
  </si>
  <si>
    <t>AR-04439</t>
  </si>
  <si>
    <t>AR-03909</t>
  </si>
  <si>
    <t>AR-03910</t>
  </si>
  <si>
    <t>0013600000xoEItAAM</t>
  </si>
  <si>
    <t>AR-03911</t>
  </si>
  <si>
    <t>AR-03912</t>
  </si>
  <si>
    <t>AR-04116</t>
  </si>
  <si>
    <t>AR-04115</t>
  </si>
  <si>
    <t>United Nations Office for Project Services</t>
  </si>
  <si>
    <t>0013600000xoEJBAA2</t>
  </si>
  <si>
    <t>AR-04457</t>
  </si>
  <si>
    <t>AR-04466</t>
  </si>
  <si>
    <t>AR-02552</t>
  </si>
  <si>
    <t>AR-02558</t>
  </si>
  <si>
    <t>0013600000xoEImAAM</t>
  </si>
  <si>
    <t>AR-02565</t>
  </si>
  <si>
    <t>AR-00987</t>
  </si>
  <si>
    <t>AR-00988</t>
  </si>
  <si>
    <t>AR-00989</t>
  </si>
  <si>
    <t>AR-00991</t>
  </si>
  <si>
    <t>AR-00994</t>
  </si>
  <si>
    <t>0013600000xoEDMAA2</t>
  </si>
  <si>
    <t>AR-00996</t>
  </si>
  <si>
    <t>0013600000xoEInAAM</t>
  </si>
  <si>
    <t>AR-00997</t>
  </si>
  <si>
    <t>AR-02624</t>
  </si>
  <si>
    <t>Western Cape Government: Health</t>
  </si>
  <si>
    <t>0013600000xoEIXAA2</t>
  </si>
  <si>
    <t>AR-02627</t>
  </si>
  <si>
    <t>Networking HIV, AIDS Community of South Africa NPC</t>
  </si>
  <si>
    <t>0013600000xoEGBAA2</t>
  </si>
  <si>
    <t>AR-02629</t>
  </si>
  <si>
    <t>National Department of Health of the Republic of South Africa</t>
  </si>
  <si>
    <t>0013600000xoEIRAA2</t>
  </si>
  <si>
    <t>AR-02631</t>
  </si>
  <si>
    <t>Right to Care</t>
  </si>
  <si>
    <t>0013600000xoEGiAAM</t>
  </si>
  <si>
    <t>AR-02633</t>
  </si>
  <si>
    <t>Soul City Institute for Health and Development Communication</t>
  </si>
  <si>
    <t>0013600000xoEJYAA2</t>
  </si>
  <si>
    <t>AR-02636</t>
  </si>
  <si>
    <t>Ministry of Health of the Republic of El Salvador</t>
  </si>
  <si>
    <t>0013600000xoEFgAAM</t>
  </si>
  <si>
    <t>AR-02641</t>
  </si>
  <si>
    <t>AR-02643</t>
  </si>
  <si>
    <t>AR-02645</t>
  </si>
  <si>
    <t>AR-02646</t>
  </si>
  <si>
    <t>AR-02647</t>
  </si>
  <si>
    <t>AR-02569</t>
  </si>
  <si>
    <t>AR-02572</t>
  </si>
  <si>
    <t>AR-02574</t>
  </si>
  <si>
    <t>AR-02578</t>
  </si>
  <si>
    <t>AR-01006</t>
  </si>
  <si>
    <t>0013600000xoEFzAAM</t>
  </si>
  <si>
    <t>AR-01008</t>
  </si>
  <si>
    <t>AR-01010</t>
  </si>
  <si>
    <t>AR-01013</t>
  </si>
  <si>
    <t>AR-01015</t>
  </si>
  <si>
    <t>0013600000xoEJ3AAM</t>
  </si>
  <si>
    <t>AR-01016</t>
  </si>
  <si>
    <t>AR-02650</t>
  </si>
  <si>
    <t>Republican Center of State Sanitary-Epidemiological Surveillance of the Republic of Uzbekistan</t>
  </si>
  <si>
    <t>0013600000xoEIaAAM</t>
  </si>
  <si>
    <t>AR-00937</t>
  </si>
  <si>
    <t>0013600000xoEKGAA2</t>
  </si>
  <si>
    <t>AR-00938</t>
  </si>
  <si>
    <t>AR-00939</t>
  </si>
  <si>
    <t>AR-00940</t>
  </si>
  <si>
    <t>AR-00945</t>
  </si>
  <si>
    <t>AR-00946</t>
  </si>
  <si>
    <t>AR-00948</t>
  </si>
  <si>
    <t>AR-00950</t>
  </si>
  <si>
    <t>0013600000xoEJ5AAM</t>
  </si>
  <si>
    <t>AR-00951</t>
  </si>
  <si>
    <t>AR-00952</t>
  </si>
  <si>
    <t>0013600000xoEG6AAM</t>
  </si>
  <si>
    <t>AR-00953</t>
  </si>
  <si>
    <t>AR-00957</t>
  </si>
  <si>
    <t>AR-00960</t>
  </si>
  <si>
    <t>0013600000xoEIoAAM</t>
  </si>
  <si>
    <t>AR-00961</t>
  </si>
  <si>
    <t>AR-00962</t>
  </si>
  <si>
    <t>AR-00963</t>
  </si>
  <si>
    <t>AR-00964</t>
  </si>
  <si>
    <t>AR-00967</t>
  </si>
  <si>
    <t>0013600000xoEH6AAM</t>
  </si>
  <si>
    <t>AR-00975</t>
  </si>
  <si>
    <t>AR-00977</t>
  </si>
  <si>
    <t>AR-00979</t>
  </si>
  <si>
    <t>AR-00980</t>
  </si>
  <si>
    <t>AR-00981</t>
  </si>
  <si>
    <t>AR-00982</t>
  </si>
  <si>
    <t>AR-00983</t>
  </si>
  <si>
    <t>AR-01021</t>
  </si>
  <si>
    <t>World Vision India</t>
  </si>
  <si>
    <t>0013600000xoEKWAA2</t>
  </si>
  <si>
    <t>AR-01022</t>
  </si>
  <si>
    <t>AR-01023</t>
  </si>
  <si>
    <t>AR-01027</t>
  </si>
  <si>
    <t>AR-01028</t>
  </si>
  <si>
    <t>AR-01029</t>
  </si>
  <si>
    <t>AR-01030</t>
  </si>
  <si>
    <t>AR-01031</t>
  </si>
  <si>
    <t>0013600000xoEIfAAM</t>
  </si>
  <si>
    <t>AR-01033</t>
  </si>
  <si>
    <t>AR-01034</t>
  </si>
  <si>
    <t>AR-01035</t>
  </si>
  <si>
    <t>AR-01042</t>
  </si>
  <si>
    <t>AR-01043</t>
  </si>
  <si>
    <t>AR-01045</t>
  </si>
  <si>
    <t>AR-01657</t>
  </si>
  <si>
    <t>0013600000xoEKvAAM</t>
  </si>
  <si>
    <t>AR-01658</t>
  </si>
  <si>
    <t>AR-01659</t>
  </si>
  <si>
    <t>AR-01660</t>
  </si>
  <si>
    <t>AR-01661</t>
  </si>
  <si>
    <t>AR-01662</t>
  </si>
  <si>
    <t>AR-01663</t>
  </si>
  <si>
    <t>AR-01664</t>
  </si>
  <si>
    <t>AR-01665</t>
  </si>
  <si>
    <t>AR-01666</t>
  </si>
  <si>
    <t>AR-01667</t>
  </si>
  <si>
    <t>Caritas  Congo ASBL</t>
  </si>
  <si>
    <t>0013600000xoEI6AAM</t>
  </si>
  <si>
    <t>AR-01668</t>
  </si>
  <si>
    <t>AR-01675</t>
  </si>
  <si>
    <t>AR-01676</t>
  </si>
  <si>
    <t>AR-01679</t>
  </si>
  <si>
    <t>AR-01680</t>
  </si>
  <si>
    <t>0013600000xoEHEAA2</t>
  </si>
  <si>
    <t>AR-01681</t>
  </si>
  <si>
    <t>National Religious Association for Social Development</t>
  </si>
  <si>
    <t>0013600000xoEG9AAM</t>
  </si>
  <si>
    <t>AR-01682</t>
  </si>
  <si>
    <t>AR-04129</t>
  </si>
  <si>
    <t>0013600000xoEDLAA2</t>
  </si>
  <si>
    <t>AR-04281</t>
  </si>
  <si>
    <t>AR-04171</t>
  </si>
  <si>
    <t>AR-04539</t>
  </si>
  <si>
    <t>AR-04554</t>
  </si>
  <si>
    <t>AR-04553</t>
  </si>
  <si>
    <t>AR-04567</t>
  </si>
  <si>
    <t>AR-04430</t>
  </si>
  <si>
    <t>AR-03900</t>
  </si>
  <si>
    <t>AR-03901</t>
  </si>
  <si>
    <t>AR-04245</t>
  </si>
  <si>
    <t>AR-04117</t>
  </si>
  <si>
    <t>AR-04283</t>
  </si>
  <si>
    <t>AR-04119</t>
  </si>
  <si>
    <t>AR-04120</t>
  </si>
  <si>
    <t>AR-04282</t>
  </si>
  <si>
    <t>AR-04128</t>
  </si>
  <si>
    <t>AR-01457</t>
  </si>
  <si>
    <t>AR-01458</t>
  </si>
  <si>
    <t>AR-01459</t>
  </si>
  <si>
    <t>AR-01460</t>
  </si>
  <si>
    <t>The Family Planning Association of Sri Lanka</t>
  </si>
  <si>
    <t>0013600000xoEFfAAM</t>
  </si>
  <si>
    <t>AR-01461</t>
  </si>
  <si>
    <t>Ministry of Health, Nutrition &amp; Indigenous Medicine of the Democratic Socialist Republic of Sri Lanka</t>
  </si>
  <si>
    <t>0013600000xoEFkAAM</t>
  </si>
  <si>
    <t>AR-01462</t>
  </si>
  <si>
    <t>AR-01463</t>
  </si>
  <si>
    <t>AR-01464</t>
  </si>
  <si>
    <t>AR-01465</t>
  </si>
  <si>
    <t>AR-01466</t>
  </si>
  <si>
    <t>AR-01467</t>
  </si>
  <si>
    <t>AR-01468</t>
  </si>
  <si>
    <t>AR-01469</t>
  </si>
  <si>
    <t>AR-01470</t>
  </si>
  <si>
    <t>AR-01474</t>
  </si>
  <si>
    <t>AR-01475</t>
  </si>
  <si>
    <t>Groupe Pivot Santé Population</t>
  </si>
  <si>
    <t>0013600000xoEJGAA2</t>
  </si>
  <si>
    <t>AR-01476</t>
  </si>
  <si>
    <t>The Ministry of Health of the Republic of Mali</t>
  </si>
  <si>
    <t>0013600000xoEHuAAM</t>
  </si>
  <si>
    <t>AR-01477</t>
  </si>
  <si>
    <t>AR-01478</t>
  </si>
  <si>
    <t>AR-01486</t>
  </si>
  <si>
    <t>The Ministry of Health of the Former Yugoslav Republic of Macedonia</t>
  </si>
  <si>
    <t>0013600000xoEFIAA2</t>
  </si>
  <si>
    <t>AR-01487</t>
  </si>
  <si>
    <t>AR-01488</t>
  </si>
  <si>
    <t>AR-01489</t>
  </si>
  <si>
    <t>AR-01490</t>
  </si>
  <si>
    <t>AR-01491</t>
  </si>
  <si>
    <t>The Registered Trustees of the National AIDS Commission Trust of the Republic of Malawi</t>
  </si>
  <si>
    <t>0013600000xoEIYAA2</t>
  </si>
  <si>
    <t>AR-01495</t>
  </si>
  <si>
    <t>AR-01496</t>
  </si>
  <si>
    <t>AR-01497</t>
  </si>
  <si>
    <t>AR-01499</t>
  </si>
  <si>
    <t>AR-01500</t>
  </si>
  <si>
    <t>AR-01501</t>
  </si>
  <si>
    <t>AR-01502</t>
  </si>
  <si>
    <t>AR-01503</t>
  </si>
  <si>
    <t>AR-01504</t>
  </si>
  <si>
    <t>AR-01505</t>
  </si>
  <si>
    <t>AR-01506</t>
  </si>
  <si>
    <t>AR-01507</t>
  </si>
  <si>
    <t>AR-01508</t>
  </si>
  <si>
    <t>AR-01513</t>
  </si>
  <si>
    <t>AR-01514</t>
  </si>
  <si>
    <t>AR-01515</t>
  </si>
  <si>
    <t>AR-01516</t>
  </si>
  <si>
    <t>AR-01517</t>
  </si>
  <si>
    <t>AR-01518</t>
  </si>
  <si>
    <t>AR-01519</t>
  </si>
  <si>
    <t>AR-01520</t>
  </si>
  <si>
    <t>Malaysian AIDS Council</t>
  </si>
  <si>
    <t>0013600000xoEFcAAM</t>
  </si>
  <si>
    <t>AR-01521</t>
  </si>
  <si>
    <t>The Ministry of Health and Population of Nepal</t>
  </si>
  <si>
    <t>0013600000xoEI5AAM</t>
  </si>
  <si>
    <t>AR-01522</t>
  </si>
  <si>
    <t>AR-01523</t>
  </si>
  <si>
    <t>AR-01524</t>
  </si>
  <si>
    <t>AR-01525</t>
  </si>
  <si>
    <t>AR-01526</t>
  </si>
  <si>
    <t>AR-01527</t>
  </si>
  <si>
    <t>AR-01528</t>
  </si>
  <si>
    <t>National Malaria Elimination Programme of the Federal Ministry of Health of the Federal Republic of Nigeria</t>
  </si>
  <si>
    <t>0013600000xoEG7AAM</t>
  </si>
  <si>
    <t>AR-01529</t>
  </si>
  <si>
    <t>AR-01530</t>
  </si>
  <si>
    <t>AR-01531</t>
  </si>
  <si>
    <t>AR-01532</t>
  </si>
  <si>
    <t>AR-01533</t>
  </si>
  <si>
    <t>AR-01534</t>
  </si>
  <si>
    <t>AR-01535</t>
  </si>
  <si>
    <t>AR-01536</t>
  </si>
  <si>
    <t>AR-01537</t>
  </si>
  <si>
    <t>AR-01538</t>
  </si>
  <si>
    <t>Federación Red NICASALUD</t>
  </si>
  <si>
    <t>0013600000xoEGjAAM</t>
  </si>
  <si>
    <t>AR-01539</t>
  </si>
  <si>
    <t>AR-01540</t>
  </si>
  <si>
    <t>AR-01541</t>
  </si>
  <si>
    <t>AR-01542</t>
  </si>
  <si>
    <t>AR-01543</t>
  </si>
  <si>
    <t>AR-01544</t>
  </si>
  <si>
    <t>AR-01545</t>
  </si>
  <si>
    <t>AR-01546</t>
  </si>
  <si>
    <t>0013600000xoEL1AAM</t>
  </si>
  <si>
    <t>AR-01547</t>
  </si>
  <si>
    <t>AR-01548</t>
  </si>
  <si>
    <t>AR-01549</t>
  </si>
  <si>
    <t>AR-01550</t>
  </si>
  <si>
    <t>Cicatelli Associates Inc.</t>
  </si>
  <si>
    <t>0013600000xoEGHAA2</t>
  </si>
  <si>
    <t>AR-01551</t>
  </si>
  <si>
    <t>Pathfinder International</t>
  </si>
  <si>
    <t>0013600000xoEFBAA2</t>
  </si>
  <si>
    <t>AR-01552</t>
  </si>
  <si>
    <t>Ministry of Health (PARSALUD II, Unidad Ejecutora 123) of the Republic of Peru</t>
  </si>
  <si>
    <t>0013600000xoEF6AAM</t>
  </si>
  <si>
    <t>AR-01553</t>
  </si>
  <si>
    <t>AR-01554</t>
  </si>
  <si>
    <t>Socios en Salud sucursal Peru</t>
  </si>
  <si>
    <t>0013600000xoEL0AAM</t>
  </si>
  <si>
    <t>AR-01555</t>
  </si>
  <si>
    <t>Department of Health, Republic of the Philippines</t>
  </si>
  <si>
    <t>0013600000xoEJEAA2</t>
  </si>
  <si>
    <t>AR-01556</t>
  </si>
  <si>
    <t>AR-01557</t>
  </si>
  <si>
    <t>AR-01560</t>
  </si>
  <si>
    <t>AR-01561</t>
  </si>
  <si>
    <t>AR-01562</t>
  </si>
  <si>
    <t>AR-01563</t>
  </si>
  <si>
    <t>Alter Vida - Centro de Estudios y Formación para el Ecodesarrollo</t>
  </si>
  <si>
    <t>0013600000xoEEjAAM</t>
  </si>
  <si>
    <t>AR-01570</t>
  </si>
  <si>
    <t>AR-01571</t>
  </si>
  <si>
    <t>AR-01578</t>
  </si>
  <si>
    <t>Open Health Institute</t>
  </si>
  <si>
    <t>0013600000xoEIVAA2</t>
  </si>
  <si>
    <t>AR-01579</t>
  </si>
  <si>
    <t>AR-01580</t>
  </si>
  <si>
    <t>AR-01581</t>
  </si>
  <si>
    <t>AR-01582</t>
  </si>
  <si>
    <t>AR-01583</t>
  </si>
  <si>
    <t>AR-01584</t>
  </si>
  <si>
    <t>AR-01585</t>
  </si>
  <si>
    <t>AR-01586</t>
  </si>
  <si>
    <t>AR-01587</t>
  </si>
  <si>
    <t>AR-01588</t>
  </si>
  <si>
    <t>AR-01589</t>
  </si>
  <si>
    <t>Ministry of Health and Sanitation of Sierra Leone</t>
  </si>
  <si>
    <t>0013600000xoEFeAAM</t>
  </si>
  <si>
    <t>AR-01590</t>
  </si>
  <si>
    <t>AR-01591</t>
  </si>
  <si>
    <t>AR-01592</t>
  </si>
  <si>
    <t>AR-01593</t>
  </si>
  <si>
    <t>AR-01594</t>
  </si>
  <si>
    <t>AR-01595</t>
  </si>
  <si>
    <t>Ministry of Health, Prevention and Public Hygiene of the Republic of Senegal - AIDS Division</t>
  </si>
  <si>
    <t>0013600000xoEGWAA2</t>
  </si>
  <si>
    <t>AR-01596</t>
  </si>
  <si>
    <t>AR-01597</t>
  </si>
  <si>
    <t>AR-01598</t>
  </si>
  <si>
    <t>AR-01599</t>
  </si>
  <si>
    <t>AR-01600</t>
  </si>
  <si>
    <t>AR-01601</t>
  </si>
  <si>
    <t>AR-01602</t>
  </si>
  <si>
    <t>AR-01603</t>
  </si>
  <si>
    <t>AR-01604</t>
  </si>
  <si>
    <t>AR-01605</t>
  </si>
  <si>
    <t>AR-01606</t>
  </si>
  <si>
    <t>AR-01607</t>
  </si>
  <si>
    <t>AR-01613</t>
  </si>
  <si>
    <t>AR-01614</t>
  </si>
  <si>
    <t>AR-01615</t>
  </si>
  <si>
    <t>AR-01616</t>
  </si>
  <si>
    <t>AR-01617</t>
  </si>
  <si>
    <t>0013600000xoEGGAA2</t>
  </si>
  <si>
    <t>AR-01618</t>
  </si>
  <si>
    <t>AR-01619</t>
  </si>
  <si>
    <t>AR-01620</t>
  </si>
  <si>
    <t>Republican Center of Tuberculosis Control - Tajikistan</t>
  </si>
  <si>
    <t>0013600000xoEKeAAM</t>
  </si>
  <si>
    <t>AR-01621</t>
  </si>
  <si>
    <t>AR-01622</t>
  </si>
  <si>
    <t>AR-01623</t>
  </si>
  <si>
    <t>AR-01624</t>
  </si>
  <si>
    <t>Basic Health Care Directorate</t>
  </si>
  <si>
    <t>0013600000xoEIBAA2</t>
  </si>
  <si>
    <t>AR-01625</t>
  </si>
  <si>
    <t>Société Tunisienne des Maladies Respiratoires et d’Allergologie</t>
  </si>
  <si>
    <t>0013600000xoEI3AAM</t>
  </si>
  <si>
    <t>AR-01626</t>
  </si>
  <si>
    <t>Office National de la Famille et de la Population de la République de Tunisie</t>
  </si>
  <si>
    <t>0013600000xoEG8AAM</t>
  </si>
  <si>
    <t>AR-01627</t>
  </si>
  <si>
    <t>AR-01628</t>
  </si>
  <si>
    <t>AR-01629</t>
  </si>
  <si>
    <t>AR-01630</t>
  </si>
  <si>
    <t>AR-01631</t>
  </si>
  <si>
    <t>AR-01632</t>
  </si>
  <si>
    <t>AR-01633</t>
  </si>
  <si>
    <t>AR-01634</t>
  </si>
  <si>
    <t>AR-01635</t>
  </si>
  <si>
    <t>AR-01636</t>
  </si>
  <si>
    <t>AR-01637</t>
  </si>
  <si>
    <t>AR-01638</t>
  </si>
  <si>
    <t>AR-01639</t>
  </si>
  <si>
    <t>AR-01640</t>
  </si>
  <si>
    <t>AR-01641</t>
  </si>
  <si>
    <t>Viet Nam Authority of HIV/AIDS Control</t>
  </si>
  <si>
    <t>0013600000xoEF7AAM</t>
  </si>
  <si>
    <t>AR-01642</t>
  </si>
  <si>
    <t>Department of Planning and Finance, Ministry of Health, Socialist Republic of Vietnam</t>
  </si>
  <si>
    <t>0013600000xoEHjAAM</t>
  </si>
  <si>
    <t>AR-01643</t>
  </si>
  <si>
    <t>Viet Nam Union of Science and Technology Associations</t>
  </si>
  <si>
    <t>0013600000xoEKNAA2</t>
  </si>
  <si>
    <t>AR-01644</t>
  </si>
  <si>
    <t>National Institute of Malariology, Parasitology and Entomology of the Ministry of Health of the Socialist Republic of Viet Nam</t>
  </si>
  <si>
    <t>0013600000xoEITAA2</t>
  </si>
  <si>
    <t>AR-01645</t>
  </si>
  <si>
    <t>AR-01646</t>
  </si>
  <si>
    <t>AR-01647</t>
  </si>
  <si>
    <t>Ministry of Health/National Lung Hospital of the Socialist Republic of Viet Nam</t>
  </si>
  <si>
    <t>0013600000xoEK7AAM</t>
  </si>
  <si>
    <t>AR-01648</t>
  </si>
  <si>
    <t>National Malaria Control Programme of the Ministry of Health and Population of the Republic of Yemen</t>
  </si>
  <si>
    <t>0013600000xoEIUAA2</t>
  </si>
  <si>
    <t>AR-01649</t>
  </si>
  <si>
    <t>AR-01650</t>
  </si>
  <si>
    <t>The National Tuberculosis Control Program</t>
  </si>
  <si>
    <t>0013600000xoEHyAAM</t>
  </si>
  <si>
    <t>AR-01651</t>
  </si>
  <si>
    <t>National AIDS Program</t>
  </si>
  <si>
    <t>0013600000xoEHwAAM</t>
  </si>
  <si>
    <t>AR-01652</t>
  </si>
  <si>
    <t>AIDS Foundation South Africa</t>
  </si>
  <si>
    <t>0013600000xoEKsAAM</t>
  </si>
  <si>
    <t>AR-01653</t>
  </si>
  <si>
    <t>Kheth'Impilo AIDS Free Living</t>
  </si>
  <si>
    <t>0013600000xoEKtAAM</t>
  </si>
  <si>
    <t>AR-01654</t>
  </si>
  <si>
    <t>KwaZulu Natal Provincial Treasury</t>
  </si>
  <si>
    <t>0013600000xoEKwAAM</t>
  </si>
  <si>
    <t>AR-01655</t>
  </si>
  <si>
    <t>AR-01656</t>
  </si>
  <si>
    <t>AR-04284</t>
  </si>
  <si>
    <t>AR-04019</t>
  </si>
  <si>
    <t>AR-04018</t>
  </si>
  <si>
    <t>AR-04141</t>
  </si>
  <si>
    <t>AR-04132</t>
  </si>
  <si>
    <t>AR-04159</t>
  </si>
  <si>
    <t>AR-04169</t>
  </si>
  <si>
    <t>AR-03420</t>
  </si>
  <si>
    <t>AR-03421</t>
  </si>
  <si>
    <t>AR-04174</t>
  </si>
  <si>
    <t>AR-03042</t>
  </si>
  <si>
    <t>AR-03043</t>
  </si>
  <si>
    <t>AR-03033</t>
  </si>
  <si>
    <t>AR-03025</t>
  </si>
  <si>
    <t>AR-03027</t>
  </si>
  <si>
    <t>AR-03028</t>
  </si>
  <si>
    <t>AR-03087</t>
  </si>
  <si>
    <t>AR-03150</t>
  </si>
  <si>
    <t>AR-03151</t>
  </si>
  <si>
    <t>AR-03276</t>
  </si>
  <si>
    <t>AR-04467</t>
  </si>
  <si>
    <t>AR-03222</t>
  </si>
  <si>
    <t>AR-03357</t>
  </si>
  <si>
    <t>AR-03384</t>
  </si>
  <si>
    <t>AR-03385</t>
  </si>
  <si>
    <t>AR-03375</t>
  </si>
  <si>
    <t>AR-03376</t>
  </si>
  <si>
    <t>AR-03377</t>
  </si>
  <si>
    <t>AR-03378</t>
  </si>
  <si>
    <t>AR-04241</t>
  </si>
  <si>
    <t>0013600000zN6z8AAC</t>
  </si>
  <si>
    <t>Funding Request Place Holder</t>
  </si>
  <si>
    <t>a1236000008JWhrAAG</t>
  </si>
  <si>
    <t>a1236000008JWhsAAG</t>
  </si>
  <si>
    <t>a1236000008JWhtAAG</t>
  </si>
  <si>
    <t>a1236000008JWhuAAG</t>
  </si>
  <si>
    <t>a1236000008JWhvAAG</t>
  </si>
  <si>
    <t>a1236000008JWhwAAG</t>
  </si>
  <si>
    <t>a1236000008JWhxAAG</t>
  </si>
  <si>
    <t>a3z360000009C2zAAE</t>
  </si>
  <si>
    <t>a3z360000009C30AAE</t>
  </si>
  <si>
    <t>a3z360000009C31AAE</t>
  </si>
  <si>
    <t>a3z360000009C32AAE</t>
  </si>
  <si>
    <t>a3z360000009C33AAE</t>
  </si>
  <si>
    <t>a3z360000009C34AAE</t>
  </si>
  <si>
    <t>IOR-00056</t>
  </si>
  <si>
    <t>Malaria I-7: Modélisation du nombre de vies sauvées (en fonction des dernières données épidémiologiques)</t>
  </si>
  <si>
    <t>a3z360000009C35AAE</t>
  </si>
  <si>
    <t>IOR-00057</t>
  </si>
  <si>
    <t>Malaria I-8: Modélisation du nombre d'infections évitées (basée sur les données épidémiologiques les plus récentes)</t>
  </si>
  <si>
    <t>a3z360000009C36AAE</t>
  </si>
  <si>
    <t>a3z360000009C37AAE</t>
  </si>
  <si>
    <t>a3z360000009C38AAE</t>
  </si>
  <si>
    <t>a3z360000009C39AAE</t>
  </si>
  <si>
    <t>a3z360000009C3AAAU</t>
  </si>
  <si>
    <t>a3z360000009C3BAAU</t>
  </si>
  <si>
    <t>a3z360000009C3oAAE</t>
  </si>
  <si>
    <t>a3z360000009C3pAAE</t>
  </si>
  <si>
    <t>a3z360000009C3qAAE</t>
  </si>
  <si>
    <t>a3z360000009C3rAAE</t>
  </si>
  <si>
    <t>a3z360000009C3sAAE</t>
  </si>
  <si>
    <t>a3z360000009C3tAAE</t>
  </si>
  <si>
    <t>IOR-00020</t>
  </si>
  <si>
    <t>Malaria O-5: Proportion de ménages disposant d'au moins une moustiquaire imprégnée d'insecticide</t>
  </si>
  <si>
    <t>a3z360000009C3uAAE</t>
  </si>
  <si>
    <t>a3z360000009C3vAAE</t>
  </si>
  <si>
    <t>a3z360000009C3wAAE</t>
  </si>
  <si>
    <t>a3z360000009C3xAAE</t>
  </si>
  <si>
    <t>a3z360000009C3yAAE</t>
  </si>
  <si>
    <t>IOR-00026</t>
  </si>
  <si>
    <t>HSS O-5: Note de préparation des services spécifiques pour les établissements de santé</t>
  </si>
  <si>
    <t>a3z360000009C3zAAE</t>
  </si>
  <si>
    <t>IOR-00027</t>
  </si>
  <si>
    <t>HSS O-4: Note de préparation du service général pour les établissements de santé</t>
  </si>
  <si>
    <t>a3z360000009C40AAE</t>
  </si>
  <si>
    <t>a3z360000009C41AAE</t>
  </si>
  <si>
    <t>a3z360000009C42AAE</t>
  </si>
  <si>
    <t>a3z360000009C43AAE</t>
  </si>
  <si>
    <t>MCI-00017</t>
  </si>
  <si>
    <t>RSS - Politique et gouvernance</t>
  </si>
  <si>
    <t>a3z360000009C2CAAU</t>
  </si>
  <si>
    <t>MCI-00018</t>
  </si>
  <si>
    <t>RSS - Financement des soins de santé</t>
  </si>
  <si>
    <t>a3z360000009C2DAAU</t>
  </si>
  <si>
    <t>MCI-00071</t>
  </si>
  <si>
    <t>Autre module</t>
  </si>
  <si>
    <t>a3z360000009C2JAAU</t>
  </si>
  <si>
    <t>MCI-00042</t>
  </si>
  <si>
    <t>VC-2: Nombre et pourcentage de personnes exposées ayant théoriquement reçu des moustiquaires imprégnées d'insecticide</t>
  </si>
  <si>
    <t>a1O36000001EGFqEAO</t>
  </si>
  <si>
    <t>MCI-00044</t>
  </si>
  <si>
    <t>VC-4: Proportion de groupes à risque cibles recevant des moustiquaires imprégnées d'insecticide de longue durée</t>
  </si>
  <si>
    <t>a1O36000001EGFsEAO</t>
  </si>
  <si>
    <t>MCI-00046</t>
  </si>
  <si>
    <t>VC-6: Proportion de la population protogée par la PID pendant les 12 derniers mois</t>
  </si>
  <si>
    <t>a1O36000001EGFuEAO</t>
  </si>
  <si>
    <t>MCI-00061</t>
  </si>
  <si>
    <t>SD-2: Nombre de consultations externes pour 10 000 habitants</t>
  </si>
  <si>
    <t>a1O36000001EGG9EAO</t>
  </si>
  <si>
    <t>MCI-00066</t>
  </si>
  <si>
    <t>PSM-1: Pourcentage d'établissements de santé n'ayant pas signalé de rupture de stock de médicaments essentiels</t>
  </si>
  <si>
    <t>a1O36000001EGGEEA4</t>
  </si>
  <si>
    <t>MCI-00160</t>
  </si>
  <si>
    <t>Programme de participation du secteur privé</t>
  </si>
  <si>
    <t>a1O36000001EGHkEAO</t>
  </si>
  <si>
    <t>MCI-00176</t>
  </si>
  <si>
    <t>Rétention et répartition des agents de santé communautaires</t>
  </si>
  <si>
    <t>a1O36000001EGI0EAO</t>
  </si>
  <si>
    <t>MCI-00181</t>
  </si>
  <si>
    <t>Développement et mise en œuvre des stratégies, politiques et réglementations sanitaires</t>
  </si>
  <si>
    <t>a1O36000001EGI5EAO</t>
  </si>
  <si>
    <t>MCI-00182</t>
  </si>
  <si>
    <t>Suivi de la mise en œuvre des législations et des politiques et communication de l'information y afférente</t>
  </si>
  <si>
    <t>a1O36000001EGI6EAO</t>
  </si>
  <si>
    <t>MCI-00183</t>
  </si>
  <si>
    <t>Autre</t>
  </si>
  <si>
    <t>a1O36000001EGI7EAO</t>
  </si>
  <si>
    <t>MCI-00184</t>
  </si>
  <si>
    <t>Viabilité financière</t>
  </si>
  <si>
    <t>a1O36000001EGI8EAO</t>
  </si>
  <si>
    <t>MCI-00185</t>
  </si>
  <si>
    <t>Financement équitable des soins de santé</t>
  </si>
  <si>
    <t>a1O36000001EGI9EAO</t>
  </si>
  <si>
    <t>MCI-00186</t>
  </si>
  <si>
    <t>a1O36000001EGIAEA4</t>
  </si>
  <si>
    <t>MCI-00208</t>
  </si>
  <si>
    <t>Appui aux systèmes de gestion des achats et de l'approvisionnement</t>
  </si>
  <si>
    <t>a1O36000001EGIWEA4</t>
  </si>
  <si>
    <t>MCI-00247</t>
  </si>
  <si>
    <t>Toute intervention</t>
  </si>
  <si>
    <t>a1O36000001EGJ9EAO</t>
  </si>
  <si>
    <t>Janvier-Juin 2018</t>
  </si>
  <si>
    <t>Juillet-Décembre 2018</t>
  </si>
  <si>
    <t>Janvier-Juin 2019</t>
  </si>
  <si>
    <t>Juillet-Décembre 2019</t>
  </si>
  <si>
    <t>Janvier-Juin 2020</t>
  </si>
  <si>
    <t>Juillet-Décembre 2020</t>
  </si>
  <si>
    <t>Cas confirmés du Paludisme dans le secteur public  pour le 1 er Semestre 2016</t>
  </si>
  <si>
    <t>Cas confirmés du Paludisme dans le secteur public pour le 2 er Semestre 2016</t>
  </si>
  <si>
    <t xml:space="preserve">Nombre des cas du Paludisme confirmés dans le secteur public </t>
  </si>
  <si>
    <t>Nombre moyen de cas attendus pour le deuxieme semestre de l'année 2017</t>
  </si>
  <si>
    <t xml:space="preserve">Nombre des cas du Paludisme confirmés dans le secteur privé </t>
  </si>
  <si>
    <t xml:space="preserve">Cas confirmés du Paludisme dans le secteur public en 2016 </t>
  </si>
  <si>
    <t xml:space="preserve">Ecart en nombre des cas entre les deux années consecutives </t>
  </si>
  <si>
    <t>Pourcentage des cas confirmés du Paludisme enregistrés pour le semestre 1  et 2 eme  semestre 2016</t>
  </si>
  <si>
    <t>Moyenne d'évolution des cas de Paludisme entre les années  2013 et 2016</t>
  </si>
  <si>
    <t xml:space="preserve">Nombre attendus de cas du Paludisme dans le secteur Public et privé </t>
  </si>
  <si>
    <t xml:space="preserve">Pourcentage des cas positifs  dans le secteur privé parmi tout les cas positifs </t>
  </si>
  <si>
    <t>Nombre attendus de cas du Paludisme dans le secteur Privé</t>
  </si>
  <si>
    <t/>
  </si>
  <si>
    <t xml:space="preserve">Hypotheses de calcul </t>
  </si>
  <si>
    <t>Juillet-Decembre 2018</t>
  </si>
  <si>
    <t>Juillet-Decembre 2019</t>
  </si>
  <si>
    <t>Juillet-Decembre 2020</t>
  </si>
  <si>
    <t xml:space="preserve">Nombre de test distribués </t>
  </si>
  <si>
    <t xml:space="preserve">Nombre des personnes ayant effectué un test parasitologique  dans le secteur public </t>
  </si>
  <si>
    <t xml:space="preserve">Taux de retest dans le pays </t>
  </si>
  <si>
    <t>Indicateur</t>
  </si>
  <si>
    <t>2017 (Janvier-Juin 2017)</t>
  </si>
  <si>
    <t xml:space="preserve">Indicateurs </t>
  </si>
  <si>
    <t>Nombre des cas suspect du Paludisme enregistrés dans le secteur public</t>
  </si>
  <si>
    <t>Nombre estimés des cas suspect  du Paludisme dans le secteur public</t>
  </si>
  <si>
    <t xml:space="preserve">Nombre des cas suspect du Paludisme enregistrés dans le secteur privé </t>
  </si>
  <si>
    <t>Nombre estimés des cas suspect  du Paludisme dans le secteur privé</t>
  </si>
  <si>
    <t xml:space="preserve">Nombre des cas testés dans le secteur public </t>
  </si>
  <si>
    <t>Nombre des cas testés dans le secteur privé</t>
  </si>
  <si>
    <t xml:space="preserve">Nombre de cas du paludisme confirmés dans le secteur public </t>
  </si>
  <si>
    <t>Nombre de cas du paludisme confirmés dans le secteur privé</t>
  </si>
  <si>
    <t xml:space="preserve">Pourcentage des cas positifs dans le secteur public </t>
  </si>
  <si>
    <t>Pourcentage des cas positifs dans le secteur privé</t>
  </si>
  <si>
    <t>²</t>
  </si>
  <si>
    <t xml:space="preserve">Les données de base ne sont pas disponibles et seront collectées à travers une enquête. Cette desagragation sera integré dans les outils de l'enquete.  L'indicateur sera renseigné en 2019 après la publication des données de l'enquête,il faut integrer dans le budget une enquete par rapport à cet indicateur. </t>
  </si>
  <si>
    <t xml:space="preserve">Les données de base ne sont pas disponibles et seront collectées à travers une enquête.Cette desagragation sera integré dans les outils de l'enquete.  L'indicateur sera renseigné en  2019 après la publication des données de l'enquête,il faut integrer dans le budget une enquete par rapport à cet indicateur. </t>
  </si>
  <si>
    <t>Rapport PNLP S2 2016</t>
  </si>
  <si>
    <t>Pas de baseline</t>
  </si>
  <si>
    <t>13,804</t>
  </si>
  <si>
    <t xml:space="preserve">Rapport PNLP </t>
  </si>
  <si>
    <t>Le systeme actuel de collecte des données ne permet pas d'avoir des informations sur les cas de décès.  Une révision des outils est en cours et intègrera les données des décès hospitalier</t>
  </si>
  <si>
    <t xml:space="preserve">Toutes les personnes testées étaient agées de plus de 5 ans </t>
  </si>
  <si>
    <t xml:space="preserve">Tous les cas traités étaient agés de plus de 5 ans </t>
  </si>
  <si>
    <r>
      <t>La baseline n'est pas disponible étant donné que la distribution de masse n'a pas eu lieu auparavant dans le pays.  L'enquête se fera sur la base d'un échantillon qui sera calculé et le programme s'est fixé comme objectif d'atteindre 85% de cible pour cet indicateur, c'est à dire 85% de ménages enqu</t>
    </r>
    <r>
      <rPr>
        <sz val="12"/>
        <color theme="1"/>
        <rFont val="Calibri"/>
        <family val="2"/>
      </rPr>
      <t>ê</t>
    </r>
    <r>
      <rPr>
        <sz val="12"/>
        <color theme="1"/>
        <rFont val="Calibri"/>
        <family val="2"/>
        <scheme val="minor"/>
      </rPr>
      <t xml:space="preserve">tés disposerons d'au moins une moustiquaire imprégnée d'insecticide pour deux personnes. Le rapportage de cet indicateur est fixé pour l'année 2019. 
Numérateur: Number of households with at least one ITN for every two people
Dénominateur: Number of households surveyed
</t>
    </r>
  </si>
  <si>
    <r>
      <t>La baseline n'est pas disponible étant  donné que la distribution de masse n'a pas eu lieu auparavant dans le pays. Les données disponibles pour cet indicateur concernent les femmes enceintes (25.20%) et les enfants moins de 5 ans (19.90%) et datent de 2008.  Cet indicateur sera renseigné à travers la même enqu</t>
    </r>
    <r>
      <rPr>
        <sz val="12"/>
        <rFont val="Calibri"/>
        <family val="2"/>
      </rPr>
      <t>ê</t>
    </r>
    <r>
      <rPr>
        <sz val="12"/>
        <rFont val="Calibri"/>
        <family val="2"/>
        <scheme val="minor"/>
      </rPr>
      <t xml:space="preserve">te prévue pour renseigner l'indicateur précédent.  Le rapportage de cet indicateur est fixé pour l'année 2019. 
Numérateur: Number of individuals who slept under an ITN the previous night
Dénominateur: Number of individuals with access to an insecticide-treated net
</t>
    </r>
  </si>
  <si>
    <r>
      <t>Actuellement le pays ne dispose pas de données sur les cas de décès d</t>
    </r>
    <r>
      <rPr>
        <sz val="12"/>
        <rFont val="Calibri"/>
        <family val="2"/>
      </rPr>
      <t>û</t>
    </r>
    <r>
      <rPr>
        <sz val="12"/>
        <rFont val="Calibri"/>
        <family val="2"/>
        <scheme val="minor"/>
      </rPr>
      <t xml:space="preserve">s au paludisme. Toutefois, la Direction de l'Information Sanitaire travaille avec  le Ministère de l'Intérieur et des Biens Wafq pour pouvoir établir un système fiable pour le rapportage de cet indicateur en mettant en place des outils  de collecte. Le CCMI propose de pouvoir rapporter cet indicateur à partir du deuxième semestre 2018. La baseline et les cibles seront établies au courant  de 2ème trimestre 2019.
</t>
    </r>
    <r>
      <rPr>
        <b/>
        <sz val="12"/>
        <rFont val="Calibri"/>
        <family val="2"/>
        <scheme val="minor"/>
      </rPr>
      <t>Numérateur:</t>
    </r>
    <r>
      <rPr>
        <sz val="12"/>
        <rFont val="Calibri"/>
        <family val="2"/>
        <scheme val="minor"/>
      </rPr>
      <t xml:space="preserve"> Nbre de décès dûs au paludisme parmi la population hospitalisée
</t>
    </r>
    <r>
      <rPr>
        <b/>
        <sz val="12"/>
        <rFont val="Calibri"/>
        <family val="2"/>
        <scheme val="minor"/>
      </rPr>
      <t>Dénominateur:</t>
    </r>
    <r>
      <rPr>
        <sz val="12"/>
        <rFont val="Calibri"/>
        <family val="2"/>
        <scheme val="minor"/>
      </rPr>
      <t>Population totale à risque</t>
    </r>
  </si>
  <si>
    <r>
      <t>La baseline est issue du rapport programmatique. Tous les cas enregistrés sont des cas confirmés. La cible de 2018 a été calculée en appliquant un taux d'évolution de cas du paludisme calculé entre 2014 et 2015.  Le programme estime qu'il y aura une stabilisation pour 2019 apr</t>
    </r>
    <r>
      <rPr>
        <sz val="12"/>
        <rFont val="Tahoma"/>
        <family val="2"/>
      </rPr>
      <t>è</t>
    </r>
    <r>
      <rPr>
        <sz val="12"/>
        <rFont val="Calibri"/>
        <family val="2"/>
        <scheme val="minor"/>
      </rPr>
      <t xml:space="preserve">s la réalisation d'activités telles que : Distribution des Masse des MILDA, renforcement  de la surveillance entomologique, destruction des gites larvaires, renforcement de la surveillance épidemiologique avec la recherche active des cas.  Compte tenu de la réalisation de la PID prévue en 2019, le programme prévoit  une baisse de 10% du nombre de cas pour 2020. 
</t>
    </r>
    <r>
      <rPr>
        <b/>
        <sz val="12"/>
        <rFont val="Calibri"/>
        <family val="2"/>
        <scheme val="minor"/>
      </rPr>
      <t>Numerator:</t>
    </r>
    <r>
      <rPr>
        <sz val="12"/>
        <rFont val="Calibri"/>
        <family val="2"/>
        <scheme val="minor"/>
      </rPr>
      <t xml:space="preserve"> Number of reported malaria cases (presumed and confirmed)
</t>
    </r>
  </si>
  <si>
    <r>
      <t>La baseline n'est pas disponible, étant donné que l'activité sera réalisée pour la premi</t>
    </r>
    <r>
      <rPr>
        <sz val="12"/>
        <color theme="1"/>
        <rFont val="Tahoma"/>
        <family val="2"/>
      </rPr>
      <t>è</t>
    </r>
    <r>
      <rPr>
        <sz val="12"/>
        <color theme="1"/>
        <rFont val="Calibri"/>
        <family val="2"/>
        <scheme val="minor"/>
      </rPr>
      <t>re fois dans le pays. Le dénominateur représente l'ensemble des ménages éligibles à la PID se trouvant dans les zones sélectionnées qui enregistrent environ 80% des cas annuels. Il s'agit des ménages se trouvant dans la commune de Boulaos, plus précisément dans les quartiers suivants:  Einguella1 et 2, Arhiba et FNP,  Ambouli,Cité Cheick Osman. Le nombre des ménages éligibles à pulvériser dans ces zones s'él</t>
    </r>
    <r>
      <rPr>
        <sz val="12"/>
        <color theme="1"/>
        <rFont val="Tahoma"/>
        <family val="2"/>
      </rPr>
      <t>è</t>
    </r>
    <r>
      <rPr>
        <sz val="12"/>
        <color theme="1"/>
        <rFont val="Calibri"/>
        <family val="2"/>
        <scheme val="minor"/>
      </rPr>
      <t>ve  à 10312 en 2019 et 10600 en 2020. Il est important de signaler que cet indicateur ne pourrait etre renseigné en 2019 que si l'activité de la PID a lieu durant cette année. 
Le programme se fixe comme cible d'atteindre 85% des ménages dans ces zones pour s'aligner sur les recommandations de l'OMS en terme de couverture de la zone ciblée par la PID. 
Numérateur: Nbre de foyers ayant bénéficié de la PID
Dénominateur: Nbre total de foyers dans la zone ciblée</t>
    </r>
  </si>
  <si>
    <t>RROR(IF(INDEX('Disaggregation Data'!$P$3:$P$154,MATCH(LEFT(M22,255),LEFT('Disaggregation Data'!$J$3:$J$154,255),0))=0,"",INDEX('Disaggregation Data'!$P$3:$P$154,MATCH(LEFT(M22,255),LEFT('Disaggregation Data'!$J$3:$J$154,255),0))),"")</t>
  </si>
  <si>
    <t xml:space="preserve">La baseline est issue du rapport programmatique du PNLP. Pour fixer les cibles  de cet indicateur,  le calcul a été fait sur la base des cas attendus en appliquant le taux de positivité du secteur public pour le premier semestre 2017 (26%).  Le Programme se fixe comme objectif de tester  96% des cas suspects pour 2018, 97% des cas suspects en 2019 et 98% des cas suspects en 2020. 
Selon le protocole national, tous les cas suspects sont soumis au dépistage avec TDR.  Cependant, 16% des personnes prises en charge dans les hôpitaux bénéficient à la fois d'un examen TDR et d'un examen/ GE FS. Le type de test utilisé est un test qui détecte les 2 parasites qui sont le Falciparum et le Vivax ( CareStart).
100% des besoins du pays en tests rapides et microscopie seront couverts par la somme allouée.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all suspected malaria cases that received a parasitological test at public sector health facilities ; 
Dénominateur: Number of all suspected malaria cases that present at public sector health facilities. </t>
  </si>
  <si>
    <r>
      <t>La baseline provient de trois structures sur les dix structures privées du pays</t>
    </r>
    <r>
      <rPr>
        <sz val="12"/>
        <color rgb="FF00B050"/>
        <rFont val="Calibri"/>
        <family val="2"/>
        <scheme val="minor"/>
      </rPr>
      <t>.</t>
    </r>
    <r>
      <rPr>
        <sz val="12"/>
        <color theme="1"/>
        <rFont val="Calibri"/>
        <family val="2"/>
        <scheme val="minor"/>
      </rPr>
      <t xml:space="preserve">  Pour calculer les cibles  de cet indicateur,  le calcul a été fait sur la base des cas attendus en appliquant le taux de positivité du secteur privé pour le premier semestre 2017 (28%). Le secteur privé représente 0,57% des cas positifs pour le 1er semestre 2017. Le programme prévoit d'étendre progressivement la couverture dans le secteur privé qui passera à 1% en 2018, à 2% en 2019  et à 3% en 2020 .  En dépit de l'augmentation de la  couverture, le Programme maintient l'objectif de tester 100% des cas suspects.  
100% des besoins en tests parasitologiques seront couverts par la somme allouée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all suspected malaria cases that received a parasitological test at private sector health facilities ; 
Denominateur: Number of all suspected malaria cases that present at private sector health facilities.  </t>
    </r>
  </si>
  <si>
    <t xml:space="preserve">La baseline de 12767 cas représente l'ensemble des cas enregistrés dans le secteur public et privé (sans les données du parapublique ) dont la vérification pour l'indicateur de mise sous traitement a pu être effectué par le PNLP. 
Pour calculer les cibles des nombres de cas attendus qui constituent le dénominateur de cet indicateur, nous avons appliqué un taux d'évolution de la moyenne du nombre de cas du paludisme calculé entre 2014 et 2015. Le programme prévoit de mettre 95%  des cas postifis attendus sous traitement en 2018 et 2019 et 98% en 2020.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confirmed malaria cases treated that received first-line antimalarial treatment according to national policy at public sector health facilities
Dénominateur:  Number of confirmed malaria cases at public health facilities
</t>
  </si>
  <si>
    <t xml:space="preserve">La baseline est issue du rapport programmatique et provient de trois structures sur les dix structures privées du pays.
En 2018, sur les 14855 cas attendus pour l'ensemble du pays, le nombre de cas attendus au niveau du secteur privé est de 149 cas (1% cas positifs attendus pour le secteur privé). La baseline est à 100%, le programme prévoit d'étendre progressivement la couverture dans le secteur privé à 1% en 2018, à 2 % en 2019 et en 2020 à 3%. Même avec cette progression, le PNLP prévoit de mettre 100%  des cas postifis attendus sous traitement.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confirmed malaria cases treated that received first-line antimalarial treatment according to national policy at private sector health facilities
Dénominateur:  Number of confirmed malaria cases at private health facilities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</si>
</sst>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 numFmtId="173" formatCode="0.0%"/>
    <numFmt numFmtId="174" formatCode="#\%;[Red]\(#\%\)"/>
  </numFmts>
  <fonts count="46" x14ac:knownFonts="1">
    <font>
      <sz val="12"/>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22"/>
      <color theme="1"/>
      <name val="Calibri"/>
      <family val="2"/>
      <scheme val="minor"/>
    </font>
    <font>
      <b/>
      <sz val="28"/>
      <color theme="1"/>
      <name val="Calibri"/>
      <family val="2"/>
      <scheme val="minor"/>
    </font>
    <font>
      <b/>
      <sz val="18"/>
      <color theme="1"/>
      <name val="Calibri"/>
      <family val="2"/>
      <scheme val="minor"/>
    </font>
    <font>
      <sz val="18"/>
      <color theme="1"/>
      <name val="Calibri"/>
      <family val="2"/>
      <scheme val="minor"/>
    </font>
    <font>
      <b/>
      <sz val="36"/>
      <color theme="1"/>
      <name val="Calibri"/>
      <family val="2"/>
      <scheme val="minor"/>
    </font>
    <font>
      <sz val="25"/>
      <color theme="1"/>
      <name val="Calibri"/>
      <family val="2"/>
      <scheme val="minor"/>
    </font>
    <font>
      <b/>
      <sz val="20"/>
      <color theme="1"/>
      <name val="Calibri"/>
      <family val="2"/>
      <scheme val="minor"/>
    </font>
    <font>
      <sz val="20"/>
      <color theme="1"/>
      <name val="Calibri"/>
      <family val="2"/>
      <scheme val="minor"/>
    </font>
    <font>
      <sz val="22"/>
      <color theme="1"/>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b/>
      <sz val="9"/>
      <color theme="0"/>
      <name val="Calibri"/>
      <family val="2"/>
      <scheme val="minor"/>
    </font>
    <font>
      <sz val="9"/>
      <color theme="0"/>
      <name val="Calibri"/>
      <family val="2"/>
      <scheme val="minor"/>
    </font>
    <font>
      <sz val="12"/>
      <color theme="1" tint="0.249977111117893"/>
      <name val="Calibri"/>
      <family val="2"/>
      <scheme val="minor"/>
    </font>
    <font>
      <b/>
      <sz val="12"/>
      <color theme="1" tint="0.249977111117893"/>
      <name val="Calibri"/>
      <family val="2"/>
      <scheme val="minor"/>
    </font>
    <font>
      <sz val="12"/>
      <color theme="1"/>
      <name val="Calibri"/>
      <family val="2"/>
      <scheme val="minor"/>
    </font>
    <font>
      <b/>
      <sz val="11"/>
      <color theme="1"/>
      <name val="Calibri"/>
      <family val="2"/>
      <scheme val="minor"/>
    </font>
    <font>
      <b/>
      <sz val="9"/>
      <color indexed="81"/>
      <name val="Tahoma"/>
      <family val="2"/>
    </font>
    <font>
      <sz val="9"/>
      <color indexed="81"/>
      <name val="Tahoma"/>
      <family val="2"/>
    </font>
    <font>
      <sz val="12"/>
      <color rgb="FF00B050"/>
      <name val="Calibri"/>
      <family val="2"/>
      <scheme val="minor"/>
    </font>
    <font>
      <sz val="12"/>
      <color theme="1"/>
      <name val="Calibri"/>
      <family val="2"/>
    </font>
    <font>
      <sz val="12"/>
      <name val="Tahoma"/>
      <family val="2"/>
    </font>
    <font>
      <sz val="12"/>
      <name val="Calibri"/>
      <family val="2"/>
    </font>
    <font>
      <sz val="12"/>
      <color theme="1"/>
      <name val="Tahoma"/>
      <family val="2"/>
    </font>
  </fonts>
  <fills count="16">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499984740745262"/>
        <bgColor indexed="64"/>
      </patternFill>
    </fill>
  </fills>
  <borders count="74">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hair">
        <color theme="8"/>
      </left>
      <right style="hair">
        <color theme="8"/>
      </right>
      <top style="hair">
        <color theme="8"/>
      </top>
      <bottom style="hair">
        <color theme="8"/>
      </bottom>
      <diagonal/>
    </border>
    <border>
      <left style="hair">
        <color auto="1"/>
      </left>
      <right style="hair">
        <color indexed="64"/>
      </right>
      <top style="hair">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9" fontId="1"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cellStyleXfs>
  <cellXfs count="771">
    <xf numFmtId="0" fontId="0" fillId="0" borderId="0" xfId="0"/>
    <xf numFmtId="0" fontId="4" fillId="0" borderId="0" xfId="2"/>
    <xf numFmtId="0" fontId="4" fillId="0" borderId="0" xfId="2" quotePrefix="1"/>
    <xf numFmtId="0" fontId="5" fillId="0" borderId="0" xfId="2" applyFont="1"/>
    <xf numFmtId="0" fontId="6" fillId="4" borderId="0" xfId="0" applyFont="1" applyFill="1" applyProtection="1"/>
    <xf numFmtId="0" fontId="7" fillId="0" borderId="0" xfId="0" applyFont="1" applyProtection="1"/>
    <xf numFmtId="164" fontId="6" fillId="0" borderId="0" xfId="0" applyNumberFormat="1" applyFont="1" applyProtection="1"/>
    <xf numFmtId="0" fontId="0" fillId="0" borderId="0" xfId="0" applyFont="1" applyProtection="1"/>
    <xf numFmtId="0" fontId="4" fillId="0" borderId="0" xfId="2" applyFill="1"/>
    <xf numFmtId="0" fontId="5" fillId="0" borderId="0" xfId="2" applyFont="1"/>
    <xf numFmtId="0" fontId="6" fillId="0" borderId="0" xfId="0" applyFont="1" applyProtection="1"/>
    <xf numFmtId="0" fontId="4" fillId="0" borderId="0" xfId="2" quotePrefix="1" applyAlignment="1">
      <alignment horizontal="left"/>
    </xf>
    <xf numFmtId="0" fontId="4" fillId="0" borderId="0" xfId="2"/>
    <xf numFmtId="0" fontId="6" fillId="0" borderId="0" xfId="0" applyFont="1" applyBorder="1" applyProtection="1"/>
    <xf numFmtId="0" fontId="6" fillId="0" borderId="12" xfId="0" applyFont="1" applyBorder="1" applyProtection="1"/>
    <xf numFmtId="0" fontId="6" fillId="0" borderId="19" xfId="0" applyFont="1" applyBorder="1" applyProtection="1"/>
    <xf numFmtId="0" fontId="9" fillId="0" borderId="0" xfId="0" applyFont="1" applyProtection="1"/>
    <xf numFmtId="0" fontId="10" fillId="0" borderId="0" xfId="0" applyFont="1" applyProtection="1"/>
    <xf numFmtId="0" fontId="9" fillId="4" borderId="0" xfId="0" applyFont="1" applyFill="1" applyBorder="1" applyAlignment="1" applyProtection="1">
      <alignment horizontal="center" vertical="center"/>
    </xf>
    <xf numFmtId="0" fontId="9" fillId="4" borderId="0" xfId="0" applyFont="1" applyFill="1" applyProtection="1"/>
    <xf numFmtId="0" fontId="9" fillId="0" borderId="0" xfId="0" applyFont="1" applyBorder="1" applyProtection="1"/>
    <xf numFmtId="0" fontId="9" fillId="0" borderId="21" xfId="0" applyFont="1" applyBorder="1" applyProtection="1"/>
    <xf numFmtId="0" fontId="9" fillId="0" borderId="12" xfId="0" applyFont="1" applyBorder="1" applyProtection="1"/>
    <xf numFmtId="0" fontId="9" fillId="0" borderId="17" xfId="0" applyFont="1" applyBorder="1" applyProtection="1"/>
    <xf numFmtId="0" fontId="9" fillId="0" borderId="18" xfId="0" applyFont="1" applyBorder="1" applyProtection="1"/>
    <xf numFmtId="0" fontId="9" fillId="4" borderId="0" xfId="0" applyFont="1" applyFill="1" applyBorder="1" applyProtection="1"/>
    <xf numFmtId="0" fontId="11"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6" fillId="0" borderId="0" xfId="0" applyFont="1" applyAlignment="1" applyProtection="1">
      <alignment vertical="center"/>
    </xf>
    <xf numFmtId="0" fontId="3" fillId="8" borderId="2" xfId="1" applyFont="1" applyFill="1" applyBorder="1" applyAlignment="1" applyProtection="1">
      <alignment horizontal="center" vertical="center"/>
    </xf>
    <xf numFmtId="0" fontId="3" fillId="8" borderId="10" xfId="1" applyFont="1" applyFill="1" applyBorder="1" applyAlignment="1" applyProtection="1">
      <alignment horizontal="center" vertical="center"/>
    </xf>
    <xf numFmtId="0" fontId="3" fillId="8" borderId="4" xfId="1" applyFont="1" applyFill="1" applyBorder="1" applyAlignment="1" applyProtection="1">
      <alignment horizontal="center" vertical="center"/>
    </xf>
    <xf numFmtId="0" fontId="13" fillId="8" borderId="10" xfId="1" applyFont="1" applyFill="1" applyBorder="1" applyAlignment="1" applyProtection="1">
      <alignment horizontal="center" vertical="center"/>
    </xf>
    <xf numFmtId="0" fontId="9" fillId="2" borderId="17" xfId="0" applyFont="1" applyFill="1" applyBorder="1" applyAlignment="1" applyProtection="1">
      <alignment horizontal="center" vertical="center"/>
    </xf>
    <xf numFmtId="0" fontId="9" fillId="4" borderId="18" xfId="0" applyFont="1" applyFill="1" applyBorder="1" applyAlignment="1" applyProtection="1">
      <alignment horizontal="left" vertical="center" wrapText="1"/>
    </xf>
    <xf numFmtId="0" fontId="9" fillId="4" borderId="18" xfId="0" applyFont="1" applyFill="1" applyBorder="1" applyAlignment="1" applyProtection="1">
      <alignment vertical="center" wrapText="1"/>
    </xf>
    <xf numFmtId="0" fontId="9" fillId="3" borderId="18" xfId="0" applyFont="1" applyFill="1" applyBorder="1" applyAlignment="1" applyProtection="1">
      <alignment vertical="center" wrapText="1"/>
    </xf>
    <xf numFmtId="0" fontId="10" fillId="4" borderId="18" xfId="0" applyFont="1" applyFill="1" applyBorder="1" applyAlignment="1" applyProtection="1">
      <alignment vertical="center" wrapText="1"/>
    </xf>
    <xf numFmtId="0" fontId="9" fillId="4" borderId="19" xfId="0" applyFont="1" applyFill="1" applyBorder="1" applyAlignment="1" applyProtection="1">
      <alignment vertical="center" wrapText="1"/>
    </xf>
    <xf numFmtId="0" fontId="8" fillId="6" borderId="2" xfId="0" applyFont="1" applyFill="1" applyBorder="1" applyAlignment="1" applyProtection="1">
      <alignment horizontal="center" vertical="center"/>
    </xf>
    <xf numFmtId="0" fontId="9" fillId="0" borderId="0" xfId="0" applyFont="1" applyAlignment="1" applyProtection="1">
      <alignment wrapText="1"/>
    </xf>
    <xf numFmtId="0" fontId="13" fillId="8" borderId="10" xfId="1"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1" xfId="0" applyFont="1" applyBorder="1" applyProtection="1"/>
    <xf numFmtId="0" fontId="0" fillId="0" borderId="12" xfId="0" applyFont="1" applyBorder="1" applyProtection="1"/>
    <xf numFmtId="0" fontId="0" fillId="0" borderId="16" xfId="0" applyFont="1" applyBorder="1" applyProtection="1"/>
    <xf numFmtId="0" fontId="0" fillId="0" borderId="0" xfId="0" applyFont="1" applyBorder="1" applyProtection="1"/>
    <xf numFmtId="0" fontId="0" fillId="4" borderId="18" xfId="0" applyFont="1" applyFill="1" applyBorder="1" applyAlignment="1" applyProtection="1">
      <alignment vertical="center" wrapText="1"/>
    </xf>
    <xf numFmtId="0" fontId="0" fillId="4" borderId="18" xfId="0" applyFont="1" applyFill="1" applyBorder="1" applyAlignment="1" applyProtection="1">
      <alignment vertical="center"/>
    </xf>
    <xf numFmtId="0" fontId="0" fillId="3" borderId="18" xfId="0" applyFont="1" applyFill="1" applyBorder="1" applyAlignment="1" applyProtection="1">
      <alignment vertical="center"/>
    </xf>
    <xf numFmtId="0" fontId="0" fillId="4" borderId="29" xfId="0"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0" borderId="18" xfId="0" applyFont="1" applyBorder="1" applyAlignment="1" applyProtection="1">
      <alignment horizontal="center" vertical="center"/>
    </xf>
    <xf numFmtId="0" fontId="0" fillId="0" borderId="19" xfId="0" applyFont="1" applyBorder="1" applyProtection="1"/>
    <xf numFmtId="0" fontId="3" fillId="0" borderId="0" xfId="1" applyFont="1" applyProtection="1"/>
    <xf numFmtId="17" fontId="0" fillId="0" borderId="0" xfId="0" applyNumberFormat="1" applyFont="1" applyProtection="1"/>
    <xf numFmtId="0" fontId="12" fillId="6" borderId="21" xfId="0" applyFont="1" applyFill="1" applyBorder="1" applyAlignment="1" applyProtection="1">
      <alignment horizontal="center" vertical="center"/>
    </xf>
    <xf numFmtId="0" fontId="0" fillId="0" borderId="17" xfId="0" applyFont="1" applyBorder="1" applyProtection="1"/>
    <xf numFmtId="0" fontId="0" fillId="0" borderId="18" xfId="0" applyFont="1" applyBorder="1" applyProtection="1"/>
    <xf numFmtId="0" fontId="3" fillId="0" borderId="0" xfId="1" quotePrefix="1" applyFont="1" applyProtection="1"/>
    <xf numFmtId="0" fontId="0" fillId="0" borderId="0" xfId="0" applyFont="1" applyFill="1" applyProtection="1"/>
    <xf numFmtId="17" fontId="3" fillId="0" borderId="0" xfId="1" quotePrefix="1" applyNumberFormat="1" applyFont="1" applyFill="1" applyBorder="1" applyAlignment="1" applyProtection="1">
      <alignment horizontal="center" vertical="center"/>
    </xf>
    <xf numFmtId="17" fontId="3" fillId="4" borderId="0" xfId="1" quotePrefix="1" applyNumberFormat="1"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0" fillId="8" borderId="13"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6" borderId="4" xfId="0" applyFont="1" applyFill="1" applyBorder="1" applyAlignment="1" applyProtection="1">
      <alignment horizontal="center" vertical="center" wrapText="1"/>
    </xf>
    <xf numFmtId="15" fontId="0" fillId="4" borderId="14"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8" borderId="18" xfId="0" applyFont="1" applyFill="1" applyBorder="1" applyAlignment="1" applyProtection="1">
      <alignment horizontal="center" vertical="center"/>
    </xf>
    <xf numFmtId="17" fontId="3" fillId="4" borderId="11" xfId="1" quotePrefix="1" applyNumberFormat="1" applyFont="1" applyFill="1" applyBorder="1" applyAlignment="1" applyProtection="1">
      <alignment horizontal="center" vertical="center"/>
    </xf>
    <xf numFmtId="17" fontId="3" fillId="4" borderId="21" xfId="1" quotePrefix="1" applyNumberFormat="1" applyFont="1" applyFill="1" applyBorder="1" applyAlignment="1" applyProtection="1">
      <alignment horizontal="center" vertical="center"/>
    </xf>
    <xf numFmtId="17" fontId="3" fillId="4" borderId="12" xfId="1" quotePrefix="1" applyNumberFormat="1" applyFont="1" applyFill="1" applyBorder="1" applyAlignment="1" applyProtection="1">
      <alignment horizontal="center" vertical="center"/>
    </xf>
    <xf numFmtId="17" fontId="3" fillId="4" borderId="16" xfId="1" quotePrefix="1" applyNumberFormat="1" applyFont="1" applyFill="1" applyBorder="1" applyAlignment="1" applyProtection="1">
      <alignment horizontal="center" vertical="center"/>
    </xf>
    <xf numFmtId="17" fontId="3" fillId="4" borderId="17" xfId="1" quotePrefix="1" applyNumberFormat="1" applyFont="1" applyFill="1" applyBorder="1" applyAlignment="1" applyProtection="1">
      <alignment horizontal="center" vertical="center"/>
    </xf>
    <xf numFmtId="17" fontId="3" fillId="4" borderId="18" xfId="1" quotePrefix="1" applyNumberFormat="1" applyFont="1" applyFill="1" applyBorder="1" applyAlignment="1" applyProtection="1">
      <alignment horizontal="center" vertical="center"/>
    </xf>
    <xf numFmtId="17" fontId="3" fillId="4" borderId="19"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16"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17" xfId="0" applyFont="1" applyFill="1" applyBorder="1" applyAlignment="1" applyProtection="1"/>
    <xf numFmtId="0" fontId="0" fillId="4" borderId="18" xfId="0" applyFont="1" applyFill="1" applyBorder="1" applyAlignment="1" applyProtection="1"/>
    <xf numFmtId="0" fontId="0" fillId="4" borderId="19"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1" xfId="0" applyFont="1" applyFill="1" applyBorder="1" applyAlignment="1" applyProtection="1">
      <alignment vertical="center"/>
    </xf>
    <xf numFmtId="0" fontId="12" fillId="0" borderId="21" xfId="0" applyFont="1" applyFill="1" applyBorder="1" applyAlignment="1" applyProtection="1">
      <alignment vertical="center"/>
    </xf>
    <xf numFmtId="0" fontId="0" fillId="0" borderId="21" xfId="0" applyFont="1" applyFill="1" applyBorder="1" applyProtection="1"/>
    <xf numFmtId="0" fontId="0" fillId="0" borderId="27" xfId="0" applyFont="1" applyBorder="1" applyProtection="1"/>
    <xf numFmtId="0" fontId="0" fillId="0" borderId="28" xfId="0" applyFont="1" applyBorder="1" applyProtection="1"/>
    <xf numFmtId="0" fontId="0" fillId="0" borderId="18" xfId="0" applyFont="1" applyFill="1" applyBorder="1" applyProtection="1"/>
    <xf numFmtId="0" fontId="0" fillId="4" borderId="17" xfId="0" applyFont="1" applyFill="1" applyBorder="1" applyAlignment="1" applyProtection="1">
      <alignment horizontal="left" wrapText="1"/>
    </xf>
    <xf numFmtId="0" fontId="0" fillId="4" borderId="18" xfId="0" applyFont="1" applyFill="1" applyBorder="1" applyAlignment="1" applyProtection="1">
      <alignment horizontal="left" wrapText="1"/>
    </xf>
    <xf numFmtId="0" fontId="0" fillId="4" borderId="18"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6" fillId="0" borderId="0" xfId="0" quotePrefix="1" applyFont="1" applyAlignment="1" applyProtection="1">
      <alignment horizontal="left"/>
    </xf>
    <xf numFmtId="0" fontId="0" fillId="0" borderId="18" xfId="0" applyFont="1" applyBorder="1" applyAlignment="1" applyProtection="1">
      <alignment horizontal="center"/>
    </xf>
    <xf numFmtId="0" fontId="0" fillId="0" borderId="0" xfId="0" applyFont="1" applyAlignment="1" applyProtection="1">
      <alignment horizontal="center"/>
    </xf>
    <xf numFmtId="0" fontId="14" fillId="6" borderId="2" xfId="0" applyFont="1" applyFill="1" applyBorder="1" applyAlignment="1" applyProtection="1">
      <alignment horizontal="center" vertical="center" wrapText="1"/>
    </xf>
    <xf numFmtId="0" fontId="14" fillId="6" borderId="2" xfId="0" quotePrefix="1" applyFont="1" applyFill="1" applyBorder="1" applyAlignment="1" applyProtection="1">
      <alignment horizontal="center" vertical="center" wrapText="1"/>
    </xf>
    <xf numFmtId="0" fontId="7" fillId="4" borderId="18" xfId="0" applyFont="1" applyFill="1" applyBorder="1" applyProtection="1"/>
    <xf numFmtId="0" fontId="18" fillId="0" borderId="0" xfId="0" applyFont="1" applyProtection="1"/>
    <xf numFmtId="0" fontId="14" fillId="0" borderId="0"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9" fillId="4" borderId="16" xfId="0" applyFont="1" applyFill="1" applyBorder="1" applyAlignment="1" applyProtection="1">
      <alignment vertical="center" wrapText="1"/>
    </xf>
    <xf numFmtId="0" fontId="17" fillId="0" borderId="16" xfId="0" applyFont="1" applyBorder="1" applyProtection="1"/>
    <xf numFmtId="0" fontId="7" fillId="0" borderId="18" xfId="0" applyFont="1" applyBorder="1" applyProtection="1"/>
    <xf numFmtId="0" fontId="0" fillId="0" borderId="0" xfId="0" applyFont="1" applyProtection="1">
      <protection locked="0"/>
    </xf>
    <xf numFmtId="0" fontId="0" fillId="0" borderId="0" xfId="0" applyFont="1" applyBorder="1" applyProtection="1">
      <protection locked="0"/>
    </xf>
    <xf numFmtId="0" fontId="6" fillId="0" borderId="0" xfId="0" applyFont="1" applyProtection="1">
      <protection locked="0"/>
    </xf>
    <xf numFmtId="0" fontId="9" fillId="4" borderId="0" xfId="0" applyFont="1" applyFill="1" applyAlignment="1" applyProtection="1">
      <alignment vertical="center" wrapText="1"/>
      <protection locked="0"/>
    </xf>
    <xf numFmtId="0" fontId="9" fillId="0" borderId="0" xfId="0" applyFont="1" applyProtection="1">
      <protection locked="0"/>
    </xf>
    <xf numFmtId="0" fontId="0" fillId="4" borderId="0" xfId="0" applyFill="1" applyProtection="1"/>
    <xf numFmtId="0" fontId="22" fillId="6" borderId="10" xfId="0" applyFont="1" applyFill="1" applyBorder="1" applyAlignment="1" applyProtection="1">
      <alignment horizontal="center" vertical="center" wrapText="1"/>
    </xf>
    <xf numFmtId="0" fontId="23" fillId="0" borderId="41" xfId="0" applyFont="1" applyBorder="1" applyAlignment="1" applyProtection="1">
      <alignment horizontal="center" vertical="center" wrapText="1"/>
    </xf>
    <xf numFmtId="0" fontId="23" fillId="0" borderId="42" xfId="0" applyFont="1" applyBorder="1" applyAlignment="1" applyProtection="1">
      <alignment horizontal="center" vertical="center" wrapText="1"/>
    </xf>
    <xf numFmtId="0" fontId="23" fillId="0" borderId="40" xfId="0" applyFont="1" applyBorder="1" applyAlignment="1" applyProtection="1">
      <alignment horizontal="center" vertical="center" wrapText="1"/>
    </xf>
    <xf numFmtId="0" fontId="23" fillId="0" borderId="52" xfId="0" applyFont="1" applyBorder="1" applyAlignment="1" applyProtection="1">
      <alignment horizontal="center" vertical="center" wrapText="1"/>
    </xf>
    <xf numFmtId="0" fontId="23" fillId="0" borderId="45" xfId="0" applyFont="1" applyBorder="1" applyAlignment="1" applyProtection="1">
      <alignment horizontal="center" vertical="center" wrapText="1"/>
    </xf>
    <xf numFmtId="0" fontId="23" fillId="0" borderId="46" xfId="0" applyFont="1" applyBorder="1" applyAlignment="1" applyProtection="1">
      <alignment horizontal="center" vertical="center" wrapText="1"/>
    </xf>
    <xf numFmtId="0" fontId="23" fillId="0" borderId="44" xfId="0" applyFont="1" applyBorder="1" applyAlignment="1" applyProtection="1">
      <alignment horizontal="center" vertical="center" wrapText="1"/>
    </xf>
    <xf numFmtId="0" fontId="23" fillId="0" borderId="55" xfId="0" applyFont="1" applyBorder="1" applyAlignment="1" applyProtection="1">
      <alignment horizontal="center" vertical="center" wrapText="1"/>
    </xf>
    <xf numFmtId="15" fontId="0" fillId="4" borderId="0" xfId="0" applyNumberFormat="1" applyFill="1" applyAlignment="1" applyProtection="1">
      <alignment wrapText="1"/>
    </xf>
    <xf numFmtId="0" fontId="23" fillId="0" borderId="42" xfId="0" applyFont="1" applyBorder="1" applyAlignment="1" applyProtection="1">
      <alignment horizontal="left" vertical="center" wrapText="1"/>
    </xf>
    <xf numFmtId="0" fontId="23" fillId="0" borderId="46" xfId="0" applyFont="1" applyBorder="1" applyAlignment="1" applyProtection="1">
      <alignment horizontal="left" vertical="center" wrapText="1"/>
    </xf>
    <xf numFmtId="0" fontId="0" fillId="0" borderId="41" xfId="0" applyBorder="1" applyProtection="1"/>
    <xf numFmtId="0" fontId="0" fillId="0" borderId="42" xfId="0" applyBorder="1" applyProtection="1"/>
    <xf numFmtId="0" fontId="0" fillId="0" borderId="45" xfId="0" applyBorder="1" applyProtection="1"/>
    <xf numFmtId="0" fontId="0" fillId="0" borderId="46" xfId="0" applyBorder="1" applyProtection="1"/>
    <xf numFmtId="0" fontId="23" fillId="4" borderId="0" xfId="0" applyFont="1" applyFill="1" applyBorder="1" applyAlignment="1" applyProtection="1">
      <alignment horizontal="center" vertical="center"/>
    </xf>
    <xf numFmtId="0" fontId="23" fillId="4" borderId="0" xfId="0" applyFont="1" applyFill="1" applyBorder="1" applyAlignment="1" applyProtection="1">
      <alignment horizontal="left" wrapText="1"/>
    </xf>
    <xf numFmtId="0" fontId="23" fillId="4" borderId="0" xfId="0" applyFont="1" applyFill="1" applyBorder="1" applyAlignment="1" applyProtection="1">
      <alignment wrapText="1"/>
    </xf>
    <xf numFmtId="0" fontId="0" fillId="0" borderId="0" xfId="0" applyProtection="1"/>
    <xf numFmtId="49" fontId="0" fillId="0" borderId="40" xfId="0" applyNumberFormat="1" applyBorder="1" applyProtection="1"/>
    <xf numFmtId="0" fontId="0" fillId="0" borderId="14" xfId="0" applyBorder="1" applyProtection="1"/>
    <xf numFmtId="49" fontId="0" fillId="0" borderId="44" xfId="0" applyNumberFormat="1" applyBorder="1" applyProtection="1"/>
    <xf numFmtId="0" fontId="0" fillId="0" borderId="15" xfId="0" applyBorder="1" applyProtection="1"/>
    <xf numFmtId="49" fontId="0" fillId="0" borderId="0" xfId="0" applyNumberFormat="1" applyProtection="1"/>
    <xf numFmtId="0" fontId="23" fillId="8" borderId="30" xfId="0" quotePrefix="1" applyNumberFormat="1" applyFont="1" applyFill="1" applyBorder="1" applyAlignment="1" applyProtection="1">
      <alignment horizontal="center" vertical="center" wrapText="1"/>
    </xf>
    <xf numFmtId="15" fontId="23" fillId="8" borderId="30" xfId="0" quotePrefix="1" applyNumberFormat="1" applyFont="1" applyFill="1" applyBorder="1" applyAlignment="1" applyProtection="1">
      <alignment horizontal="center" vertical="center" wrapText="1"/>
    </xf>
    <xf numFmtId="0" fontId="7" fillId="4" borderId="0" xfId="0" applyFont="1" applyFill="1" applyProtection="1"/>
    <xf numFmtId="0" fontId="23" fillId="0" borderId="50" xfId="0" applyFont="1" applyBorder="1" applyAlignment="1" applyProtection="1">
      <alignment horizontal="center" vertical="center" wrapText="1"/>
    </xf>
    <xf numFmtId="15" fontId="23" fillId="0" borderId="42" xfId="0" applyNumberFormat="1" applyFont="1" applyBorder="1" applyAlignment="1" applyProtection="1">
      <alignment horizontal="center" vertical="center" wrapText="1"/>
    </xf>
    <xf numFmtId="15" fontId="23" fillId="0" borderId="46" xfId="0" applyNumberFormat="1" applyFont="1" applyBorder="1" applyAlignment="1" applyProtection="1">
      <alignment horizontal="center" vertical="center" wrapText="1"/>
    </xf>
    <xf numFmtId="15" fontId="23" fillId="0" borderId="52" xfId="0" applyNumberFormat="1" applyFont="1" applyBorder="1" applyAlignment="1" applyProtection="1">
      <alignment horizontal="center" vertical="center" wrapText="1"/>
    </xf>
    <xf numFmtId="15" fontId="23" fillId="0" borderId="55" xfId="0" applyNumberFormat="1" applyFont="1" applyBorder="1" applyAlignment="1" applyProtection="1">
      <alignment horizontal="center" vertical="center" wrapText="1"/>
    </xf>
    <xf numFmtId="15" fontId="26" fillId="9" borderId="12" xfId="0" applyNumberFormat="1" applyFont="1" applyFill="1" applyBorder="1" applyAlignment="1" applyProtection="1">
      <alignment horizontal="center" vertical="center"/>
    </xf>
    <xf numFmtId="0" fontId="26" fillId="6" borderId="54" xfId="0" applyNumberFormat="1" applyFont="1" applyFill="1" applyBorder="1" applyAlignment="1" applyProtection="1">
      <alignment horizontal="center" vertical="center" wrapText="1"/>
    </xf>
    <xf numFmtId="0" fontId="0" fillId="0" borderId="31" xfId="0" applyBorder="1" applyAlignment="1" applyProtection="1">
      <alignment horizontal="center"/>
    </xf>
    <xf numFmtId="0" fontId="0" fillId="0" borderId="36" xfId="0" applyBorder="1" applyAlignment="1" applyProtection="1">
      <alignment horizontal="center"/>
    </xf>
    <xf numFmtId="0" fontId="23" fillId="0" borderId="50" xfId="0" applyFont="1" applyBorder="1" applyAlignment="1" applyProtection="1">
      <alignment horizontal="left" vertical="center" wrapText="1"/>
    </xf>
    <xf numFmtId="0" fontId="23" fillId="0" borderId="49" xfId="0" applyFont="1" applyBorder="1" applyAlignment="1" applyProtection="1">
      <alignment horizontal="center" vertical="center" wrapText="1"/>
    </xf>
    <xf numFmtId="15" fontId="23" fillId="0" borderId="51" xfId="0" applyNumberFormat="1" applyFont="1" applyBorder="1" applyAlignment="1" applyProtection="1">
      <alignment horizontal="center" vertical="center" wrapText="1"/>
    </xf>
    <xf numFmtId="0" fontId="23" fillId="0" borderId="51" xfId="0" applyFont="1" applyBorder="1" applyAlignment="1" applyProtection="1">
      <alignment horizontal="center" vertical="center" wrapText="1"/>
    </xf>
    <xf numFmtId="0" fontId="0" fillId="0" borderId="57" xfId="0" applyBorder="1"/>
    <xf numFmtId="0" fontId="18" fillId="0" borderId="0" xfId="0" applyFont="1"/>
    <xf numFmtId="0" fontId="26" fillId="9" borderId="62" xfId="0" applyFont="1" applyFill="1" applyBorder="1" applyAlignment="1" applyProtection="1">
      <alignment vertical="center" wrapText="1"/>
    </xf>
    <xf numFmtId="0" fontId="26" fillId="9" borderId="7" xfId="0" applyFont="1" applyFill="1" applyBorder="1" applyAlignment="1" applyProtection="1">
      <alignment vertical="center" wrapText="1"/>
    </xf>
    <xf numFmtId="0" fontId="26" fillId="9" borderId="9" xfId="0" applyFont="1" applyFill="1" applyBorder="1" applyAlignment="1" applyProtection="1">
      <alignment vertical="center" wrapText="1"/>
    </xf>
    <xf numFmtId="0" fontId="23" fillId="0" borderId="63" xfId="0" applyFont="1" applyBorder="1" applyAlignment="1" applyProtection="1">
      <alignment horizontal="center" vertical="center" wrapText="1"/>
    </xf>
    <xf numFmtId="15" fontId="23" fillId="0" borderId="63" xfId="0" applyNumberFormat="1" applyFont="1" applyBorder="1" applyAlignment="1" applyProtection="1">
      <alignment horizontal="center" vertical="center" wrapText="1"/>
    </xf>
    <xf numFmtId="0" fontId="26" fillId="9" borderId="29" xfId="0" applyFont="1" applyFill="1" applyBorder="1" applyAlignment="1" applyProtection="1">
      <alignment vertical="center" wrapText="1"/>
    </xf>
    <xf numFmtId="0" fontId="26" fillId="10" borderId="12" xfId="0" applyFont="1" applyFill="1" applyBorder="1" applyAlignment="1" applyProtection="1">
      <alignment horizontal="center" vertical="center" wrapText="1"/>
    </xf>
    <xf numFmtId="0" fontId="26" fillId="10" borderId="16" xfId="0" applyFont="1" applyFill="1" applyBorder="1" applyAlignment="1" applyProtection="1">
      <alignment vertical="center" wrapText="1"/>
    </xf>
    <xf numFmtId="0" fontId="23" fillId="10" borderId="16" xfId="0" applyFont="1" applyFill="1" applyBorder="1" applyAlignment="1" applyProtection="1">
      <alignment horizontal="left" vertical="center" wrapText="1"/>
    </xf>
    <xf numFmtId="0" fontId="23" fillId="10" borderId="19" xfId="0" applyFont="1" applyFill="1" applyBorder="1" applyAlignment="1" applyProtection="1">
      <alignment horizontal="left" vertical="center" wrapText="1"/>
    </xf>
    <xf numFmtId="0" fontId="23" fillId="0" borderId="51" xfId="0" applyFont="1" applyBorder="1" applyAlignment="1" applyProtection="1">
      <alignment horizontal="left" vertical="center" wrapText="1"/>
    </xf>
    <xf numFmtId="0" fontId="23" fillId="4" borderId="50" xfId="0" applyNumberFormat="1" applyFont="1" applyFill="1" applyBorder="1" applyAlignment="1" applyProtection="1">
      <alignment horizontal="left" vertical="center" wrapText="1"/>
    </xf>
    <xf numFmtId="0" fontId="26" fillId="9" borderId="55" xfId="0" applyFont="1" applyFill="1" applyBorder="1" applyAlignment="1" applyProtection="1">
      <alignment horizontal="center" vertical="center" wrapText="1"/>
    </xf>
    <xf numFmtId="0" fontId="0" fillId="0" borderId="41" xfId="0" applyBorder="1" applyAlignment="1" applyProtection="1">
      <alignment wrapText="1"/>
    </xf>
    <xf numFmtId="0" fontId="0" fillId="0" borderId="42" xfId="0" applyBorder="1" applyAlignment="1" applyProtection="1">
      <alignment wrapText="1"/>
    </xf>
    <xf numFmtId="0" fontId="0" fillId="0" borderId="52" xfId="0" applyBorder="1" applyAlignment="1" applyProtection="1">
      <alignment wrapText="1"/>
    </xf>
    <xf numFmtId="0" fontId="0" fillId="0" borderId="63" xfId="0" applyBorder="1" applyAlignment="1" applyProtection="1">
      <alignment wrapText="1"/>
    </xf>
    <xf numFmtId="0" fontId="0" fillId="0" borderId="50" xfId="0" applyBorder="1" applyAlignment="1" applyProtection="1">
      <alignment wrapText="1"/>
    </xf>
    <xf numFmtId="0" fontId="0" fillId="0" borderId="61" xfId="0" applyBorder="1" applyAlignment="1" applyProtection="1">
      <alignment wrapText="1"/>
    </xf>
    <xf numFmtId="0" fontId="0" fillId="0" borderId="51" xfId="0" applyBorder="1" applyAlignment="1" applyProtection="1">
      <alignment wrapText="1"/>
    </xf>
    <xf numFmtId="0" fontId="0" fillId="0" borderId="54" xfId="0" applyBorder="1" applyAlignment="1" applyProtection="1">
      <alignment wrapText="1"/>
    </xf>
    <xf numFmtId="0" fontId="0" fillId="0" borderId="0" xfId="0" applyAlignment="1">
      <alignment wrapText="1"/>
    </xf>
    <xf numFmtId="0" fontId="0" fillId="0" borderId="53" xfId="0" applyBorder="1" applyAlignment="1" applyProtection="1">
      <alignment wrapText="1"/>
    </xf>
    <xf numFmtId="15" fontId="26" fillId="9" borderId="38" xfId="0" applyNumberFormat="1" applyFont="1" applyFill="1" applyBorder="1" applyAlignment="1" applyProtection="1">
      <alignment vertical="center"/>
    </xf>
    <xf numFmtId="15" fontId="26" fillId="9" borderId="39" xfId="0" applyNumberFormat="1" applyFont="1" applyFill="1" applyBorder="1" applyAlignment="1" applyProtection="1">
      <alignment vertical="center"/>
    </xf>
    <xf numFmtId="0" fontId="26" fillId="6" borderId="41" xfId="0" applyNumberFormat="1" applyFont="1" applyFill="1" applyBorder="1" applyAlignment="1" applyProtection="1">
      <alignment vertical="center" wrapText="1"/>
    </xf>
    <xf numFmtId="15" fontId="26" fillId="9" borderId="37" xfId="0" applyNumberFormat="1" applyFont="1" applyFill="1" applyBorder="1" applyAlignment="1" applyProtection="1">
      <alignment vertical="center"/>
    </xf>
    <xf numFmtId="0" fontId="26" fillId="6" borderId="41" xfId="0" quotePrefix="1" applyNumberFormat="1" applyFont="1" applyFill="1" applyBorder="1" applyAlignment="1" applyProtection="1">
      <alignment vertical="center" wrapText="1"/>
    </xf>
    <xf numFmtId="0" fontId="26" fillId="6" borderId="42" xfId="0" applyNumberFormat="1" applyFont="1" applyFill="1" applyBorder="1" applyAlignment="1" applyProtection="1">
      <alignment vertical="center" wrapText="1"/>
    </xf>
    <xf numFmtId="0" fontId="26" fillId="6" borderId="40" xfId="0" applyNumberFormat="1" applyFont="1" applyFill="1" applyBorder="1" applyAlignment="1" applyProtection="1">
      <alignment vertical="center" wrapText="1"/>
    </xf>
    <xf numFmtId="0" fontId="0" fillId="0" borderId="49" xfId="0" applyBorder="1" applyAlignment="1" applyProtection="1">
      <alignment wrapText="1"/>
    </xf>
    <xf numFmtId="0" fontId="26" fillId="9" borderId="45" xfId="0" applyFont="1" applyFill="1" applyBorder="1" applyAlignment="1" applyProtection="1">
      <alignment horizontal="center" vertical="center" wrapText="1"/>
    </xf>
    <xf numFmtId="0" fontId="26" fillId="9" borderId="46" xfId="0" applyFont="1" applyFill="1" applyBorder="1" applyAlignment="1" applyProtection="1">
      <alignment horizontal="center" vertical="center" wrapText="1"/>
    </xf>
    <xf numFmtId="0" fontId="26" fillId="9" borderId="44" xfId="0" applyFont="1" applyFill="1" applyBorder="1" applyAlignment="1" applyProtection="1">
      <alignment horizontal="center" vertical="center" wrapText="1"/>
    </xf>
    <xf numFmtId="0" fontId="0" fillId="8" borderId="14" xfId="0" quotePrefix="1" applyFont="1" applyFill="1" applyBorder="1" applyAlignment="1" applyProtection="1">
      <alignment horizontal="center" vertical="center" wrapText="1"/>
    </xf>
    <xf numFmtId="0" fontId="0" fillId="4" borderId="0" xfId="0" applyFill="1" applyAlignment="1" applyProtection="1">
      <alignment wrapText="1"/>
    </xf>
    <xf numFmtId="1" fontId="23" fillId="8" borderId="49" xfId="0" applyNumberFormat="1" applyFont="1" applyFill="1" applyBorder="1" applyAlignment="1" applyProtection="1">
      <alignment horizontal="center" vertical="center" wrapText="1"/>
    </xf>
    <xf numFmtId="1" fontId="23" fillId="8" borderId="40" xfId="0" applyNumberFormat="1" applyFont="1" applyFill="1" applyBorder="1" applyAlignment="1" applyProtection="1">
      <alignment horizontal="center" vertical="center" wrapText="1"/>
    </xf>
    <xf numFmtId="1" fontId="23" fillId="8" borderId="44" xfId="0" applyNumberFormat="1" applyFont="1" applyFill="1" applyBorder="1" applyAlignment="1" applyProtection="1">
      <alignment horizontal="center" vertical="center" wrapText="1"/>
    </xf>
    <xf numFmtId="0" fontId="26" fillId="6" borderId="40" xfId="0" quotePrefix="1" applyNumberFormat="1" applyFont="1" applyFill="1" applyBorder="1" applyAlignment="1" applyProtection="1">
      <alignment horizontal="left" vertical="center" wrapText="1"/>
    </xf>
    <xf numFmtId="15" fontId="23" fillId="8" borderId="52" xfId="0" applyNumberFormat="1" applyFont="1" applyFill="1" applyBorder="1" applyAlignment="1" applyProtection="1">
      <alignment horizontal="center" vertical="center" wrapText="1"/>
    </xf>
    <xf numFmtId="0" fontId="20" fillId="10" borderId="12" xfId="0" applyFont="1" applyFill="1" applyBorder="1" applyAlignment="1" applyProtection="1">
      <alignment horizontal="center" vertical="center" wrapText="1"/>
    </xf>
    <xf numFmtId="0" fontId="20" fillId="9" borderId="62" xfId="0" applyFont="1" applyFill="1" applyBorder="1" applyAlignment="1" applyProtection="1">
      <alignment vertical="center" wrapText="1"/>
    </xf>
    <xf numFmtId="0" fontId="20" fillId="9" borderId="7" xfId="0" applyFont="1" applyFill="1" applyBorder="1" applyAlignment="1" applyProtection="1">
      <alignment vertical="center" wrapText="1"/>
    </xf>
    <xf numFmtId="0" fontId="20" fillId="9" borderId="9" xfId="0" applyFont="1" applyFill="1" applyBorder="1" applyAlignment="1" applyProtection="1">
      <alignment vertical="center" wrapText="1"/>
    </xf>
    <xf numFmtId="0" fontId="20" fillId="9" borderId="8" xfId="0" applyFont="1" applyFill="1" applyBorder="1" applyAlignment="1" applyProtection="1">
      <alignment vertical="center" wrapText="1"/>
    </xf>
    <xf numFmtId="0" fontId="20" fillId="10" borderId="16" xfId="0" applyFont="1" applyFill="1" applyBorder="1" applyAlignment="1" applyProtection="1">
      <alignment vertical="center" wrapText="1"/>
    </xf>
    <xf numFmtId="0" fontId="28" fillId="0" borderId="50" xfId="0" applyFont="1" applyBorder="1" applyAlignment="1" applyProtection="1">
      <alignment horizontal="left" vertical="center" wrapText="1"/>
    </xf>
    <xf numFmtId="0" fontId="28" fillId="0" borderId="49" xfId="0" applyFont="1" applyBorder="1" applyAlignment="1" applyProtection="1">
      <alignment horizontal="center" vertical="center" wrapText="1"/>
    </xf>
    <xf numFmtId="0" fontId="28" fillId="0" borderId="50" xfId="0" applyFont="1" applyBorder="1" applyAlignment="1" applyProtection="1">
      <alignment horizontal="center" vertical="center" wrapText="1"/>
    </xf>
    <xf numFmtId="15" fontId="28" fillId="0" borderId="51" xfId="0" applyNumberFormat="1" applyFont="1" applyBorder="1" applyAlignment="1" applyProtection="1">
      <alignment horizontal="center" vertical="center" wrapText="1"/>
    </xf>
    <xf numFmtId="0" fontId="28" fillId="0" borderId="51" xfId="0" applyFont="1" applyBorder="1" applyAlignment="1" applyProtection="1">
      <alignment horizontal="center" vertical="center" wrapText="1"/>
    </xf>
    <xf numFmtId="15" fontId="28" fillId="0" borderId="49" xfId="0" applyNumberFormat="1" applyFont="1" applyBorder="1" applyAlignment="1" applyProtection="1">
      <alignment horizontal="center" vertical="center" wrapText="1"/>
    </xf>
    <xf numFmtId="0" fontId="28" fillId="0" borderId="61" xfId="0" applyFont="1" applyBorder="1" applyAlignment="1" applyProtection="1">
      <alignment horizontal="center" vertical="center" wrapText="1"/>
    </xf>
    <xf numFmtId="0" fontId="28" fillId="0" borderId="51" xfId="0" applyFont="1" applyBorder="1" applyAlignment="1" applyProtection="1">
      <alignment horizontal="left" vertical="center" wrapText="1"/>
    </xf>
    <xf numFmtId="0" fontId="28" fillId="10" borderId="16" xfId="0" applyFont="1" applyFill="1" applyBorder="1" applyAlignment="1" applyProtection="1">
      <alignment horizontal="left" vertical="center" wrapText="1"/>
    </xf>
    <xf numFmtId="0" fontId="28" fillId="0" borderId="57" xfId="0" applyFont="1" applyBorder="1"/>
    <xf numFmtId="0" fontId="28" fillId="0" borderId="40" xfId="0" applyFont="1" applyBorder="1" applyAlignment="1" applyProtection="1">
      <alignment horizontal="center" vertical="center" wrapText="1"/>
    </xf>
    <xf numFmtId="0" fontId="28" fillId="0" borderId="41" xfId="0" applyFont="1" applyBorder="1" applyAlignment="1" applyProtection="1">
      <alignment horizontal="center" vertical="center" wrapText="1"/>
    </xf>
    <xf numFmtId="15" fontId="28" fillId="0" borderId="42" xfId="0" applyNumberFormat="1" applyFont="1" applyBorder="1" applyAlignment="1" applyProtection="1">
      <alignment horizontal="center" vertical="center" wrapText="1"/>
    </xf>
    <xf numFmtId="0" fontId="28" fillId="0" borderId="42" xfId="0" applyFont="1" applyBorder="1" applyAlignment="1" applyProtection="1">
      <alignment horizontal="center" vertical="center" wrapText="1"/>
    </xf>
    <xf numFmtId="15" fontId="28" fillId="0" borderId="40" xfId="0" applyNumberFormat="1"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0" fontId="28" fillId="0" borderId="41" xfId="0" applyFont="1" applyBorder="1" applyAlignment="1" applyProtection="1">
      <alignment horizontal="left" vertical="center" wrapText="1"/>
    </xf>
    <xf numFmtId="0" fontId="28" fillId="0" borderId="42" xfId="0" applyFont="1" applyBorder="1" applyAlignment="1" applyProtection="1">
      <alignment horizontal="left" vertical="center" wrapText="1"/>
    </xf>
    <xf numFmtId="0" fontId="28" fillId="0" borderId="44" xfId="0" applyFont="1" applyBorder="1" applyAlignment="1" applyProtection="1">
      <alignment horizontal="center" vertical="center" wrapText="1"/>
    </xf>
    <xf numFmtId="0" fontId="28" fillId="0" borderId="45" xfId="0" applyFont="1" applyBorder="1" applyAlignment="1" applyProtection="1">
      <alignment horizontal="center" vertical="center" wrapText="1"/>
    </xf>
    <xf numFmtId="15" fontId="28" fillId="0" borderId="46" xfId="0" applyNumberFormat="1" applyFont="1" applyBorder="1" applyAlignment="1" applyProtection="1">
      <alignment horizontal="center" vertical="center" wrapText="1"/>
    </xf>
    <xf numFmtId="0" fontId="28" fillId="0" borderId="46" xfId="0" applyFont="1" applyBorder="1" applyAlignment="1" applyProtection="1">
      <alignment horizontal="center" vertical="center" wrapText="1"/>
    </xf>
    <xf numFmtId="0" fontId="28" fillId="0" borderId="56" xfId="0" applyFont="1" applyBorder="1" applyAlignment="1" applyProtection="1">
      <alignment horizontal="center" vertical="center" wrapText="1"/>
    </xf>
    <xf numFmtId="0" fontId="28" fillId="0" borderId="45" xfId="0" applyFont="1" applyBorder="1" applyAlignment="1" applyProtection="1">
      <alignment horizontal="left" vertical="center" wrapText="1"/>
    </xf>
    <xf numFmtId="0" fontId="28" fillId="0" borderId="46" xfId="0" applyFont="1" applyBorder="1" applyAlignment="1" applyProtection="1">
      <alignment horizontal="left" vertical="center" wrapText="1"/>
    </xf>
    <xf numFmtId="0" fontId="28" fillId="10" borderId="19" xfId="0" applyFont="1" applyFill="1" applyBorder="1" applyAlignment="1" applyProtection="1">
      <alignment horizontal="left" vertical="center" wrapText="1"/>
    </xf>
    <xf numFmtId="0" fontId="23" fillId="8" borderId="50" xfId="0" applyFont="1" applyFill="1" applyBorder="1" applyAlignment="1" applyProtection="1">
      <alignment horizontal="left" vertical="center" wrapText="1"/>
    </xf>
    <xf numFmtId="0" fontId="23" fillId="8" borderId="40" xfId="0" applyFont="1" applyFill="1" applyBorder="1" applyAlignment="1" applyProtection="1">
      <alignment horizontal="center" vertical="center" wrapText="1"/>
    </xf>
    <xf numFmtId="0" fontId="23" fillId="8" borderId="41" xfId="0" applyFont="1" applyFill="1" applyBorder="1" applyAlignment="1" applyProtection="1">
      <alignment horizontal="center" vertical="center" wrapText="1"/>
    </xf>
    <xf numFmtId="0" fontId="23" fillId="8" borderId="42" xfId="0" applyFont="1" applyFill="1" applyBorder="1" applyAlignment="1" applyProtection="1">
      <alignment horizontal="center" vertical="center" wrapText="1"/>
    </xf>
    <xf numFmtId="0" fontId="23" fillId="8" borderId="52" xfId="0" applyFont="1" applyFill="1" applyBorder="1" applyAlignment="1" applyProtection="1">
      <alignment horizontal="center" vertical="center" wrapText="1"/>
    </xf>
    <xf numFmtId="15" fontId="23" fillId="8" borderId="42" xfId="0" applyNumberFormat="1" applyFont="1" applyFill="1" applyBorder="1" applyAlignment="1" applyProtection="1">
      <alignment horizontal="center" vertical="center" wrapText="1"/>
    </xf>
    <xf numFmtId="0" fontId="23" fillId="8" borderId="42" xfId="0" applyFont="1" applyFill="1" applyBorder="1" applyAlignment="1" applyProtection="1">
      <alignment horizontal="left" vertical="center" wrapText="1"/>
    </xf>
    <xf numFmtId="0" fontId="0" fillId="8" borderId="57" xfId="0" applyFill="1" applyBorder="1"/>
    <xf numFmtId="1" fontId="28" fillId="8" borderId="49" xfId="0" applyNumberFormat="1" applyFont="1" applyFill="1" applyBorder="1" applyAlignment="1" applyProtection="1">
      <alignment horizontal="center" vertical="center" wrapText="1"/>
    </xf>
    <xf numFmtId="1" fontId="28" fillId="8" borderId="40" xfId="0" applyNumberFormat="1" applyFont="1" applyFill="1" applyBorder="1" applyAlignment="1" applyProtection="1">
      <alignment horizontal="center" vertical="center" wrapText="1"/>
    </xf>
    <xf numFmtId="0" fontId="28" fillId="8" borderId="50" xfId="0" applyFont="1" applyFill="1" applyBorder="1" applyAlignment="1" applyProtection="1">
      <alignment horizontal="left" vertical="center" wrapText="1"/>
    </xf>
    <xf numFmtId="0" fontId="28" fillId="8" borderId="40" xfId="0" applyFont="1" applyFill="1" applyBorder="1" applyAlignment="1" applyProtection="1">
      <alignment horizontal="center" vertical="center" wrapText="1"/>
    </xf>
    <xf numFmtId="0" fontId="28" fillId="8" borderId="41" xfId="0" applyFont="1" applyFill="1" applyBorder="1" applyAlignment="1" applyProtection="1">
      <alignment horizontal="center" vertical="center" wrapText="1"/>
    </xf>
    <xf numFmtId="15" fontId="28" fillId="8" borderId="42" xfId="0" applyNumberFormat="1" applyFont="1" applyFill="1" applyBorder="1" applyAlignment="1" applyProtection="1">
      <alignment horizontal="center" vertical="center" wrapText="1"/>
    </xf>
    <xf numFmtId="0" fontId="28" fillId="8" borderId="42" xfId="0" applyFont="1" applyFill="1" applyBorder="1" applyAlignment="1" applyProtection="1">
      <alignment horizontal="center" vertical="center" wrapText="1"/>
    </xf>
    <xf numFmtId="15" fontId="28" fillId="8" borderId="40" xfId="0" applyNumberFormat="1" applyFont="1" applyFill="1" applyBorder="1" applyAlignment="1" applyProtection="1">
      <alignment horizontal="center" vertical="center" wrapText="1"/>
    </xf>
    <xf numFmtId="0" fontId="28" fillId="8" borderId="53" xfId="0" applyFont="1" applyFill="1" applyBorder="1" applyAlignment="1" applyProtection="1">
      <alignment horizontal="center" vertical="center" wrapText="1"/>
    </xf>
    <xf numFmtId="0" fontId="28" fillId="8" borderId="41" xfId="0" applyFont="1" applyFill="1" applyBorder="1" applyAlignment="1" applyProtection="1">
      <alignment horizontal="left" vertical="center" wrapText="1"/>
    </xf>
    <xf numFmtId="0" fontId="28" fillId="8" borderId="42" xfId="0" applyFont="1" applyFill="1" applyBorder="1" applyAlignment="1" applyProtection="1">
      <alignment horizontal="left" vertical="center" wrapText="1"/>
    </xf>
    <xf numFmtId="0" fontId="28" fillId="8" borderId="57" xfId="0" applyFont="1" applyFill="1" applyBorder="1"/>
    <xf numFmtId="0" fontId="23" fillId="8" borderId="50" xfId="0" applyNumberFormat="1" applyFont="1" applyFill="1" applyBorder="1" applyAlignment="1" applyProtection="1">
      <alignment horizontal="left" vertical="center" wrapText="1"/>
    </xf>
    <xf numFmtId="0" fontId="0" fillId="8" borderId="49" xfId="0" applyFill="1" applyBorder="1" applyAlignment="1" applyProtection="1">
      <alignment wrapText="1"/>
    </xf>
    <xf numFmtId="0" fontId="0" fillId="8" borderId="50" xfId="0" applyFill="1" applyBorder="1" applyAlignment="1" applyProtection="1">
      <alignment wrapText="1"/>
    </xf>
    <xf numFmtId="0" fontId="0" fillId="8" borderId="51" xfId="0" applyFill="1" applyBorder="1" applyAlignment="1" applyProtection="1">
      <alignment wrapText="1"/>
    </xf>
    <xf numFmtId="0" fontId="0" fillId="8" borderId="63" xfId="0" applyFill="1" applyBorder="1" applyAlignment="1" applyProtection="1">
      <alignment wrapText="1"/>
    </xf>
    <xf numFmtId="0" fontId="0" fillId="8" borderId="52" xfId="0" applyFill="1" applyBorder="1" applyAlignment="1" applyProtection="1">
      <alignment wrapText="1"/>
    </xf>
    <xf numFmtId="0" fontId="0" fillId="8" borderId="41" xfId="0" applyFill="1" applyBorder="1" applyAlignment="1" applyProtection="1">
      <alignment wrapText="1"/>
    </xf>
    <xf numFmtId="0" fontId="0" fillId="8" borderId="42" xfId="0" applyFill="1" applyBorder="1" applyAlignment="1" applyProtection="1">
      <alignment wrapText="1"/>
    </xf>
    <xf numFmtId="0" fontId="0" fillId="8" borderId="53" xfId="0" applyFill="1" applyBorder="1" applyAlignment="1" applyProtection="1">
      <alignment wrapText="1"/>
    </xf>
    <xf numFmtId="0" fontId="0" fillId="8" borderId="54" xfId="0" applyFill="1" applyBorder="1" applyAlignment="1" applyProtection="1">
      <alignment wrapText="1"/>
    </xf>
    <xf numFmtId="0" fontId="23" fillId="8" borderId="7" xfId="0" applyNumberFormat="1" applyFont="1" applyFill="1" applyBorder="1" applyAlignment="1" applyProtection="1">
      <alignment horizontal="left" vertical="center" wrapText="1"/>
    </xf>
    <xf numFmtId="0" fontId="0" fillId="8" borderId="62" xfId="0" applyFill="1" applyBorder="1" applyAlignment="1" applyProtection="1">
      <alignment wrapText="1"/>
    </xf>
    <xf numFmtId="0" fontId="0" fillId="8" borderId="7" xfId="0" applyFill="1" applyBorder="1" applyAlignment="1" applyProtection="1">
      <alignment wrapText="1"/>
    </xf>
    <xf numFmtId="0" fontId="0" fillId="8" borderId="9" xfId="0" applyFill="1" applyBorder="1" applyAlignment="1" applyProtection="1">
      <alignment wrapText="1"/>
    </xf>
    <xf numFmtId="0" fontId="0" fillId="8" borderId="29" xfId="0" applyFill="1" applyBorder="1" applyAlignment="1" applyProtection="1">
      <alignment wrapText="1"/>
    </xf>
    <xf numFmtId="0" fontId="0" fillId="8" borderId="55" xfId="0" applyFill="1" applyBorder="1" applyAlignment="1" applyProtection="1">
      <alignment wrapText="1"/>
    </xf>
    <xf numFmtId="0" fontId="0" fillId="8" borderId="45" xfId="0" applyFill="1" applyBorder="1" applyAlignment="1" applyProtection="1">
      <alignment wrapText="1"/>
    </xf>
    <xf numFmtId="0" fontId="0" fillId="8" borderId="46" xfId="0" applyFill="1" applyBorder="1" applyAlignment="1" applyProtection="1">
      <alignment wrapText="1"/>
    </xf>
    <xf numFmtId="0" fontId="0" fillId="8" borderId="56" xfId="0" applyFill="1" applyBorder="1" applyAlignment="1" applyProtection="1">
      <alignment wrapText="1"/>
    </xf>
    <xf numFmtId="0" fontId="0" fillId="8" borderId="19" xfId="0" applyFill="1" applyBorder="1" applyAlignment="1" applyProtection="1">
      <alignment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6" fillId="4" borderId="0" xfId="0" applyFont="1" applyFill="1" applyBorder="1" applyAlignment="1" applyProtection="1">
      <alignment horizontal="left" vertical="center" wrapText="1"/>
    </xf>
    <xf numFmtId="0" fontId="6"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16"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6"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0" fontId="6" fillId="0" borderId="0" xfId="0" quotePrefix="1" applyFont="1" applyFill="1" applyBorder="1" applyAlignment="1" applyProtection="1">
      <alignment horizontal="left" wrapText="1"/>
    </xf>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6" fillId="0" borderId="16" xfId="0" applyFont="1" applyFill="1" applyBorder="1" applyAlignment="1" applyProtection="1">
      <alignment horizontal="left" wrapText="1"/>
    </xf>
    <xf numFmtId="17" fontId="12" fillId="6" borderId="66" xfId="0" applyNumberFormat="1" applyFont="1" applyFill="1" applyBorder="1" applyAlignment="1" applyProtection="1">
      <alignment horizontal="center" vertical="center" wrapText="1"/>
    </xf>
    <xf numFmtId="0" fontId="12" fillId="6" borderId="21" xfId="0" applyFont="1" applyFill="1" applyBorder="1" applyAlignment="1" applyProtection="1">
      <alignment horizontal="center" vertical="center"/>
    </xf>
    <xf numFmtId="0" fontId="8" fillId="6" borderId="21" xfId="0" applyFont="1" applyFill="1" applyBorder="1" applyAlignment="1" applyProtection="1">
      <alignment horizontal="center" vertical="center"/>
    </xf>
    <xf numFmtId="0" fontId="14" fillId="0" borderId="0" xfId="0" quotePrefix="1" applyFont="1" applyFill="1" applyBorder="1" applyAlignment="1" applyProtection="1">
      <alignment horizontal="center" vertical="center" wrapText="1"/>
    </xf>
    <xf numFmtId="0" fontId="9" fillId="0" borderId="16" xfId="0" applyFont="1" applyBorder="1" applyProtection="1">
      <protection locked="0"/>
    </xf>
    <xf numFmtId="0" fontId="9" fillId="0" borderId="18" xfId="0" applyFont="1" applyBorder="1" applyProtection="1">
      <protection locked="0"/>
    </xf>
    <xf numFmtId="0" fontId="9" fillId="0" borderId="19" xfId="0" applyFont="1" applyBorder="1" applyProtection="1">
      <protection locked="0"/>
    </xf>
    <xf numFmtId="0" fontId="12" fillId="4" borderId="21" xfId="0" applyFont="1" applyFill="1" applyBorder="1" applyAlignment="1" applyProtection="1">
      <alignment horizontal="center" vertical="center"/>
    </xf>
    <xf numFmtId="0" fontId="12" fillId="4" borderId="12" xfId="0" applyFont="1" applyFill="1" applyBorder="1" applyAlignment="1" applyProtection="1">
      <alignment horizontal="center" vertical="center"/>
    </xf>
    <xf numFmtId="0" fontId="12" fillId="4" borderId="16" xfId="0" applyFont="1" applyFill="1" applyBorder="1" applyAlignment="1" applyProtection="1">
      <alignment horizontal="center" vertical="center" wrapText="1"/>
      <protection locked="0"/>
    </xf>
    <xf numFmtId="165" fontId="0" fillId="4" borderId="16" xfId="0" applyNumberFormat="1" applyFont="1" applyFill="1" applyBorder="1" applyAlignment="1" applyProtection="1">
      <alignment horizontal="center" vertical="center" wrapText="1"/>
      <protection locked="0"/>
    </xf>
    <xf numFmtId="0" fontId="0" fillId="0" borderId="18" xfId="0" applyFont="1" applyBorder="1" applyProtection="1">
      <protection locked="0"/>
    </xf>
    <xf numFmtId="0" fontId="0" fillId="0" borderId="19"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14" fillId="6" borderId="21" xfId="0" applyFont="1" applyFill="1" applyBorder="1" applyAlignment="1" applyProtection="1">
      <alignment horizontal="center" vertical="center"/>
    </xf>
    <xf numFmtId="0" fontId="0" fillId="0" borderId="21" xfId="0" applyFont="1" applyBorder="1" applyProtection="1">
      <protection locked="0"/>
    </xf>
    <xf numFmtId="0" fontId="12" fillId="6" borderId="2" xfId="0" applyFont="1" applyFill="1" applyBorder="1" applyAlignment="1" applyProtection="1">
      <alignment vertical="center"/>
    </xf>
    <xf numFmtId="0" fontId="7" fillId="0" borderId="0" xfId="0" applyFont="1" applyFill="1" applyBorder="1" applyProtection="1"/>
    <xf numFmtId="0" fontId="12" fillId="6" borderId="3" xfId="0" applyFont="1" applyFill="1" applyBorder="1" applyAlignment="1" applyProtection="1">
      <alignment vertical="center"/>
    </xf>
    <xf numFmtId="0" fontId="12" fillId="6" borderId="66"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6"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6" xfId="0" applyNumberFormat="1" applyFont="1" applyBorder="1" applyProtection="1"/>
    <xf numFmtId="17" fontId="0" fillId="0" borderId="18" xfId="0" applyNumberFormat="1" applyFont="1" applyBorder="1" applyProtection="1"/>
    <xf numFmtId="0" fontId="12" fillId="4" borderId="18" xfId="0" applyFont="1" applyFill="1" applyBorder="1" applyAlignment="1" applyProtection="1">
      <alignment vertical="center"/>
    </xf>
    <xf numFmtId="0" fontId="0" fillId="0" borderId="12" xfId="0" applyFont="1" applyFill="1" applyBorder="1" applyProtection="1"/>
    <xf numFmtId="0" fontId="0" fillId="0" borderId="16" xfId="0" applyFont="1" applyFill="1" applyBorder="1" applyProtection="1"/>
    <xf numFmtId="0" fontId="0" fillId="0" borderId="19" xfId="0" applyFont="1" applyFill="1" applyBorder="1" applyProtection="1"/>
    <xf numFmtId="0" fontId="30" fillId="0" borderId="0" xfId="0" applyFont="1" applyProtection="1"/>
    <xf numFmtId="0" fontId="5" fillId="0" borderId="0" xfId="2" quotePrefix="1" applyFont="1" applyAlignment="1">
      <alignment horizontal="left"/>
    </xf>
    <xf numFmtId="0" fontId="12" fillId="6" borderId="4" xfId="0" quotePrefix="1" applyFont="1" applyFill="1" applyBorder="1" applyAlignment="1" applyProtection="1">
      <alignment horizontal="center" vertical="center"/>
    </xf>
    <xf numFmtId="0" fontId="3" fillId="8" borderId="3" xfId="1" quotePrefix="1" applyFont="1" applyFill="1" applyBorder="1" applyAlignment="1" applyProtection="1">
      <alignment horizontal="center" vertical="center"/>
    </xf>
    <xf numFmtId="0" fontId="3" fillId="8" borderId="10" xfId="1" quotePrefix="1" applyFont="1" applyFill="1" applyBorder="1" applyAlignment="1" applyProtection="1">
      <alignment horizontal="center" vertical="center"/>
    </xf>
    <xf numFmtId="0" fontId="3" fillId="8" borderId="2" xfId="1" quotePrefix="1" applyFont="1" applyFill="1" applyBorder="1" applyAlignment="1" applyProtection="1">
      <alignment horizontal="center" vertical="center"/>
    </xf>
    <xf numFmtId="0" fontId="13" fillId="8" borderId="10" xfId="1" quotePrefix="1" applyFont="1" applyFill="1" applyBorder="1" applyAlignment="1" applyProtection="1">
      <alignment horizontal="center" vertical="center"/>
    </xf>
    <xf numFmtId="0" fontId="13" fillId="8" borderId="10" xfId="1" quotePrefix="1" applyFont="1" applyFill="1" applyBorder="1" applyAlignment="1" applyProtection="1">
      <alignment horizontal="center" vertical="center" wrapText="1"/>
    </xf>
    <xf numFmtId="0" fontId="3" fillId="8" borderId="10" xfId="1" quotePrefix="1" applyFont="1" applyFill="1" applyBorder="1" applyAlignment="1" applyProtection="1">
      <alignment horizontal="center" vertical="center" wrapText="1"/>
    </xf>
    <xf numFmtId="17" fontId="15"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wrapText="1"/>
    </xf>
    <xf numFmtId="0" fontId="7" fillId="0" borderId="0" xfId="0" applyFont="1" applyBorder="1" applyProtection="1"/>
    <xf numFmtId="0" fontId="3" fillId="8" borderId="2" xfId="1" quotePrefix="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0" fillId="0" borderId="12" xfId="0" applyFont="1" applyBorder="1" applyProtection="1"/>
    <xf numFmtId="15" fontId="7" fillId="0" borderId="0" xfId="0" applyNumberFormat="1" applyFont="1" applyFill="1" applyBorder="1" applyAlignment="1" applyProtection="1">
      <alignment horizontal="center" vertical="center" wrapText="1"/>
    </xf>
    <xf numFmtId="0" fontId="14" fillId="6" borderId="4" xfId="0" quotePrefix="1" applyFont="1" applyFill="1" applyBorder="1" applyAlignment="1" applyProtection="1">
      <alignment horizontal="center" vertical="center"/>
    </xf>
    <xf numFmtId="11" fontId="0" fillId="0" borderId="0" xfId="0" applyNumberFormat="1"/>
    <xf numFmtId="17" fontId="14" fillId="6" borderId="66" xfId="0" applyNumberFormat="1" applyFont="1" applyFill="1" applyBorder="1" applyAlignment="1" applyProtection="1">
      <alignment horizontal="center" vertical="center" wrapText="1"/>
    </xf>
    <xf numFmtId="0" fontId="15" fillId="6" borderId="16"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12" fillId="0" borderId="21" xfId="0" applyFont="1" applyFill="1" applyBorder="1" applyAlignment="1" applyProtection="1">
      <alignment horizontal="center" vertical="center"/>
    </xf>
    <xf numFmtId="0" fontId="0" fillId="0" borderId="0" xfId="0" applyFont="1" applyAlignment="1" applyProtection="1">
      <alignment horizontal="left"/>
      <protection locked="0"/>
    </xf>
    <xf numFmtId="0" fontId="0" fillId="0" borderId="21" xfId="0" applyFont="1" applyBorder="1" applyAlignment="1" applyProtection="1">
      <alignment horizontal="left"/>
      <protection locked="0"/>
    </xf>
    <xf numFmtId="0" fontId="0" fillId="0" borderId="18" xfId="0" applyFont="1" applyBorder="1" applyAlignment="1" applyProtection="1">
      <alignment horizontal="center" vertical="center"/>
      <protection locked="0"/>
    </xf>
    <xf numFmtId="15" fontId="7" fillId="0" borderId="0" xfId="0" applyNumberFormat="1"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31" fillId="0" borderId="21" xfId="0" applyFont="1" applyFill="1" applyBorder="1" applyAlignment="1" applyProtection="1">
      <alignment horizontal="center" vertical="center"/>
    </xf>
    <xf numFmtId="0" fontId="0" fillId="8" borderId="50" xfId="0" applyFont="1" applyFill="1" applyBorder="1" applyProtection="1"/>
    <xf numFmtId="0" fontId="0" fillId="0" borderId="50" xfId="0" applyFont="1" applyBorder="1" applyProtection="1"/>
    <xf numFmtId="0" fontId="16" fillId="6" borderId="0" xfId="0" quotePrefix="1" applyFont="1" applyFill="1" applyBorder="1" applyAlignment="1" applyProtection="1"/>
    <xf numFmtId="0" fontId="7" fillId="0" borderId="16" xfId="0" applyFont="1" applyBorder="1" applyProtection="1"/>
    <xf numFmtId="0" fontId="36" fillId="0" borderId="21" xfId="0" quotePrefix="1" applyFont="1" applyFill="1" applyBorder="1" applyAlignment="1" applyProtection="1">
      <alignment horizontal="center" vertical="center" wrapText="1"/>
    </xf>
    <xf numFmtId="0" fontId="35" fillId="0" borderId="16" xfId="0" applyFont="1" applyBorder="1" applyProtection="1"/>
    <xf numFmtId="0" fontId="35" fillId="0" borderId="0" xfId="0" applyFont="1" applyFill="1" applyBorder="1" applyAlignment="1" applyProtection="1">
      <alignment horizontal="left" vertical="center" wrapText="1"/>
    </xf>
    <xf numFmtId="15" fontId="0" fillId="4" borderId="15" xfId="0" applyNumberFormat="1" applyFont="1" applyFill="1" applyBorder="1" applyAlignment="1" applyProtection="1">
      <alignment horizontal="center" vertical="center"/>
      <protection locked="0"/>
    </xf>
    <xf numFmtId="0" fontId="30" fillId="0" borderId="16" xfId="0" applyFont="1" applyBorder="1" applyProtection="1"/>
    <xf numFmtId="0" fontId="6" fillId="0" borderId="0" xfId="0" applyFont="1" applyFill="1" applyProtection="1">
      <protection locked="0"/>
    </xf>
    <xf numFmtId="0" fontId="0" fillId="0" borderId="0" xfId="0" applyFont="1" applyFill="1" applyAlignment="1" applyProtection="1">
      <alignment horizontal="center" wrapText="1"/>
    </xf>
    <xf numFmtId="0" fontId="0" fillId="0" borderId="0" xfId="0" applyFont="1" applyFill="1" applyAlignment="1" applyProtection="1">
      <alignment horizontal="center" vertical="center" wrapText="1"/>
    </xf>
    <xf numFmtId="49" fontId="0" fillId="0" borderId="0" xfId="0" applyNumberFormat="1"/>
    <xf numFmtId="169" fontId="0" fillId="4" borderId="15" xfId="0" applyNumberFormat="1" applyFont="1" applyFill="1" applyBorder="1" applyAlignment="1" applyProtection="1">
      <alignment horizontal="center" vertical="center"/>
      <protection locked="0"/>
    </xf>
    <xf numFmtId="49" fontId="30" fillId="0" borderId="0" xfId="0" applyNumberFormat="1" applyFont="1" applyProtection="1"/>
    <xf numFmtId="49" fontId="4" fillId="0" borderId="0" xfId="2" applyNumberFormat="1"/>
    <xf numFmtId="169" fontId="7" fillId="0" borderId="0" xfId="0" applyNumberFormat="1" applyFont="1" applyProtection="1"/>
    <xf numFmtId="17" fontId="14" fillId="6" borderId="66" xfId="0" quotePrefix="1" applyNumberFormat="1" applyFont="1" applyFill="1" applyBorder="1" applyAlignment="1" applyProtection="1">
      <alignment horizontal="left" vertical="center" wrapText="1"/>
    </xf>
    <xf numFmtId="17" fontId="14" fillId="6" borderId="66" xfId="0" quotePrefix="1" applyNumberFormat="1" applyFont="1" applyFill="1" applyBorder="1" applyAlignment="1" applyProtection="1">
      <alignment horizontal="center" vertical="center" wrapText="1"/>
    </xf>
    <xf numFmtId="17" fontId="32" fillId="6" borderId="66" xfId="0" applyNumberFormat="1" applyFont="1" applyFill="1" applyBorder="1" applyAlignment="1" applyProtection="1">
      <alignment horizontal="center" vertical="center" wrapText="1"/>
    </xf>
    <xf numFmtId="0" fontId="14" fillId="6" borderId="66" xfId="0" quotePrefix="1" applyFont="1" applyFill="1" applyBorder="1" applyAlignment="1" applyProtection="1">
      <alignment horizontal="center" vertical="center" wrapText="1"/>
    </xf>
    <xf numFmtId="0" fontId="34" fillId="4" borderId="66" xfId="0" applyFont="1" applyFill="1" applyBorder="1" applyProtection="1"/>
    <xf numFmtId="0" fontId="34" fillId="4" borderId="66" xfId="0" applyFont="1" applyFill="1" applyBorder="1" applyAlignment="1" applyProtection="1">
      <alignment vertical="center" wrapText="1"/>
    </xf>
    <xf numFmtId="0" fontId="34" fillId="4" borderId="66" xfId="0" quotePrefix="1" applyFont="1" applyFill="1" applyBorder="1" applyAlignment="1" applyProtection="1">
      <alignment horizontal="left" vertical="center" wrapText="1"/>
    </xf>
    <xf numFmtId="17" fontId="15" fillId="0" borderId="66" xfId="0" quotePrefix="1" applyNumberFormat="1" applyFont="1" applyFill="1" applyBorder="1" applyAlignment="1" applyProtection="1">
      <alignment horizontal="center" vertical="center" wrapText="1"/>
    </xf>
    <xf numFmtId="49" fontId="0" fillId="8" borderId="66" xfId="0" applyNumberFormat="1" applyFont="1" applyFill="1" applyBorder="1" applyAlignment="1" applyProtection="1">
      <alignment horizontal="center" vertical="center" wrapText="1"/>
    </xf>
    <xf numFmtId="0" fontId="0" fillId="4" borderId="66" xfId="0" applyFont="1" applyFill="1" applyBorder="1" applyAlignment="1" applyProtection="1">
      <alignment horizontal="left" vertical="center" wrapText="1"/>
      <protection locked="0"/>
    </xf>
    <xf numFmtId="49" fontId="0" fillId="4" borderId="66" xfId="0" quotePrefix="1" applyNumberFormat="1" applyFont="1" applyFill="1" applyBorder="1" applyAlignment="1" applyProtection="1">
      <alignment horizontal="left" vertical="center" wrapText="1"/>
      <protection locked="0"/>
    </xf>
    <xf numFmtId="49" fontId="0" fillId="4" borderId="66" xfId="0" quotePrefix="1" applyNumberFormat="1" applyFont="1" applyFill="1" applyBorder="1" applyAlignment="1" applyProtection="1">
      <alignment horizontal="center" vertical="center" wrapText="1"/>
      <protection locked="0"/>
    </xf>
    <xf numFmtId="0" fontId="0" fillId="7" borderId="66"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xf>
    <xf numFmtId="0" fontId="6" fillId="4" borderId="66" xfId="0" quotePrefix="1" applyFont="1" applyFill="1" applyBorder="1" applyAlignment="1" applyProtection="1">
      <alignment horizontal="center" vertical="center" wrapText="1"/>
      <protection locked="0"/>
    </xf>
    <xf numFmtId="0" fontId="19" fillId="4" borderId="66" xfId="0" applyFont="1" applyFill="1" applyBorder="1" applyProtection="1"/>
    <xf numFmtId="49" fontId="6" fillId="4" borderId="66" xfId="0" quotePrefix="1" applyNumberFormat="1" applyFont="1" applyFill="1" applyBorder="1" applyAlignment="1" applyProtection="1">
      <alignment horizontal="left" vertical="center" wrapText="1"/>
      <protection locked="0"/>
    </xf>
    <xf numFmtId="49" fontId="34" fillId="4" borderId="66" xfId="0" applyNumberFormat="1" applyFont="1" applyFill="1" applyBorder="1" applyAlignment="1" applyProtection="1">
      <alignment vertical="center" wrapText="1"/>
    </xf>
    <xf numFmtId="49" fontId="6" fillId="4" borderId="66" xfId="0" quotePrefix="1" applyNumberFormat="1" applyFont="1" applyFill="1" applyBorder="1" applyAlignment="1" applyProtection="1">
      <alignment horizontal="center" vertical="center" wrapText="1"/>
      <protection locked="0"/>
    </xf>
    <xf numFmtId="0" fontId="7" fillId="0" borderId="66" xfId="0" quotePrefix="1" applyFont="1" applyFill="1" applyBorder="1" applyAlignment="1" applyProtection="1">
      <alignment horizontal="center" vertical="center" wrapText="1"/>
      <protection locked="0"/>
    </xf>
    <xf numFmtId="0" fontId="12" fillId="6" borderId="66" xfId="0" quotePrefix="1" applyFont="1" applyFill="1" applyBorder="1" applyAlignment="1" applyProtection="1">
      <alignment horizontal="center" vertical="center" wrapText="1"/>
    </xf>
    <xf numFmtId="0" fontId="12" fillId="6" borderId="66" xfId="0" applyFont="1" applyFill="1" applyBorder="1" applyAlignment="1" applyProtection="1">
      <alignment horizontal="center" vertical="center" wrapText="1"/>
    </xf>
    <xf numFmtId="0" fontId="12" fillId="4" borderId="66" xfId="0" quotePrefix="1" applyFont="1" applyFill="1" applyBorder="1" applyAlignment="1" applyProtection="1">
      <alignment horizontal="center" vertical="center" wrapText="1"/>
    </xf>
    <xf numFmtId="0" fontId="15" fillId="4" borderId="66" xfId="0" applyFont="1" applyFill="1" applyBorder="1" applyAlignment="1" applyProtection="1">
      <alignment horizontal="center" vertical="center" wrapText="1"/>
    </xf>
    <xf numFmtId="0" fontId="15" fillId="0" borderId="66" xfId="0" applyFont="1" applyFill="1" applyBorder="1" applyAlignment="1" applyProtection="1">
      <alignment horizontal="center" vertical="center" wrapText="1"/>
    </xf>
    <xf numFmtId="0" fontId="0" fillId="8" borderId="66" xfId="0" applyFont="1" applyFill="1" applyBorder="1" applyAlignment="1" applyProtection="1">
      <alignment horizontal="left" vertical="center" wrapText="1"/>
    </xf>
    <xf numFmtId="0" fontId="0" fillId="0" borderId="66" xfId="0" applyNumberFormat="1" applyFont="1" applyFill="1" applyBorder="1" applyAlignment="1" applyProtection="1">
      <alignment horizontal="center" vertical="center" wrapText="1"/>
    </xf>
    <xf numFmtId="4" fontId="0" fillId="4" borderId="66" xfId="0" applyNumberFormat="1" applyFont="1" applyFill="1" applyBorder="1" applyAlignment="1" applyProtection="1">
      <alignment horizontal="center" vertical="center" wrapText="1"/>
      <protection locked="0"/>
    </xf>
    <xf numFmtId="3" fontId="0" fillId="4" borderId="66" xfId="0" applyNumberFormat="1" applyFont="1" applyFill="1" applyBorder="1" applyAlignment="1" applyProtection="1">
      <alignment horizontal="center" vertical="center" wrapText="1"/>
      <protection locked="0"/>
    </xf>
    <xf numFmtId="166" fontId="0" fillId="4" borderId="66" xfId="0" applyNumberFormat="1" applyFont="1" applyFill="1" applyBorder="1" applyAlignment="1" applyProtection="1">
      <alignment horizontal="center" vertical="center" wrapText="1"/>
      <protection locked="0"/>
    </xf>
    <xf numFmtId="15" fontId="0" fillId="4" borderId="66" xfId="0" applyNumberFormat="1" applyFont="1" applyFill="1" applyBorder="1" applyAlignment="1" applyProtection="1">
      <alignment horizontal="center" vertical="center" wrapText="1"/>
      <protection locked="0"/>
    </xf>
    <xf numFmtId="49" fontId="0" fillId="4" borderId="66" xfId="0" applyNumberFormat="1" applyFont="1" applyFill="1" applyBorder="1" applyAlignment="1" applyProtection="1">
      <alignment horizontal="center" vertical="center" wrapText="1"/>
      <protection locked="0"/>
    </xf>
    <xf numFmtId="165" fontId="0" fillId="4" borderId="66" xfId="0" applyNumberFormat="1" applyFont="1" applyFill="1" applyBorder="1" applyAlignment="1" applyProtection="1">
      <alignment horizontal="center" vertical="center" wrapText="1"/>
    </xf>
    <xf numFmtId="15" fontId="7" fillId="4" borderId="66" xfId="0" applyNumberFormat="1" applyFont="1" applyFill="1" applyBorder="1" applyAlignment="1" applyProtection="1">
      <alignment horizontal="center" vertical="center" wrapText="1"/>
    </xf>
    <xf numFmtId="49" fontId="7" fillId="4" borderId="66" xfId="0" applyNumberFormat="1" applyFont="1" applyFill="1" applyBorder="1" applyAlignment="1" applyProtection="1">
      <alignment horizontal="center" vertical="center" wrapText="1"/>
    </xf>
    <xf numFmtId="165" fontId="7" fillId="4" borderId="66" xfId="0" applyNumberFormat="1" applyFont="1" applyFill="1" applyBorder="1" applyAlignment="1" applyProtection="1">
      <alignment horizontal="center" vertical="center" wrapText="1"/>
    </xf>
    <xf numFmtId="0" fontId="12" fillId="6" borderId="66" xfId="0" quotePrefix="1" applyFont="1" applyFill="1" applyBorder="1" applyAlignment="1" applyProtection="1">
      <alignment horizontal="left" vertical="center" wrapText="1"/>
    </xf>
    <xf numFmtId="0" fontId="12" fillId="0" borderId="66" xfId="0" applyFont="1" applyFill="1" applyBorder="1" applyAlignment="1" applyProtection="1">
      <alignment horizontal="center" vertical="center" wrapText="1"/>
    </xf>
    <xf numFmtId="49" fontId="0" fillId="8" borderId="66" xfId="0" applyNumberFormat="1" applyFont="1" applyFill="1" applyBorder="1" applyAlignment="1" applyProtection="1">
      <alignment horizontal="center" vertical="center"/>
    </xf>
    <xf numFmtId="49" fontId="0" fillId="8" borderId="66" xfId="0" applyNumberFormat="1" applyFont="1" applyFill="1" applyBorder="1" applyAlignment="1" applyProtection="1">
      <alignment horizontal="left" vertical="center"/>
    </xf>
    <xf numFmtId="0" fontId="0" fillId="0" borderId="66" xfId="0" quotePrefix="1" applyFont="1" applyFill="1" applyBorder="1" applyAlignment="1" applyProtection="1">
      <alignment horizontal="left" vertical="center" wrapText="1"/>
      <protection locked="0"/>
    </xf>
    <xf numFmtId="0" fontId="7" fillId="0" borderId="66" xfId="0" quotePrefix="1" applyFont="1" applyFill="1" applyBorder="1" applyAlignment="1" applyProtection="1">
      <alignment horizontal="left" vertical="center" wrapText="1"/>
    </xf>
    <xf numFmtId="0" fontId="14" fillId="6" borderId="66" xfId="0" applyFont="1" applyFill="1" applyBorder="1" applyAlignment="1" applyProtection="1">
      <alignment horizontal="center" vertical="center"/>
    </xf>
    <xf numFmtId="17" fontId="14" fillId="6" borderId="66" xfId="0" applyNumberFormat="1" applyFont="1" applyFill="1" applyBorder="1" applyAlignment="1" applyProtection="1">
      <alignment horizontal="center" vertical="center"/>
    </xf>
    <xf numFmtId="17" fontId="15" fillId="0" borderId="66" xfId="0" applyNumberFormat="1" applyFont="1" applyFill="1" applyBorder="1" applyAlignment="1" applyProtection="1">
      <alignment horizontal="center" vertical="center"/>
    </xf>
    <xf numFmtId="49" fontId="0" fillId="4" borderId="66" xfId="0" applyNumberFormat="1" applyFont="1" applyFill="1" applyBorder="1" applyAlignment="1" applyProtection="1">
      <alignment horizontal="left" vertical="center" wrapText="1"/>
      <protection locked="0"/>
    </xf>
    <xf numFmtId="0" fontId="7" fillId="0" borderId="66" xfId="0" applyFont="1" applyFill="1" applyBorder="1" applyAlignment="1" applyProtection="1">
      <alignment horizontal="left" wrapText="1"/>
    </xf>
    <xf numFmtId="0" fontId="14" fillId="6" borderId="66" xfId="0" quotePrefix="1" applyFont="1" applyFill="1" applyBorder="1" applyAlignment="1" applyProtection="1">
      <alignment horizontal="center" vertical="center"/>
    </xf>
    <xf numFmtId="0" fontId="15" fillId="0" borderId="66" xfId="0" applyFont="1" applyFill="1" applyBorder="1" applyAlignment="1" applyProtection="1">
      <alignment horizontal="center" vertical="center"/>
    </xf>
    <xf numFmtId="0" fontId="0" fillId="4" borderId="66" xfId="0" quotePrefix="1" applyFont="1" applyFill="1" applyBorder="1" applyAlignment="1" applyProtection="1">
      <alignment horizontal="left" vertical="center" wrapText="1"/>
      <protection locked="0"/>
    </xf>
    <xf numFmtId="0" fontId="7" fillId="0" borderId="66" xfId="0" quotePrefix="1" applyFont="1" applyFill="1" applyBorder="1" applyAlignment="1" applyProtection="1">
      <alignment horizontal="left" wrapText="1"/>
    </xf>
    <xf numFmtId="0" fontId="7" fillId="0" borderId="66" xfId="0" quotePrefix="1" applyFont="1" applyFill="1" applyBorder="1" applyAlignment="1" applyProtection="1">
      <alignment horizontal="center" wrapText="1"/>
    </xf>
    <xf numFmtId="0" fontId="14" fillId="6" borderId="66" xfId="0" applyFont="1" applyFill="1" applyBorder="1" applyAlignment="1">
      <alignment horizontal="center" vertical="center"/>
    </xf>
    <xf numFmtId="0" fontId="29" fillId="6" borderId="66" xfId="0" applyFont="1" applyFill="1" applyBorder="1" applyAlignment="1">
      <alignment horizontal="center" vertical="center"/>
    </xf>
    <xf numFmtId="17" fontId="15" fillId="4" borderId="66" xfId="0" applyNumberFormat="1" applyFont="1" applyFill="1" applyBorder="1" applyAlignment="1">
      <alignment vertical="center"/>
    </xf>
    <xf numFmtId="17" fontId="31" fillId="4" borderId="66" xfId="0" applyNumberFormat="1" applyFont="1" applyFill="1" applyBorder="1" applyAlignment="1">
      <alignment vertical="center"/>
    </xf>
    <xf numFmtId="17" fontId="15" fillId="4" borderId="66" xfId="0" applyNumberFormat="1" applyFont="1" applyFill="1" applyBorder="1" applyAlignment="1">
      <alignment horizontal="center" vertical="center" wrapText="1"/>
    </xf>
    <xf numFmtId="17" fontId="15" fillId="4" borderId="66" xfId="0" applyNumberFormat="1" applyFont="1" applyFill="1" applyBorder="1" applyAlignment="1" applyProtection="1">
      <alignment vertical="center"/>
    </xf>
    <xf numFmtId="0" fontId="0" fillId="0" borderId="66" xfId="0" applyFont="1" applyBorder="1" applyProtection="1"/>
    <xf numFmtId="0" fontId="30" fillId="0" borderId="66" xfId="0" applyFont="1" applyBorder="1" applyProtection="1"/>
    <xf numFmtId="17" fontId="31" fillId="4" borderId="66" xfId="0" applyNumberFormat="1" applyFont="1" applyFill="1" applyBorder="1" applyAlignment="1" applyProtection="1">
      <alignment vertical="center"/>
    </xf>
    <xf numFmtId="49" fontId="7" fillId="4" borderId="66" xfId="0" applyNumberFormat="1" applyFont="1" applyFill="1" applyBorder="1" applyAlignment="1" applyProtection="1">
      <alignment horizontal="center" vertical="center"/>
    </xf>
    <xf numFmtId="0" fontId="6" fillId="4" borderId="66" xfId="0" applyFont="1" applyFill="1" applyBorder="1" applyAlignment="1" applyProtection="1">
      <alignment horizontal="left" vertical="center" wrapText="1"/>
      <protection locked="0"/>
    </xf>
    <xf numFmtId="0" fontId="6" fillId="4" borderId="66" xfId="0" applyFont="1" applyFill="1" applyBorder="1" applyAlignment="1">
      <alignment horizontal="left" vertical="center" wrapText="1"/>
    </xf>
    <xf numFmtId="49" fontId="6" fillId="4" borderId="66" xfId="0" applyNumberFormat="1" applyFont="1" applyFill="1" applyBorder="1" applyAlignment="1">
      <alignment horizontal="left" vertical="center" wrapText="1"/>
    </xf>
    <xf numFmtId="49" fontId="6" fillId="4" borderId="66" xfId="0" applyNumberFormat="1" applyFont="1" applyFill="1" applyBorder="1" applyAlignment="1" applyProtection="1">
      <alignment horizontal="left" vertical="center" wrapText="1"/>
      <protection locked="0"/>
    </xf>
    <xf numFmtId="0" fontId="7" fillId="4" borderId="66" xfId="0" applyFont="1" applyFill="1" applyBorder="1"/>
    <xf numFmtId="0" fontId="7" fillId="4" borderId="66" xfId="0" applyFont="1" applyFill="1" applyBorder="1" applyProtection="1"/>
    <xf numFmtId="49" fontId="30" fillId="0" borderId="66" xfId="0" applyNumberFormat="1" applyFont="1" applyBorder="1" applyProtection="1"/>
    <xf numFmtId="0" fontId="8" fillId="6" borderId="66" xfId="0" quotePrefix="1" applyFont="1" applyFill="1" applyBorder="1" applyAlignment="1" applyProtection="1">
      <alignment horizontal="center" vertical="center" wrapText="1"/>
    </xf>
    <xf numFmtId="0" fontId="8" fillId="6" borderId="66" xfId="0" applyFont="1" applyFill="1" applyBorder="1" applyAlignment="1" applyProtection="1">
      <alignment horizontal="center" vertical="center" wrapText="1"/>
    </xf>
    <xf numFmtId="0" fontId="33" fillId="0" borderId="66" xfId="0" quotePrefix="1" applyFont="1" applyFill="1" applyBorder="1" applyAlignment="1" applyProtection="1">
      <alignment horizontal="center" vertical="center" wrapText="1"/>
    </xf>
    <xf numFmtId="0" fontId="33" fillId="0" borderId="66" xfId="0" applyFont="1" applyFill="1" applyBorder="1" applyAlignment="1" applyProtection="1">
      <alignment horizontal="center" vertical="center" wrapText="1"/>
    </xf>
    <xf numFmtId="49" fontId="6" fillId="8" borderId="66" xfId="0" applyNumberFormat="1" applyFont="1" applyFill="1" applyBorder="1" applyAlignment="1" applyProtection="1">
      <alignment horizontal="center" vertical="center" wrapText="1"/>
    </xf>
    <xf numFmtId="0" fontId="0" fillId="0" borderId="66" xfId="0" applyNumberFormat="1" applyFont="1" applyFill="1" applyBorder="1" applyAlignment="1" applyProtection="1">
      <alignment horizontal="center" vertical="center" wrapText="1"/>
      <protection locked="0"/>
    </xf>
    <xf numFmtId="167" fontId="0" fillId="4" borderId="66" xfId="0" applyNumberFormat="1" applyFont="1" applyFill="1" applyBorder="1" applyAlignment="1" applyProtection="1">
      <alignment horizontal="center" vertical="center" wrapText="1"/>
      <protection locked="0"/>
    </xf>
    <xf numFmtId="165" fontId="34" fillId="0" borderId="66" xfId="0" applyNumberFormat="1" applyFont="1" applyFill="1" applyBorder="1" applyAlignment="1" applyProtection="1">
      <alignment horizontal="center" vertical="center" wrapText="1"/>
    </xf>
    <xf numFmtId="15" fontId="34" fillId="0" borderId="66"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7" fillId="4" borderId="66" xfId="0" applyFont="1" applyFill="1" applyBorder="1" applyAlignment="1" applyProtection="1">
      <alignment horizontal="center" vertical="center" wrapText="1"/>
    </xf>
    <xf numFmtId="0" fontId="7" fillId="4" borderId="66" xfId="0" applyFont="1" applyFill="1" applyBorder="1" applyAlignment="1" applyProtection="1">
      <alignment horizontal="center" vertical="center"/>
    </xf>
    <xf numFmtId="0" fontId="7" fillId="4" borderId="66" xfId="0" quotePrefix="1" applyFont="1" applyFill="1" applyBorder="1" applyAlignment="1" applyProtection="1">
      <alignment horizontal="center" vertical="center"/>
    </xf>
    <xf numFmtId="0" fontId="0" fillId="4" borderId="66" xfId="0" applyFont="1" applyFill="1" applyBorder="1" applyAlignment="1" applyProtection="1">
      <alignment horizontal="center" vertical="center" wrapText="1"/>
      <protection locked="0"/>
    </xf>
    <xf numFmtId="0" fontId="0" fillId="4" borderId="66" xfId="0" applyFont="1" applyFill="1" applyBorder="1" applyAlignment="1" applyProtection="1">
      <alignment horizontal="center" vertical="center" wrapText="1"/>
    </xf>
    <xf numFmtId="0" fontId="7" fillId="0" borderId="66" xfId="0" applyFont="1" applyBorder="1" applyAlignment="1" applyProtection="1">
      <alignment horizontal="center" vertical="center"/>
    </xf>
    <xf numFmtId="49" fontId="7" fillId="0" borderId="66" xfId="0" applyNumberFormat="1" applyFont="1" applyBorder="1" applyAlignment="1" applyProtection="1">
      <alignment horizontal="center" vertical="center"/>
    </xf>
    <xf numFmtId="0" fontId="14" fillId="6" borderId="66" xfId="0" applyFont="1" applyFill="1" applyBorder="1" applyAlignment="1" applyProtection="1">
      <alignment horizontal="center" vertical="center" wrapText="1"/>
    </xf>
    <xf numFmtId="0" fontId="32" fillId="6" borderId="66" xfId="0" applyFont="1" applyFill="1" applyBorder="1" applyAlignment="1" applyProtection="1">
      <alignment horizontal="center" vertical="center" wrapText="1"/>
    </xf>
    <xf numFmtId="0" fontId="7" fillId="0" borderId="66" xfId="0" applyFont="1" applyBorder="1" applyProtection="1"/>
    <xf numFmtId="0" fontId="7" fillId="4" borderId="66" xfId="0" applyFont="1" applyFill="1" applyBorder="1" applyAlignment="1" applyProtection="1">
      <alignment wrapText="1"/>
    </xf>
    <xf numFmtId="0" fontId="7" fillId="4" borderId="66" xfId="0" quotePrefix="1" applyFont="1" applyFill="1" applyBorder="1" applyAlignment="1" applyProtection="1">
      <alignment horizontal="left" wrapText="1"/>
    </xf>
    <xf numFmtId="0" fontId="7" fillId="4" borderId="66" xfId="0" quotePrefix="1" applyFont="1" applyFill="1" applyBorder="1" applyAlignment="1" applyProtection="1">
      <alignment horizontal="center" vertical="center" wrapText="1"/>
    </xf>
    <xf numFmtId="168" fontId="0" fillId="4" borderId="66" xfId="0" applyNumberFormat="1" applyFont="1" applyFill="1" applyBorder="1" applyAlignment="1" applyProtection="1">
      <alignment horizontal="center" vertical="center" wrapText="1"/>
      <protection locked="0"/>
    </xf>
    <xf numFmtId="0" fontId="0" fillId="0" borderId="66" xfId="0" applyFont="1" applyFill="1" applyBorder="1" applyAlignment="1" applyProtection="1">
      <alignment horizontal="left" vertical="center" wrapText="1"/>
      <protection locked="0"/>
    </xf>
    <xf numFmtId="49" fontId="7" fillId="4" borderId="66" xfId="0" applyNumberFormat="1" applyFont="1" applyFill="1" applyBorder="1" applyProtection="1"/>
    <xf numFmtId="170" fontId="7" fillId="4" borderId="66" xfId="0" applyNumberFormat="1" applyFont="1" applyFill="1" applyBorder="1" applyProtection="1"/>
    <xf numFmtId="49" fontId="7" fillId="4" borderId="66" xfId="0" quotePrefix="1" applyNumberFormat="1" applyFont="1" applyFill="1" applyBorder="1" applyAlignment="1" applyProtection="1">
      <alignment horizontal="left" wrapText="1"/>
    </xf>
    <xf numFmtId="0" fontId="0" fillId="11" borderId="66" xfId="0" applyFont="1" applyFill="1" applyBorder="1" applyAlignment="1" applyProtection="1">
      <alignment horizontal="center" vertical="center" wrapText="1"/>
    </xf>
    <xf numFmtId="0" fontId="12" fillId="4" borderId="66" xfId="0" applyFont="1" applyFill="1" applyBorder="1" applyAlignment="1" applyProtection="1">
      <alignment horizontal="center" vertical="center" wrapText="1"/>
    </xf>
    <xf numFmtId="0" fontId="0" fillId="8" borderId="66" xfId="0" applyNumberFormat="1" applyFont="1" applyFill="1" applyBorder="1" applyAlignment="1" applyProtection="1">
      <alignment horizontal="center" vertical="center" wrapText="1"/>
    </xf>
    <xf numFmtId="171" fontId="7" fillId="4" borderId="66" xfId="0" applyNumberFormat="1" applyFont="1" applyFill="1" applyBorder="1" applyAlignment="1" applyProtection="1">
      <alignment horizontal="center" vertical="center" wrapText="1"/>
    </xf>
    <xf numFmtId="0" fontId="7" fillId="0" borderId="66" xfId="0" applyFont="1" applyFill="1" applyBorder="1" applyAlignment="1" applyProtection="1">
      <alignment horizontal="center" vertical="center" wrapText="1"/>
    </xf>
    <xf numFmtId="0" fontId="7" fillId="0" borderId="66" xfId="0" quotePrefix="1" applyFont="1" applyFill="1" applyBorder="1" applyAlignment="1" applyProtection="1">
      <alignment horizontal="center" vertical="center" wrapText="1"/>
    </xf>
    <xf numFmtId="0" fontId="0" fillId="0" borderId="66" xfId="0" applyFont="1" applyBorder="1" applyAlignment="1" applyProtection="1">
      <alignment horizontal="left" vertical="center" wrapText="1"/>
      <protection locked="0"/>
    </xf>
    <xf numFmtId="49" fontId="0" fillId="0" borderId="66" xfId="0" applyNumberFormat="1" applyFont="1" applyBorder="1" applyAlignment="1" applyProtection="1">
      <alignment horizontal="left" vertical="center" wrapText="1"/>
      <protection locked="0"/>
    </xf>
    <xf numFmtId="0" fontId="0" fillId="0" borderId="66"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49" fontId="0" fillId="0" borderId="66" xfId="0" quotePrefix="1" applyNumberFormat="1" applyFont="1" applyBorder="1" applyAlignment="1" applyProtection="1">
      <alignment horizontal="left" vertical="center" wrapText="1"/>
      <protection locked="0"/>
    </xf>
    <xf numFmtId="0" fontId="0" fillId="0" borderId="66" xfId="0" quotePrefix="1" applyFont="1" applyBorder="1" applyAlignment="1" applyProtection="1">
      <alignment horizontal="left" vertical="center" wrapText="1"/>
      <protection locked="0"/>
    </xf>
    <xf numFmtId="49" fontId="0" fillId="0" borderId="66" xfId="0" quotePrefix="1" applyNumberFormat="1" applyFont="1" applyBorder="1" applyAlignment="1" applyProtection="1">
      <alignment horizontal="center" vertical="center" wrapText="1"/>
      <protection locked="0"/>
    </xf>
    <xf numFmtId="0" fontId="7" fillId="0" borderId="66" xfId="0" applyFont="1" applyFill="1" applyBorder="1" applyAlignment="1" applyProtection="1">
      <alignment horizontal="center" vertical="center"/>
    </xf>
    <xf numFmtId="0" fontId="7" fillId="0" borderId="66" xfId="0" applyFont="1" applyFill="1" applyBorder="1" applyAlignment="1" applyProtection="1">
      <alignment horizontal="left" vertical="center" wrapText="1"/>
    </xf>
    <xf numFmtId="49" fontId="7" fillId="0" borderId="66" xfId="0" applyNumberFormat="1" applyFont="1" applyFill="1" applyBorder="1" applyAlignment="1" applyProtection="1">
      <alignment horizontal="left" vertical="center" wrapText="1"/>
    </xf>
    <xf numFmtId="0" fontId="14" fillId="0" borderId="66" xfId="0" applyFont="1" applyFill="1" applyBorder="1" applyAlignment="1" applyProtection="1">
      <alignment horizontal="center" vertical="center" wrapText="1"/>
    </xf>
    <xf numFmtId="49" fontId="6" fillId="0" borderId="66" xfId="0" applyNumberFormat="1"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xf>
    <xf numFmtId="15" fontId="7" fillId="0" borderId="66" xfId="0" applyNumberFormat="1" applyFont="1" applyFill="1" applyBorder="1" applyAlignment="1" applyProtection="1">
      <alignment horizontal="center" vertical="center" wrapText="1"/>
    </xf>
    <xf numFmtId="0" fontId="6" fillId="0" borderId="66" xfId="0" applyFont="1" applyFill="1" applyBorder="1" applyAlignment="1" applyProtection="1">
      <alignment horizontal="center" vertical="center" wrapText="1"/>
    </xf>
    <xf numFmtId="0" fontId="15" fillId="0" borderId="66" xfId="0" quotePrefix="1" applyFont="1" applyFill="1" applyBorder="1" applyAlignment="1" applyProtection="1">
      <alignment horizontal="center" vertical="center" wrapText="1"/>
    </xf>
    <xf numFmtId="0" fontId="0" fillId="8" borderId="66" xfId="0" applyFont="1" applyFill="1" applyBorder="1" applyAlignment="1" applyProtection="1">
      <alignment horizontal="center" vertical="center" wrapText="1"/>
    </xf>
    <xf numFmtId="0" fontId="7" fillId="0" borderId="66" xfId="0" applyFont="1" applyBorder="1" applyAlignment="1" applyProtection="1">
      <alignment horizontal="center" vertical="center" wrapText="1"/>
    </xf>
    <xf numFmtId="0" fontId="7" fillId="0" borderId="66" xfId="0" applyFont="1" applyBorder="1" applyAlignment="1" applyProtection="1">
      <alignment horizontal="center" vertical="center"/>
      <protection locked="0"/>
    </xf>
    <xf numFmtId="0" fontId="7" fillId="0" borderId="66" xfId="0" applyFont="1" applyBorder="1" applyAlignment="1" applyProtection="1">
      <alignment wrapText="1"/>
    </xf>
    <xf numFmtId="0" fontId="31" fillId="0" borderId="66" xfId="0" applyFont="1" applyFill="1" applyBorder="1" applyAlignment="1" applyProtection="1">
      <alignment horizontal="center" vertical="center" wrapText="1"/>
    </xf>
    <xf numFmtId="0" fontId="30" fillId="0" borderId="66" xfId="0" applyFont="1" applyFill="1" applyBorder="1" applyAlignment="1" applyProtection="1">
      <alignment horizontal="center" vertical="center"/>
    </xf>
    <xf numFmtId="17" fontId="12" fillId="6" borderId="66" xfId="0" quotePrefix="1" applyNumberFormat="1" applyFont="1" applyFill="1" applyBorder="1" applyAlignment="1" applyProtection="1">
      <alignment horizontal="center" vertical="center" wrapText="1"/>
    </xf>
    <xf numFmtId="0" fontId="15" fillId="4" borderId="66" xfId="0" applyFont="1" applyFill="1" applyBorder="1" applyAlignment="1" applyProtection="1">
      <alignment vertical="center"/>
    </xf>
    <xf numFmtId="15" fontId="0" fillId="8" borderId="66" xfId="0" applyNumberFormat="1" applyFont="1" applyFill="1" applyBorder="1" applyAlignment="1" applyProtection="1">
      <alignment horizontal="center" vertical="center"/>
    </xf>
    <xf numFmtId="0" fontId="0" fillId="0" borderId="66" xfId="0" applyNumberFormat="1" applyFont="1" applyBorder="1" applyAlignment="1" applyProtection="1">
      <alignment horizontal="center" vertical="center"/>
    </xf>
    <xf numFmtId="15" fontId="0" fillId="0" borderId="66" xfId="0" applyNumberFormat="1" applyFont="1" applyFill="1" applyBorder="1" applyAlignment="1" applyProtection="1">
      <alignment horizontal="center" vertical="center"/>
      <protection locked="0"/>
    </xf>
    <xf numFmtId="0" fontId="0" fillId="0" borderId="66" xfId="0" applyNumberFormat="1" applyFont="1" applyFill="1" applyBorder="1" applyAlignment="1" applyProtection="1">
      <alignment horizontal="center" vertical="center"/>
      <protection locked="0"/>
    </xf>
    <xf numFmtId="14" fontId="7" fillId="0" borderId="66" xfId="0" applyNumberFormat="1" applyFont="1" applyBorder="1" applyProtection="1"/>
    <xf numFmtId="15" fontId="0" fillId="0" borderId="66" xfId="0" applyNumberFormat="1" applyFont="1" applyBorder="1" applyAlignment="1" applyProtection="1">
      <alignment horizontal="center" vertical="center"/>
    </xf>
    <xf numFmtId="0" fontId="4" fillId="0" borderId="66" xfId="2" applyFill="1" applyBorder="1"/>
    <xf numFmtId="49" fontId="4" fillId="0" borderId="66" xfId="2" applyNumberFormat="1" applyFill="1" applyBorder="1"/>
    <xf numFmtId="0" fontId="4" fillId="0" borderId="66" xfId="2" applyFont="1" applyFill="1" applyBorder="1"/>
    <xf numFmtId="49" fontId="4" fillId="0" borderId="66" xfId="2" quotePrefix="1" applyNumberFormat="1" applyFill="1" applyBorder="1"/>
    <xf numFmtId="0" fontId="0" fillId="0" borderId="66" xfId="0" quotePrefix="1" applyFont="1" applyFill="1" applyBorder="1" applyAlignment="1" applyProtection="1">
      <alignment horizontal="center" wrapText="1"/>
    </xf>
    <xf numFmtId="0" fontId="4" fillId="0" borderId="66" xfId="2" quotePrefix="1" applyFill="1" applyBorder="1" applyAlignment="1">
      <alignment horizontal="left"/>
    </xf>
    <xf numFmtId="0" fontId="4" fillId="0" borderId="66" xfId="2" quotePrefix="1" applyFill="1" applyBorder="1"/>
    <xf numFmtId="0" fontId="4" fillId="0" borderId="67" xfId="2" quotePrefix="1" applyFill="1" applyBorder="1" applyAlignment="1">
      <alignment horizontal="left"/>
    </xf>
    <xf numFmtId="0" fontId="4" fillId="0" borderId="67" xfId="2" applyFill="1" applyBorder="1"/>
    <xf numFmtId="49" fontId="4" fillId="0" borderId="67" xfId="2" applyNumberFormat="1" applyFill="1" applyBorder="1"/>
    <xf numFmtId="49" fontId="4" fillId="0" borderId="67" xfId="2" quotePrefix="1" applyNumberFormat="1" applyFill="1" applyBorder="1"/>
    <xf numFmtId="172" fontId="4" fillId="0" borderId="66" xfId="2" applyNumberFormat="1" applyFill="1" applyBorder="1"/>
    <xf numFmtId="170" fontId="4" fillId="0" borderId="66" xfId="2" applyNumberFormat="1" applyFill="1" applyBorder="1"/>
    <xf numFmtId="49" fontId="4" fillId="0" borderId="66" xfId="2" applyNumberFormat="1" applyFill="1" applyBorder="1" applyAlignment="1">
      <alignment wrapText="1"/>
    </xf>
    <xf numFmtId="49" fontId="0" fillId="0" borderId="66" xfId="0" applyNumberFormat="1" applyFont="1" applyBorder="1" applyAlignment="1" applyProtection="1">
      <alignment horizontal="center" vertical="center"/>
    </xf>
    <xf numFmtId="0" fontId="0" fillId="0" borderId="66" xfId="0" applyNumberFormat="1" applyFont="1" applyBorder="1" applyAlignment="1" applyProtection="1">
      <alignment horizontal="left" vertical="center"/>
    </xf>
    <xf numFmtId="49" fontId="0" fillId="0" borderId="66" xfId="0" applyNumberFormat="1" applyFont="1" applyBorder="1" applyAlignment="1" applyProtection="1">
      <alignment horizontal="left" vertical="center"/>
      <protection locked="0"/>
    </xf>
    <xf numFmtId="17" fontId="7" fillId="0" borderId="66" xfId="0" applyNumberFormat="1" applyFont="1" applyBorder="1" applyAlignment="1" applyProtection="1">
      <alignment vertical="center"/>
    </xf>
    <xf numFmtId="49" fontId="7" fillId="0" borderId="66" xfId="0" applyNumberFormat="1" applyFont="1" applyBorder="1" applyAlignment="1" applyProtection="1">
      <alignment vertical="center"/>
    </xf>
    <xf numFmtId="0" fontId="7" fillId="0" borderId="66" xfId="0" applyNumberFormat="1" applyFont="1" applyBorder="1" applyAlignment="1" applyProtection="1">
      <alignment vertical="center"/>
    </xf>
    <xf numFmtId="17" fontId="7" fillId="0" borderId="66" xfId="0" applyNumberFormat="1" applyFont="1" applyBorder="1" applyProtection="1"/>
    <xf numFmtId="0" fontId="1" fillId="0" borderId="0" xfId="3"/>
    <xf numFmtId="0" fontId="2" fillId="0" borderId="68" xfId="3" applyFont="1" applyBorder="1" applyAlignment="1">
      <alignment horizontal="center" vertical="center"/>
    </xf>
    <xf numFmtId="0" fontId="2" fillId="0" borderId="68" xfId="3" applyFont="1" applyBorder="1" applyAlignment="1">
      <alignment horizontal="center" vertical="center" wrapText="1"/>
    </xf>
    <xf numFmtId="0" fontId="1" fillId="0" borderId="41" xfId="3" applyBorder="1" applyAlignment="1">
      <alignment horizontal="center" vertical="center" wrapText="1"/>
    </xf>
    <xf numFmtId="0" fontId="37" fillId="0" borderId="41" xfId="3" applyFont="1" applyBorder="1" applyAlignment="1">
      <alignment horizontal="left" vertical="center" wrapText="1"/>
    </xf>
    <xf numFmtId="0" fontId="1" fillId="0" borderId="41" xfId="3" applyBorder="1" applyAlignment="1">
      <alignment horizontal="center" vertical="center"/>
    </xf>
    <xf numFmtId="3" fontId="1" fillId="0" borderId="41" xfId="3" applyNumberFormat="1" applyBorder="1" applyAlignment="1">
      <alignment horizontal="center" vertical="center"/>
    </xf>
    <xf numFmtId="3" fontId="1" fillId="12" borderId="41" xfId="3" applyNumberFormat="1" applyFill="1" applyBorder="1" applyAlignment="1">
      <alignment horizontal="center" vertical="center"/>
    </xf>
    <xf numFmtId="3" fontId="1" fillId="12" borderId="0" xfId="3" applyNumberFormat="1" applyFill="1" applyBorder="1" applyAlignment="1">
      <alignment horizontal="center" vertical="center"/>
    </xf>
    <xf numFmtId="0" fontId="1" fillId="13" borderId="41" xfId="3" applyFill="1" applyBorder="1" applyAlignment="1">
      <alignment horizontal="center" vertical="center"/>
    </xf>
    <xf numFmtId="3" fontId="1" fillId="13" borderId="41" xfId="3" applyNumberFormat="1" applyFill="1" applyBorder="1" applyAlignment="1">
      <alignment horizontal="center" vertical="center"/>
    </xf>
    <xf numFmtId="2" fontId="0" fillId="0" borderId="41" xfId="4" applyNumberFormat="1" applyFont="1" applyBorder="1" applyAlignment="1">
      <alignment vertical="center" wrapText="1"/>
    </xf>
    <xf numFmtId="0" fontId="1" fillId="14" borderId="0" xfId="3" applyFill="1"/>
    <xf numFmtId="0" fontId="1" fillId="0" borderId="41" xfId="3" applyBorder="1" applyAlignment="1">
      <alignment horizontal="left" vertical="center" wrapText="1"/>
    </xf>
    <xf numFmtId="0" fontId="1" fillId="15" borderId="52" xfId="3" applyFill="1" applyBorder="1" applyAlignment="1">
      <alignment horizontal="center"/>
    </xf>
    <xf numFmtId="1" fontId="1" fillId="0" borderId="41" xfId="3" applyNumberFormat="1" applyBorder="1" applyAlignment="1">
      <alignment horizontal="center" vertical="center" wrapText="1"/>
    </xf>
    <xf numFmtId="0" fontId="1" fillId="15" borderId="53" xfId="3" applyFill="1" applyBorder="1" applyAlignment="1">
      <alignment horizontal="center"/>
    </xf>
    <xf numFmtId="0" fontId="1" fillId="15" borderId="60" xfId="3" applyFill="1" applyBorder="1" applyAlignment="1">
      <alignment horizontal="center"/>
    </xf>
    <xf numFmtId="0" fontId="1" fillId="15" borderId="0" xfId="3" applyFill="1" applyBorder="1" applyAlignment="1">
      <alignment horizontal="center"/>
    </xf>
    <xf numFmtId="0" fontId="1" fillId="0" borderId="0" xfId="3" applyAlignment="1">
      <alignment horizontal="center" vertical="center"/>
    </xf>
    <xf numFmtId="1" fontId="1" fillId="13" borderId="41" xfId="3" applyNumberFormat="1" applyFill="1" applyBorder="1" applyAlignment="1">
      <alignment horizontal="center" vertical="center"/>
    </xf>
    <xf numFmtId="1" fontId="1" fillId="13" borderId="0" xfId="3" applyNumberFormat="1" applyFill="1" applyBorder="1" applyAlignment="1">
      <alignment horizontal="center" vertical="center"/>
    </xf>
    <xf numFmtId="0" fontId="1" fillId="4" borderId="41" xfId="3" applyFill="1" applyBorder="1" applyAlignment="1">
      <alignment horizontal="left" vertical="center" wrapText="1"/>
    </xf>
    <xf numFmtId="10" fontId="0" fillId="4" borderId="41" xfId="4" applyNumberFormat="1" applyFont="1" applyFill="1" applyBorder="1" applyAlignment="1">
      <alignment horizontal="center" vertical="center"/>
    </xf>
    <xf numFmtId="1" fontId="1" fillId="12" borderId="0" xfId="3" applyNumberFormat="1" applyFill="1" applyBorder="1" applyAlignment="1">
      <alignment horizontal="center" vertical="center"/>
    </xf>
    <xf numFmtId="1" fontId="1" fillId="0" borderId="41" xfId="3" applyNumberFormat="1" applyBorder="1" applyAlignment="1">
      <alignment horizontal="center" vertical="center"/>
    </xf>
    <xf numFmtId="0" fontId="1" fillId="0" borderId="0" xfId="3" applyBorder="1"/>
    <xf numFmtId="0" fontId="38" fillId="0" borderId="41" xfId="3" applyFont="1" applyBorder="1" applyAlignment="1">
      <alignment horizontal="center" vertical="center"/>
    </xf>
    <xf numFmtId="0" fontId="38" fillId="0" borderId="41" xfId="3" applyFont="1" applyBorder="1" applyAlignment="1">
      <alignment horizontal="center" vertical="center" wrapText="1"/>
    </xf>
    <xf numFmtId="0" fontId="1" fillId="0" borderId="41" xfId="3" applyBorder="1" applyAlignment="1">
      <alignment vertical="center" wrapText="1"/>
    </xf>
    <xf numFmtId="0" fontId="1" fillId="0" borderId="68" xfId="3" applyBorder="1" applyAlignment="1">
      <alignment horizontal="center" vertical="center"/>
    </xf>
    <xf numFmtId="0" fontId="1" fillId="0" borderId="69" xfId="3" applyBorder="1" applyAlignment="1">
      <alignment horizontal="center" vertical="center"/>
    </xf>
    <xf numFmtId="0" fontId="1" fillId="0" borderId="68" xfId="3" applyBorder="1" applyAlignment="1">
      <alignment vertical="center"/>
    </xf>
    <xf numFmtId="9" fontId="0" fillId="0" borderId="68" xfId="4" applyFont="1" applyBorder="1" applyAlignment="1">
      <alignment horizontal="center" vertical="center"/>
    </xf>
    <xf numFmtId="9" fontId="0" fillId="0" borderId="69" xfId="4" applyFont="1" applyBorder="1" applyAlignment="1">
      <alignment horizontal="center" vertical="center"/>
    </xf>
    <xf numFmtId="0" fontId="2" fillId="0" borderId="41" xfId="3" applyFont="1" applyBorder="1" applyAlignment="1">
      <alignment horizontal="center" vertical="center"/>
    </xf>
    <xf numFmtId="0" fontId="2" fillId="0" borderId="41" xfId="3" applyFont="1" applyBorder="1" applyAlignment="1">
      <alignment horizontal="center" vertical="center" wrapText="1"/>
    </xf>
    <xf numFmtId="0" fontId="1" fillId="0" borderId="50" xfId="3" applyBorder="1" applyAlignment="1">
      <alignment vertical="center" wrapText="1"/>
    </xf>
    <xf numFmtId="0" fontId="1" fillId="0" borderId="50" xfId="3" applyBorder="1" applyAlignment="1">
      <alignment horizontal="center" vertical="center"/>
    </xf>
    <xf numFmtId="0" fontId="1" fillId="0" borderId="50" xfId="3" applyBorder="1" applyAlignment="1">
      <alignment horizontal="center" vertical="center" wrapText="1"/>
    </xf>
    <xf numFmtId="1" fontId="1" fillId="0" borderId="50" xfId="3" applyNumberFormat="1" applyBorder="1" applyAlignment="1">
      <alignment horizontal="center" vertical="center"/>
    </xf>
    <xf numFmtId="0" fontId="1" fillId="0" borderId="41" xfId="3" applyFill="1" applyBorder="1" applyAlignment="1">
      <alignment vertical="center" wrapText="1"/>
    </xf>
    <xf numFmtId="0" fontId="1" fillId="0" borderId="41" xfId="3" applyFill="1" applyBorder="1" applyAlignment="1">
      <alignment horizontal="center" vertical="center"/>
    </xf>
    <xf numFmtId="9" fontId="0" fillId="0" borderId="41" xfId="4" applyNumberFormat="1" applyFont="1" applyBorder="1" applyAlignment="1">
      <alignment horizontal="center" vertical="center"/>
    </xf>
    <xf numFmtId="9" fontId="0" fillId="0" borderId="41" xfId="4" applyFont="1" applyBorder="1" applyAlignment="1">
      <alignment horizontal="center" vertical="center"/>
    </xf>
    <xf numFmtId="0" fontId="1" fillId="0" borderId="0" xfId="3" applyFill="1" applyBorder="1" applyAlignment="1">
      <alignment horizontal="center" vertical="center"/>
    </xf>
    <xf numFmtId="9" fontId="0" fillId="0" borderId="0" xfId="4" applyFont="1" applyBorder="1" applyAlignment="1">
      <alignment horizontal="center"/>
    </xf>
    <xf numFmtId="9" fontId="0" fillId="4" borderId="66" xfId="6" applyFont="1" applyFill="1" applyBorder="1" applyAlignment="1" applyProtection="1">
      <alignment horizontal="center" vertical="center" wrapText="1"/>
      <protection locked="0"/>
    </xf>
    <xf numFmtId="49" fontId="0" fillId="0" borderId="66" xfId="0" applyNumberFormat="1" applyFont="1" applyFill="1" applyBorder="1" applyAlignment="1" applyProtection="1">
      <alignment horizontal="left" vertical="center" wrapText="1"/>
      <protection locked="0"/>
    </xf>
    <xf numFmtId="3" fontId="0" fillId="0" borderId="66" xfId="0" applyNumberFormat="1" applyFont="1" applyFill="1" applyBorder="1" applyAlignment="1" applyProtection="1">
      <alignment horizontal="center" vertical="center" wrapText="1"/>
      <protection locked="0"/>
    </xf>
    <xf numFmtId="168" fontId="0" fillId="0" borderId="66" xfId="0" applyNumberFormat="1" applyFont="1" applyFill="1" applyBorder="1" applyAlignment="1" applyProtection="1">
      <alignment horizontal="center" vertical="center" wrapText="1"/>
      <protection locked="0"/>
    </xf>
    <xf numFmtId="49" fontId="0" fillId="0" borderId="66" xfId="0" applyNumberFormat="1" applyFont="1" applyFill="1" applyBorder="1" applyAlignment="1" applyProtection="1">
      <alignment horizontal="center" vertical="center" wrapText="1"/>
      <protection locked="0"/>
    </xf>
    <xf numFmtId="4" fontId="0" fillId="0" borderId="66" xfId="0" applyNumberFormat="1" applyFont="1" applyFill="1" applyBorder="1" applyAlignment="1" applyProtection="1">
      <alignment horizontal="center" vertical="center" wrapText="1"/>
      <protection locked="0"/>
    </xf>
    <xf numFmtId="0" fontId="0" fillId="0" borderId="66" xfId="0" applyNumberFormat="1" applyFont="1" applyBorder="1" applyAlignment="1" applyProtection="1">
      <alignment horizontal="left" vertical="center"/>
      <protection locked="0"/>
    </xf>
    <xf numFmtId="0" fontId="0" fillId="0" borderId="66" xfId="0" applyNumberFormat="1" applyFont="1" applyBorder="1" applyAlignment="1" applyProtection="1">
      <alignment horizontal="center" vertical="center"/>
      <protection locked="0"/>
    </xf>
    <xf numFmtId="49" fontId="0" fillId="4" borderId="66" xfId="0" applyNumberFormat="1" applyFill="1" applyBorder="1" applyAlignment="1" applyProtection="1">
      <alignment horizontal="left" vertical="center" wrapText="1"/>
      <protection locked="0"/>
    </xf>
    <xf numFmtId="49" fontId="0" fillId="4" borderId="66" xfId="0" quotePrefix="1" applyNumberFormat="1" applyFill="1" applyBorder="1" applyAlignment="1" applyProtection="1">
      <alignment horizontal="left" vertical="center" wrapText="1"/>
      <protection locked="0"/>
    </xf>
    <xf numFmtId="173" fontId="0" fillId="0" borderId="66" xfId="6" applyNumberFormat="1" applyFont="1" applyFill="1" applyBorder="1" applyAlignment="1" applyProtection="1">
      <alignment horizontal="center" vertical="center" wrapText="1"/>
      <protection locked="0"/>
    </xf>
    <xf numFmtId="174" fontId="0" fillId="4" borderId="66" xfId="0" applyNumberFormat="1" applyFont="1" applyFill="1" applyBorder="1" applyAlignment="1" applyProtection="1">
      <alignment horizontal="center" vertical="center" wrapText="1"/>
      <protection locked="0"/>
    </xf>
    <xf numFmtId="166" fontId="0" fillId="0" borderId="66" xfId="0" applyNumberFormat="1" applyFont="1" applyFill="1" applyBorder="1" applyAlignment="1" applyProtection="1">
      <alignment horizontal="center" vertical="center" wrapText="1"/>
      <protection locked="0"/>
    </xf>
    <xf numFmtId="15" fontId="0" fillId="0" borderId="66" xfId="0" applyNumberFormat="1" applyFont="1" applyFill="1" applyBorder="1" applyAlignment="1" applyProtection="1">
      <alignment horizontal="center" vertical="center" wrapText="1"/>
      <protection locked="0"/>
    </xf>
    <xf numFmtId="174" fontId="0" fillId="0" borderId="66" xfId="0" applyNumberFormat="1" applyFont="1" applyFill="1" applyBorder="1" applyAlignment="1" applyProtection="1">
      <alignment horizontal="center" vertical="center" wrapText="1"/>
      <protection locked="0"/>
    </xf>
    <xf numFmtId="0" fontId="0" fillId="4" borderId="66" xfId="0" applyNumberFormat="1" applyFill="1" applyBorder="1" applyAlignment="1" applyProtection="1">
      <alignment horizontal="left" vertical="center" wrapText="1"/>
      <protection locked="0"/>
    </xf>
    <xf numFmtId="0" fontId="0" fillId="4" borderId="66" xfId="0" applyNumberFormat="1" applyFill="1" applyBorder="1" applyAlignment="1" applyProtection="1">
      <alignment horizontal="left" vertical="top" wrapText="1"/>
      <protection locked="0"/>
    </xf>
    <xf numFmtId="0" fontId="0" fillId="4" borderId="66" xfId="0" applyFill="1" applyBorder="1" applyAlignment="1" applyProtection="1">
      <alignment horizontal="left" vertical="center" wrapText="1"/>
      <protection locked="0"/>
    </xf>
    <xf numFmtId="43" fontId="0" fillId="0" borderId="66" xfId="5" applyFont="1" applyFill="1" applyBorder="1" applyAlignment="1" applyProtection="1">
      <alignment horizontal="center" vertical="center" wrapText="1"/>
      <protection locked="0"/>
    </xf>
    <xf numFmtId="9" fontId="0" fillId="0" borderId="66" xfId="6" applyFont="1" applyFill="1" applyBorder="1" applyAlignment="1" applyProtection="1">
      <alignment horizontal="center" vertical="center" wrapText="1"/>
      <protection locked="0"/>
    </xf>
    <xf numFmtId="0" fontId="12" fillId="6" borderId="5"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23" xfId="0" applyFont="1" applyFill="1" applyBorder="1" applyAlignment="1" applyProtection="1">
      <alignment horizontal="center" vertical="center"/>
    </xf>
    <xf numFmtId="0" fontId="12" fillId="5" borderId="24" xfId="0" applyFont="1" applyFill="1" applyBorder="1" applyAlignment="1" applyProtection="1">
      <alignment horizontal="center" vertical="center"/>
    </xf>
    <xf numFmtId="0" fontId="12" fillId="5" borderId="25"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2" fillId="6" borderId="4" xfId="0" quotePrefix="1"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5" xfId="0" quotePrefix="1"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0" borderId="0" xfId="0" applyFont="1" applyFill="1" applyBorder="1" applyAlignment="1" applyProtection="1">
      <alignment horizontal="center" vertical="center"/>
    </xf>
    <xf numFmtId="0" fontId="12" fillId="6" borderId="1" xfId="0" quotePrefix="1" applyFont="1" applyFill="1" applyBorder="1" applyAlignment="1" applyProtection="1">
      <alignment horizontal="center" vertical="center"/>
    </xf>
    <xf numFmtId="0" fontId="12" fillId="6" borderId="0" xfId="0" quotePrefix="1" applyFont="1" applyFill="1" applyBorder="1" applyAlignment="1" applyProtection="1">
      <alignment horizontal="center" vertical="center"/>
    </xf>
    <xf numFmtId="0" fontId="12" fillId="6" borderId="17" xfId="0" quotePrefix="1" applyFont="1" applyFill="1" applyBorder="1" applyAlignment="1" applyProtection="1">
      <alignment horizontal="center" vertical="center"/>
    </xf>
    <xf numFmtId="0" fontId="12" fillId="6" borderId="18" xfId="0" quotePrefix="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8" fillId="6" borderId="4" xfId="0" quotePrefix="1"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6" fillId="6" borderId="11"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17" xfId="0" quotePrefix="1" applyFont="1" applyFill="1" applyBorder="1" applyAlignment="1" applyProtection="1">
      <alignment horizontal="center" vertical="center"/>
    </xf>
    <xf numFmtId="0" fontId="16" fillId="6" borderId="18" xfId="0" quotePrefix="1" applyFont="1" applyFill="1" applyBorder="1" applyAlignment="1" applyProtection="1">
      <alignment horizontal="center" vertical="center"/>
    </xf>
    <xf numFmtId="0" fontId="16" fillId="6" borderId="19" xfId="0" quotePrefix="1" applyFont="1" applyFill="1" applyBorder="1" applyAlignment="1" applyProtection="1">
      <alignment horizontal="center" vertical="center"/>
    </xf>
    <xf numFmtId="0" fontId="12" fillId="6" borderId="2" xfId="0" quotePrefix="1" applyFont="1" applyFill="1" applyBorder="1" applyAlignment="1" applyProtection="1">
      <alignment horizontal="center" vertical="center"/>
    </xf>
    <xf numFmtId="0" fontId="1" fillId="12" borderId="53" xfId="3" applyFill="1" applyBorder="1" applyAlignment="1">
      <alignment horizontal="center"/>
    </xf>
    <xf numFmtId="0" fontId="1" fillId="12" borderId="60" xfId="3" applyFill="1" applyBorder="1" applyAlignment="1">
      <alignment horizontal="center"/>
    </xf>
    <xf numFmtId="0" fontId="1" fillId="12" borderId="52" xfId="3" applyFill="1" applyBorder="1" applyAlignment="1">
      <alignment horizontal="center"/>
    </xf>
    <xf numFmtId="0" fontId="1" fillId="15" borderId="53" xfId="3" applyFill="1" applyBorder="1" applyAlignment="1">
      <alignment horizontal="center"/>
    </xf>
    <xf numFmtId="0" fontId="1" fillId="15" borderId="60" xfId="3" applyFill="1" applyBorder="1" applyAlignment="1">
      <alignment horizontal="center"/>
    </xf>
    <xf numFmtId="0" fontId="1" fillId="15" borderId="52" xfId="3" applyFill="1" applyBorder="1" applyAlignment="1">
      <alignment horizontal="center"/>
    </xf>
    <xf numFmtId="1" fontId="0" fillId="0" borderId="53" xfId="4" applyNumberFormat="1" applyFont="1" applyBorder="1" applyAlignment="1">
      <alignment horizontal="center" vertical="center"/>
    </xf>
    <xf numFmtId="1" fontId="0" fillId="0" borderId="60" xfId="4" applyNumberFormat="1" applyFont="1" applyBorder="1" applyAlignment="1">
      <alignment horizontal="center" vertical="center"/>
    </xf>
    <xf numFmtId="1" fontId="0" fillId="0" borderId="52" xfId="4" applyNumberFormat="1" applyFont="1" applyBorder="1" applyAlignment="1">
      <alignment horizontal="center" vertical="center"/>
    </xf>
    <xf numFmtId="1" fontId="1" fillId="12" borderId="53" xfId="3" applyNumberFormat="1" applyFill="1" applyBorder="1" applyAlignment="1">
      <alignment horizontal="center" vertical="center"/>
    </xf>
    <xf numFmtId="1" fontId="1" fillId="12" borderId="52" xfId="3" applyNumberFormat="1" applyFill="1" applyBorder="1" applyAlignment="1">
      <alignment horizontal="center" vertical="center"/>
    </xf>
    <xf numFmtId="0" fontId="2" fillId="0" borderId="11" xfId="3" applyFont="1" applyBorder="1" applyAlignment="1">
      <alignment horizontal="center" vertical="center"/>
    </xf>
    <xf numFmtId="0" fontId="2" fillId="0" borderId="21" xfId="3" applyFont="1" applyBorder="1" applyAlignment="1">
      <alignment horizontal="center" vertical="center"/>
    </xf>
    <xf numFmtId="0" fontId="2" fillId="0" borderId="12" xfId="3" applyFont="1" applyBorder="1" applyAlignment="1">
      <alignment horizontal="center" vertical="center"/>
    </xf>
    <xf numFmtId="0" fontId="2" fillId="0" borderId="1" xfId="3" applyFont="1" applyBorder="1" applyAlignment="1">
      <alignment horizontal="center" vertical="center"/>
    </xf>
    <xf numFmtId="0" fontId="2" fillId="0" borderId="0" xfId="3" applyFont="1" applyBorder="1" applyAlignment="1">
      <alignment horizontal="center" vertical="center"/>
    </xf>
    <xf numFmtId="0" fontId="2" fillId="0" borderId="16" xfId="3" applyFont="1" applyBorder="1" applyAlignment="1">
      <alignment horizontal="center" vertical="center"/>
    </xf>
    <xf numFmtId="0" fontId="2" fillId="0" borderId="17" xfId="3" applyFont="1" applyBorder="1" applyAlignment="1">
      <alignment horizontal="center" vertical="center"/>
    </xf>
    <xf numFmtId="0" fontId="2" fillId="0" borderId="18" xfId="3" applyFont="1" applyBorder="1" applyAlignment="1">
      <alignment horizontal="center" vertical="center"/>
    </xf>
    <xf numFmtId="0" fontId="2" fillId="0" borderId="19" xfId="3" applyFont="1" applyBorder="1" applyAlignment="1">
      <alignment horizontal="center" vertical="center"/>
    </xf>
    <xf numFmtId="0" fontId="1" fillId="12" borderId="68" xfId="3" applyFill="1" applyBorder="1" applyAlignment="1">
      <alignment horizontal="center"/>
    </xf>
    <xf numFmtId="0" fontId="1" fillId="12" borderId="69" xfId="3" applyFill="1" applyBorder="1" applyAlignment="1">
      <alignment horizontal="center"/>
    </xf>
    <xf numFmtId="0" fontId="1" fillId="2" borderId="70" xfId="3" applyFill="1" applyBorder="1" applyAlignment="1">
      <alignment horizontal="center" vertical="center"/>
    </xf>
    <xf numFmtId="0" fontId="1" fillId="2" borderId="71" xfId="3" applyFill="1" applyBorder="1" applyAlignment="1">
      <alignment horizontal="center" vertical="center"/>
    </xf>
    <xf numFmtId="0" fontId="1" fillId="2" borderId="72" xfId="3" applyFill="1" applyBorder="1" applyAlignment="1">
      <alignment horizontal="center" vertical="center"/>
    </xf>
    <xf numFmtId="0" fontId="1" fillId="2" borderId="73" xfId="3" applyFill="1" applyBorder="1" applyAlignment="1">
      <alignment horizontal="center" vertical="center"/>
    </xf>
    <xf numFmtId="0" fontId="1" fillId="2" borderId="61" xfId="3" applyFill="1" applyBorder="1" applyAlignment="1">
      <alignment horizontal="center" vertical="center"/>
    </xf>
    <xf numFmtId="0" fontId="1" fillId="2" borderId="63" xfId="3" applyFill="1" applyBorder="1" applyAlignment="1">
      <alignment horizontal="center" vertical="center"/>
    </xf>
    <xf numFmtId="0" fontId="12" fillId="6" borderId="4" xfId="0" applyFont="1" applyFill="1" applyBorder="1" applyAlignment="1" applyProtection="1">
      <alignment horizontal="center" vertical="center"/>
    </xf>
    <xf numFmtId="0" fontId="14" fillId="6" borderId="4" xfId="0" quotePrefix="1"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6" borderId="11" xfId="0" quotePrefix="1" applyFont="1" applyFill="1" applyBorder="1" applyAlignment="1" applyProtection="1">
      <alignment horizontal="center"/>
    </xf>
    <xf numFmtId="0" fontId="16" fillId="6" borderId="21" xfId="0" quotePrefix="1" applyFont="1" applyFill="1" applyBorder="1" applyAlignment="1" applyProtection="1">
      <alignment horizontal="center"/>
    </xf>
    <xf numFmtId="0" fontId="16" fillId="6" borderId="12" xfId="0" quotePrefix="1" applyFont="1" applyFill="1" applyBorder="1" applyAlignment="1" applyProtection="1">
      <alignment horizontal="center"/>
    </xf>
    <xf numFmtId="0" fontId="16" fillId="6" borderId="17" xfId="0" quotePrefix="1" applyFont="1" applyFill="1" applyBorder="1" applyAlignment="1" applyProtection="1">
      <alignment horizontal="center"/>
    </xf>
    <xf numFmtId="0" fontId="16" fillId="6" borderId="18" xfId="0" quotePrefix="1" applyFont="1" applyFill="1" applyBorder="1" applyAlignment="1" applyProtection="1">
      <alignment horizontal="center"/>
    </xf>
    <xf numFmtId="0" fontId="16" fillId="6" borderId="19" xfId="0" quotePrefix="1" applyFont="1" applyFill="1" applyBorder="1" applyAlignment="1" applyProtection="1">
      <alignment horizontal="center"/>
    </xf>
    <xf numFmtId="0" fontId="23" fillId="8" borderId="4" xfId="0" applyNumberFormat="1" applyFont="1" applyFill="1" applyBorder="1" applyAlignment="1" applyProtection="1">
      <alignment horizontal="center" vertical="center" wrapText="1"/>
    </xf>
    <xf numFmtId="0" fontId="23" fillId="8" borderId="2" xfId="0" applyNumberFormat="1" applyFont="1" applyFill="1" applyBorder="1" applyAlignment="1" applyProtection="1">
      <alignment horizontal="center" vertical="center" wrapText="1"/>
    </xf>
    <xf numFmtId="0" fontId="23" fillId="8" borderId="3"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21" fillId="6" borderId="4" xfId="0" applyFont="1" applyFill="1" applyBorder="1" applyAlignment="1" applyProtection="1">
      <alignment horizontal="center"/>
    </xf>
    <xf numFmtId="0" fontId="21" fillId="6" borderId="2" xfId="0" applyFont="1" applyFill="1" applyBorder="1" applyAlignment="1" applyProtection="1">
      <alignment horizontal="center"/>
    </xf>
    <xf numFmtId="0" fontId="22" fillId="6" borderId="4" xfId="0" applyFont="1" applyFill="1" applyBorder="1" applyAlignment="1" applyProtection="1">
      <alignment horizontal="center" vertical="center" wrapText="1"/>
    </xf>
    <xf numFmtId="0" fontId="22" fillId="6" borderId="2"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17" fontId="22" fillId="6" borderId="4" xfId="0" applyNumberFormat="1" applyFont="1" applyFill="1" applyBorder="1" applyAlignment="1" applyProtection="1">
      <alignment horizontal="center" vertical="center" wrapText="1"/>
    </xf>
    <xf numFmtId="0" fontId="22" fillId="6" borderId="4" xfId="0" applyNumberFormat="1" applyFont="1" applyFill="1" applyBorder="1" applyAlignment="1" applyProtection="1">
      <alignment horizontal="center" vertical="center" wrapText="1"/>
    </xf>
    <xf numFmtId="0" fontId="22" fillId="6" borderId="2"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15" fontId="23" fillId="8" borderId="64" xfId="0" applyNumberFormat="1" applyFont="1" applyFill="1" applyBorder="1" applyAlignment="1" applyProtection="1">
      <alignment horizontal="center" vertical="center" wrapText="1"/>
    </xf>
    <xf numFmtId="15" fontId="23" fillId="8" borderId="59" xfId="0" applyNumberFormat="1" applyFont="1" applyFill="1" applyBorder="1" applyAlignment="1" applyProtection="1">
      <alignment horizontal="center" vertical="center" wrapText="1"/>
    </xf>
    <xf numFmtId="15" fontId="23" fillId="8" borderId="58" xfId="0" applyNumberFormat="1" applyFont="1" applyFill="1" applyBorder="1" applyAlignment="1" applyProtection="1">
      <alignment horizontal="center" vertical="center" wrapText="1"/>
    </xf>
    <xf numFmtId="15" fontId="23" fillId="8" borderId="30" xfId="0" applyNumberFormat="1" applyFont="1" applyFill="1" applyBorder="1" applyAlignment="1" applyProtection="1">
      <alignment horizontal="center" vertical="center" wrapText="1"/>
    </xf>
    <xf numFmtId="15" fontId="23" fillId="8" borderId="53" xfId="0" applyNumberFormat="1" applyFont="1" applyFill="1" applyBorder="1" applyAlignment="1" applyProtection="1">
      <alignment horizontal="center" vertical="center" wrapText="1"/>
    </xf>
    <xf numFmtId="15" fontId="23" fillId="8" borderId="31" xfId="0" applyNumberFormat="1" applyFont="1" applyFill="1" applyBorder="1" applyAlignment="1" applyProtection="1">
      <alignment horizontal="center" vertical="center" wrapText="1"/>
    </xf>
    <xf numFmtId="15" fontId="23" fillId="8" borderId="32" xfId="0" applyNumberFormat="1" applyFont="1" applyFill="1" applyBorder="1" applyAlignment="1" applyProtection="1">
      <alignment horizontal="center" vertical="center" wrapText="1"/>
    </xf>
    <xf numFmtId="15" fontId="23" fillId="8" borderId="52" xfId="0" applyNumberFormat="1" applyFont="1" applyFill="1" applyBorder="1" applyAlignment="1" applyProtection="1">
      <alignment horizontal="center" vertical="center" wrapText="1"/>
    </xf>
    <xf numFmtId="15" fontId="23" fillId="8" borderId="35" xfId="0" applyNumberFormat="1" applyFont="1" applyFill="1" applyBorder="1" applyAlignment="1" applyProtection="1">
      <alignment horizontal="center" vertical="center" wrapText="1"/>
    </xf>
    <xf numFmtId="15" fontId="23" fillId="8" borderId="55" xfId="0" applyNumberFormat="1" applyFont="1" applyFill="1" applyBorder="1" applyAlignment="1" applyProtection="1">
      <alignment horizontal="center" vertical="center" wrapText="1"/>
    </xf>
    <xf numFmtId="0" fontId="24" fillId="6" borderId="37" xfId="0" applyFont="1" applyFill="1" applyBorder="1" applyAlignment="1" applyProtection="1">
      <alignment horizontal="center" vertical="center" wrapText="1"/>
    </xf>
    <xf numFmtId="0" fontId="24" fillId="6" borderId="38" xfId="0" applyFont="1" applyFill="1" applyBorder="1" applyAlignment="1" applyProtection="1">
      <alignment horizontal="center" vertical="center" wrapText="1"/>
    </xf>
    <xf numFmtId="0" fontId="24" fillId="6" borderId="39" xfId="0" applyFont="1" applyFill="1" applyBorder="1" applyAlignment="1" applyProtection="1">
      <alignment horizontal="center" vertical="center" wrapText="1"/>
    </xf>
    <xf numFmtId="15" fontId="23" fillId="8" borderId="56" xfId="0" applyNumberFormat="1" applyFont="1" applyFill="1" applyBorder="1" applyAlignment="1" applyProtection="1">
      <alignment horizontal="center" vertical="center" wrapText="1"/>
    </xf>
    <xf numFmtId="15" fontId="23" fillId="8" borderId="36" xfId="0" applyNumberFormat="1" applyFont="1" applyFill="1" applyBorder="1" applyAlignment="1" applyProtection="1">
      <alignment horizontal="center" vertical="center" wrapText="1"/>
    </xf>
    <xf numFmtId="0" fontId="25" fillId="8" borderId="40" xfId="0" applyNumberFormat="1" applyFont="1" applyFill="1" applyBorder="1" applyAlignment="1" applyProtection="1">
      <alignment horizontal="left" vertical="center" wrapText="1"/>
    </xf>
    <xf numFmtId="0" fontId="25" fillId="8" borderId="41" xfId="0" applyNumberFormat="1" applyFont="1" applyFill="1" applyBorder="1" applyAlignment="1" applyProtection="1">
      <alignment horizontal="left" vertical="center" wrapText="1"/>
    </xf>
    <xf numFmtId="0" fontId="25" fillId="8" borderId="42" xfId="0" applyNumberFormat="1" applyFont="1" applyFill="1" applyBorder="1" applyAlignment="1" applyProtection="1">
      <alignment horizontal="left" vertical="center" wrapText="1"/>
    </xf>
    <xf numFmtId="0" fontId="24" fillId="6" borderId="5" xfId="0" applyFont="1" applyFill="1" applyBorder="1" applyAlignment="1" applyProtection="1">
      <alignment horizontal="center" vertical="center" wrapText="1"/>
    </xf>
    <xf numFmtId="0" fontId="24" fillId="6" borderId="6" xfId="0" applyFont="1" applyFill="1" applyBorder="1" applyAlignment="1" applyProtection="1">
      <alignment horizontal="center" vertical="center" wrapText="1"/>
    </xf>
    <xf numFmtId="0" fontId="24" fillId="6" borderId="47" xfId="0" applyFont="1" applyFill="1" applyBorder="1" applyAlignment="1" applyProtection="1">
      <alignment horizontal="center" vertical="center" wrapText="1"/>
    </xf>
    <xf numFmtId="17" fontId="20" fillId="9" borderId="22" xfId="0" applyNumberFormat="1" applyFont="1" applyFill="1" applyBorder="1" applyAlignment="1" applyProtection="1">
      <alignment horizontal="center" vertical="center" wrapText="1"/>
    </xf>
    <xf numFmtId="0" fontId="20" fillId="9" borderId="62" xfId="0" applyFont="1" applyFill="1" applyBorder="1" applyAlignment="1" applyProtection="1">
      <alignment horizontal="center" vertical="center" wrapText="1"/>
    </xf>
    <xf numFmtId="17" fontId="20" fillId="9" borderId="24" xfId="0" applyNumberFormat="1" applyFont="1" applyFill="1" applyBorder="1" applyAlignment="1" applyProtection="1">
      <alignment horizontal="center" vertical="center" wrapText="1"/>
    </xf>
    <xf numFmtId="0" fontId="20" fillId="9" borderId="7" xfId="0" applyFont="1" applyFill="1" applyBorder="1" applyAlignment="1" applyProtection="1">
      <alignment horizontal="center" vertical="center" wrapText="1"/>
    </xf>
    <xf numFmtId="17" fontId="20" fillId="9" borderId="25" xfId="0" applyNumberFormat="1" applyFont="1" applyFill="1" applyBorder="1" applyAlignment="1" applyProtection="1">
      <alignment horizontal="center" vertical="center" wrapText="1"/>
    </xf>
    <xf numFmtId="0" fontId="20" fillId="9" borderId="8" xfId="0" applyFont="1" applyFill="1" applyBorder="1" applyAlignment="1" applyProtection="1">
      <alignment horizontal="center" vertical="center" wrapText="1"/>
    </xf>
    <xf numFmtId="17" fontId="26" fillId="9" borderId="22" xfId="0" applyNumberFormat="1" applyFont="1" applyFill="1" applyBorder="1" applyAlignment="1" applyProtection="1">
      <alignment horizontal="center" vertical="center" wrapText="1"/>
    </xf>
    <xf numFmtId="17" fontId="26" fillId="9" borderId="62" xfId="0" applyNumberFormat="1" applyFont="1" applyFill="1" applyBorder="1" applyAlignment="1" applyProtection="1">
      <alignment horizontal="center" vertical="center" wrapText="1"/>
    </xf>
    <xf numFmtId="17" fontId="26" fillId="9" borderId="24" xfId="0" applyNumberFormat="1" applyFont="1" applyFill="1" applyBorder="1" applyAlignment="1" applyProtection="1">
      <alignment horizontal="center" vertical="center" wrapText="1"/>
    </xf>
    <xf numFmtId="17" fontId="26" fillId="9" borderId="7" xfId="0" applyNumberFormat="1" applyFont="1" applyFill="1" applyBorder="1" applyAlignment="1" applyProtection="1">
      <alignment horizontal="center" vertical="center" wrapText="1"/>
    </xf>
    <xf numFmtId="17" fontId="26" fillId="9" borderId="38" xfId="0" applyNumberFormat="1" applyFont="1" applyFill="1" applyBorder="1" applyAlignment="1" applyProtection="1">
      <alignment horizontal="center" vertical="center" wrapText="1"/>
    </xf>
    <xf numFmtId="0" fontId="26" fillId="9" borderId="45" xfId="0" applyFont="1" applyFill="1" applyBorder="1" applyAlignment="1" applyProtection="1">
      <alignment horizontal="center" vertical="center" wrapText="1"/>
    </xf>
    <xf numFmtId="17" fontId="26" fillId="9" borderId="39" xfId="0" applyNumberFormat="1" applyFont="1" applyFill="1" applyBorder="1" applyAlignment="1" applyProtection="1">
      <alignment horizontal="center" vertical="center" wrapText="1"/>
    </xf>
    <xf numFmtId="0" fontId="26" fillId="9" borderId="46" xfId="0" applyFont="1" applyFill="1" applyBorder="1" applyAlignment="1" applyProtection="1">
      <alignment horizontal="center" vertical="center" wrapText="1"/>
    </xf>
    <xf numFmtId="17" fontId="26" fillId="9" borderId="37" xfId="0" applyNumberFormat="1" applyFont="1" applyFill="1" applyBorder="1" applyAlignment="1" applyProtection="1">
      <alignment horizontal="center" vertical="center" wrapText="1"/>
    </xf>
    <xf numFmtId="0" fontId="26" fillId="9" borderId="44" xfId="0" applyFont="1" applyFill="1" applyBorder="1" applyAlignment="1" applyProtection="1">
      <alignment horizontal="center" vertical="center" wrapText="1"/>
    </xf>
    <xf numFmtId="0" fontId="22" fillId="6" borderId="37"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17" fontId="26" fillId="9" borderId="33" xfId="0" applyNumberFormat="1" applyFont="1" applyFill="1" applyBorder="1" applyAlignment="1" applyProtection="1">
      <alignment horizontal="center" vertical="center" wrapText="1"/>
    </xf>
    <xf numFmtId="17" fontId="26" fillId="9" borderId="34" xfId="0" applyNumberFormat="1" applyFont="1" applyFill="1" applyBorder="1" applyAlignment="1" applyProtection="1">
      <alignment horizontal="center" vertical="center" wrapText="1"/>
    </xf>
    <xf numFmtId="0" fontId="26" fillId="9" borderId="58" xfId="0" applyFont="1" applyFill="1" applyBorder="1" applyAlignment="1" applyProtection="1">
      <alignment horizontal="center" vertical="center"/>
    </xf>
    <xf numFmtId="0" fontId="26" fillId="9" borderId="59" xfId="0" applyFont="1" applyFill="1" applyBorder="1" applyAlignment="1" applyProtection="1">
      <alignment horizontal="center" vertical="center"/>
    </xf>
    <xf numFmtId="0" fontId="27" fillId="9" borderId="64" xfId="0" applyFont="1" applyFill="1" applyBorder="1" applyAlignment="1" applyProtection="1">
      <alignment horizontal="center"/>
    </xf>
    <xf numFmtId="0" fontId="27" fillId="9" borderId="48" xfId="0" applyFont="1" applyFill="1" applyBorder="1" applyAlignment="1" applyProtection="1">
      <alignment horizontal="center"/>
    </xf>
    <xf numFmtId="0" fontId="27" fillId="9" borderId="30" xfId="0" applyFont="1" applyFill="1" applyBorder="1" applyAlignment="1" applyProtection="1">
      <alignment horizontal="center"/>
    </xf>
    <xf numFmtId="0" fontId="26" fillId="9" borderId="30" xfId="0" applyFont="1" applyFill="1" applyBorder="1" applyAlignment="1" applyProtection="1">
      <alignment horizontal="center" vertical="center"/>
    </xf>
    <xf numFmtId="0" fontId="26" fillId="9" borderId="64" xfId="0" applyFont="1" applyFill="1" applyBorder="1" applyAlignment="1" applyProtection="1">
      <alignment horizontal="center" vertical="center"/>
    </xf>
    <xf numFmtId="0" fontId="0" fillId="0" borderId="60" xfId="0" applyBorder="1" applyAlignment="1" applyProtection="1">
      <alignment horizontal="center"/>
    </xf>
    <xf numFmtId="0" fontId="0" fillId="0" borderId="52" xfId="0" applyBorder="1" applyAlignment="1" applyProtection="1">
      <alignment horizontal="center"/>
    </xf>
    <xf numFmtId="0" fontId="0" fillId="0" borderId="53" xfId="0" applyBorder="1" applyAlignment="1" applyProtection="1">
      <alignment horizontal="center"/>
    </xf>
    <xf numFmtId="0" fontId="0" fillId="0" borderId="31" xfId="0" applyBorder="1" applyAlignment="1" applyProtection="1">
      <alignment horizontal="center"/>
    </xf>
    <xf numFmtId="0" fontId="0" fillId="0" borderId="32" xfId="0" applyBorder="1" applyAlignment="1" applyProtection="1">
      <alignment horizontal="center"/>
    </xf>
    <xf numFmtId="15" fontId="26" fillId="9" borderId="33" xfId="0" applyNumberFormat="1" applyFont="1" applyFill="1" applyBorder="1" applyAlignment="1" applyProtection="1">
      <alignment horizontal="center" vertical="center"/>
    </xf>
    <xf numFmtId="15" fontId="26" fillId="9" borderId="57" xfId="0" applyNumberFormat="1" applyFont="1" applyFill="1" applyBorder="1" applyAlignment="1" applyProtection="1">
      <alignment horizontal="center" vertical="center"/>
    </xf>
    <xf numFmtId="0" fontId="0" fillId="0" borderId="43" xfId="0" applyBorder="1" applyAlignment="1" applyProtection="1">
      <alignment horizontal="center"/>
    </xf>
    <xf numFmtId="0" fontId="0" fillId="0" borderId="55" xfId="0" applyBorder="1" applyAlignment="1" applyProtection="1">
      <alignment horizontal="center"/>
    </xf>
    <xf numFmtId="0" fontId="0" fillId="0" borderId="56" xfId="0" applyBorder="1" applyAlignment="1" applyProtection="1">
      <alignment horizontal="center"/>
    </xf>
    <xf numFmtId="0" fontId="0" fillId="0" borderId="36" xfId="0" applyBorder="1" applyAlignment="1" applyProtection="1">
      <alignment horizontal="center"/>
    </xf>
    <xf numFmtId="0" fontId="0" fillId="0" borderId="35" xfId="0" applyBorder="1" applyAlignment="1" applyProtection="1">
      <alignment horizontal="center"/>
    </xf>
    <xf numFmtId="0" fontId="20" fillId="9" borderId="5" xfId="0" applyFont="1" applyFill="1" applyBorder="1" applyAlignment="1" applyProtection="1">
      <alignment horizontal="center" vertical="center" wrapText="1"/>
    </xf>
    <xf numFmtId="0" fontId="20" fillId="9" borderId="6" xfId="0" applyFont="1" applyFill="1" applyBorder="1" applyAlignment="1" applyProtection="1">
      <alignment horizontal="center" vertical="center" wrapText="1"/>
    </xf>
    <xf numFmtId="0" fontId="20" fillId="9" borderId="47" xfId="0" applyFont="1" applyFill="1" applyBorder="1" applyAlignment="1" applyProtection="1">
      <alignment horizontal="center" vertical="center" wrapText="1"/>
    </xf>
    <xf numFmtId="0" fontId="20" fillId="9" borderId="4" xfId="0" applyFont="1" applyFill="1" applyBorder="1" applyAlignment="1" applyProtection="1">
      <alignment horizontal="center" vertical="center" wrapText="1"/>
    </xf>
    <xf numFmtId="0" fontId="20" fillId="9" borderId="2" xfId="0" applyFont="1" applyFill="1" applyBorder="1" applyAlignment="1" applyProtection="1">
      <alignment horizontal="center" vertical="center" wrapText="1"/>
    </xf>
    <xf numFmtId="0" fontId="20" fillId="9" borderId="3" xfId="0" applyFont="1" applyFill="1" applyBorder="1" applyAlignment="1" applyProtection="1">
      <alignment horizontal="center" vertical="center" wrapText="1"/>
    </xf>
    <xf numFmtId="17" fontId="26" fillId="9" borderId="65" xfId="0" applyNumberFormat="1" applyFont="1" applyFill="1" applyBorder="1" applyAlignment="1" applyProtection="1">
      <alignment horizontal="center" vertical="center" wrapText="1"/>
    </xf>
    <xf numFmtId="17" fontId="26" fillId="9" borderId="9" xfId="0" applyNumberFormat="1" applyFont="1" applyFill="1" applyBorder="1" applyAlignment="1" applyProtection="1">
      <alignment horizontal="center" vertical="center" wrapText="1"/>
    </xf>
    <xf numFmtId="15" fontId="26" fillId="9" borderId="64" xfId="0" applyNumberFormat="1" applyFont="1" applyFill="1" applyBorder="1" applyAlignment="1" applyProtection="1">
      <alignment horizontal="center" vertical="center"/>
    </xf>
    <xf numFmtId="15" fontId="26" fillId="9" borderId="30" xfId="0" applyNumberFormat="1" applyFont="1" applyFill="1" applyBorder="1" applyAlignment="1" applyProtection="1">
      <alignment horizontal="center" vertical="center"/>
    </xf>
    <xf numFmtId="15" fontId="26" fillId="9" borderId="59" xfId="0" applyNumberFormat="1" applyFont="1" applyFill="1" applyBorder="1" applyAlignment="1" applyProtection="1">
      <alignment horizontal="center" vertical="center"/>
    </xf>
    <xf numFmtId="17" fontId="20" fillId="9" borderId="33" xfId="0" applyNumberFormat="1" applyFont="1" applyFill="1" applyBorder="1" applyAlignment="1" applyProtection="1">
      <alignment horizontal="center" vertical="center" wrapText="1"/>
    </xf>
    <xf numFmtId="17" fontId="20" fillId="9" borderId="34" xfId="0" applyNumberFormat="1" applyFont="1" applyFill="1" applyBorder="1" applyAlignment="1" applyProtection="1">
      <alignment horizontal="center" vertical="center" wrapText="1"/>
    </xf>
    <xf numFmtId="0" fontId="26" fillId="9" borderId="20" xfId="0" applyFont="1" applyFill="1" applyBorder="1" applyAlignment="1" applyProtection="1">
      <alignment horizontal="center" vertical="center" wrapText="1"/>
    </xf>
    <xf numFmtId="0" fontId="26" fillId="9" borderId="6" xfId="0" applyFont="1" applyFill="1" applyBorder="1" applyAlignment="1" applyProtection="1">
      <alignment horizontal="center" vertical="center" wrapText="1"/>
    </xf>
    <xf numFmtId="0" fontId="26" fillId="9" borderId="47" xfId="0" applyFont="1" applyFill="1" applyBorder="1" applyAlignment="1" applyProtection="1">
      <alignment horizontal="center" vertical="center" wrapText="1"/>
    </xf>
    <xf numFmtId="0" fontId="26" fillId="9" borderId="5" xfId="0" applyFont="1" applyFill="1" applyBorder="1" applyAlignment="1" applyProtection="1">
      <alignment horizontal="center" vertical="center" wrapText="1"/>
    </xf>
    <xf numFmtId="17" fontId="26" fillId="9" borderId="13" xfId="0" applyNumberFormat="1" applyFont="1" applyFill="1" applyBorder="1" applyAlignment="1" applyProtection="1">
      <alignment horizontal="center" vertical="center" wrapText="1"/>
    </xf>
    <xf numFmtId="17" fontId="26" fillId="9" borderId="15" xfId="0" applyNumberFormat="1" applyFont="1" applyFill="1" applyBorder="1" applyAlignment="1" applyProtection="1">
      <alignment horizontal="center" vertical="center" wrapText="1"/>
    </xf>
    <xf numFmtId="0" fontId="5" fillId="0" borderId="0" xfId="2" applyFont="1" applyAlignment="1">
      <alignment horizontal="center"/>
    </xf>
  </cellXfs>
  <cellStyles count="7">
    <cellStyle name="Comma" xfId="5" builtinId="3"/>
    <cellStyle name="Hyperlink" xfId="1" builtinId="8"/>
    <cellStyle name="Normal" xfId="0" builtinId="0"/>
    <cellStyle name="Normal 2" xfId="2"/>
    <cellStyle name="Normal 3" xfId="3"/>
    <cellStyle name="Percent" xfId="6" builtinId="5"/>
    <cellStyle name="Percent 2" xfId="4"/>
  </cellStyles>
  <dxfs count="114">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theme="7" tint="0.79998168889431442"/>
        </patternFill>
      </fill>
    </dxf>
    <dxf>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4" tint="0.79998168889431442"/>
      </font>
      <fill>
        <patternFill patternType="solid">
          <bgColor rgb="FFDAEEF3"/>
        </patternFill>
      </fill>
    </dxf>
    <dxf>
      <fill>
        <patternFill patternType="lightGray"/>
      </fill>
    </dxf>
    <dxf>
      <fill>
        <patternFill patternType="darkGray">
          <bgColor theme="1" tint="0.499984740745262"/>
        </patternFill>
      </fill>
    </dxf>
    <dxf>
      <fill>
        <patternFill>
          <bgColor rgb="FFFF0000"/>
        </patternFill>
      </fill>
    </dxf>
    <dxf>
      <fill>
        <patternFill patternType="darkGray">
          <bgColor theme="1" tint="0.499984740745262"/>
        </patternFill>
      </fill>
    </dxf>
    <dxf>
      <fill>
        <patternFill>
          <bgColor rgb="FFFF0000"/>
        </patternFill>
      </fill>
    </dxf>
    <dxf>
      <fill>
        <patternFill patternType="darkGray">
          <bgColor theme="1" tint="0.499984740745262"/>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ont>
        <color rgb="FFFF0000"/>
      </font>
    </dxf>
    <dxf>
      <font>
        <color theme="0" tint="-0.24994659260841701"/>
      </font>
      <fill>
        <patternFill patternType="solid">
          <fgColor theme="0" tint="-0.34998626667073579"/>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patternType="solid">
          <fgColor theme="0" tint="-0.34998626667073579"/>
          <bgColor theme="0" tint="-0.24994659260841701"/>
        </patternFill>
      </fill>
      <border>
        <left/>
        <right/>
        <top/>
        <bottom/>
      </border>
    </dxf>
    <dxf>
      <fill>
        <patternFill>
          <bgColor rgb="FFFF0000"/>
        </patternFill>
      </fill>
    </dxf>
  </dxfs>
  <tableStyles count="0" defaultTableStyle="TableStyleMedium9" defaultPivotStyle="PivotStyleMedium7"/>
  <colors>
    <mruColors>
      <color rgb="FFDAEEF3"/>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466725</xdr:colOff>
          <xdr:row>2</xdr:row>
          <xdr:rowOff>114300</xdr:rowOff>
        </xdr:to>
        <xdr:sp macro="" textlink="">
          <xdr:nvSpPr>
            <xdr:cNvPr id="11265" name="Apttus_App"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11268" name="Apttus_AppData" hidden="1">
              <a:extLst>
                <a:ext uri="{63B3BB69-23CF-44E3-9099-C40C66FF867C}">
                  <a14:compatExt spid="_x0000_s112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333375</xdr:colOff>
          <xdr:row>2</xdr:row>
          <xdr:rowOff>114300</xdr:rowOff>
        </xdr:to>
        <xdr:sp macro="" textlink="">
          <xdr:nvSpPr>
            <xdr:cNvPr id="11269" name="Apttus_AppDataTracker" hidden="1">
              <a:extLst>
                <a:ext uri="{63B3BB69-23CF-44E3-9099-C40C66FF867C}">
                  <a14:compatExt spid="_x0000_s112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nzipped\NOP%20&amp;%20Costing%2027%20Aug\Extended%20NAF%202010-2012%20costing%20workbook%20-Aug%2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DR%20KARLH\Lexar\Paludisme\GF%20Budget%20Paludisme%20r&#233;vision%20FM%20300815-16h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odoliw\My%20Documents\GLOBAL%20FUND\2009\Round%209%20final%20documents\Attachments_Malaria\Work%20Plan%20and%20detailed%20-Budget-Malaria%20Round%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P%20Extension%20Malaria\Reunion%20CCMI\DJI-M-UNDP_PF_13Nov17%20_2211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ENOVO\Desktop\GRANT%20HIV_TB\NMF%202018_2020\ResoumissionJan2018\DJI-C-UNDP_PF_03Nov17-16112017&#224;%2013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user\Documents\Malaria\FundingModel_PerformanceFramework_Template_all_Djibouti%20Mars%202015%20Fond%20Mondial%20PR%20comments%20_180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ULIE%20MBO\AppData\Local\Microsoft\Windows\INetCache\Content.Outlook\I281ID3L\Cadre%20de%20performance%20Malaria_%202018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BJECTIVE SUMMARY"/>
      <sheetName val="COST SUMMARY"/>
      <sheetName val="SUMMARY BY OBJECTIVE"/>
      <sheetName val="SUMMARY BY STRATEGY"/>
      <sheetName val="NAF 2010-2012 COSTING"/>
      <sheetName val="Impl Logframe"/>
      <sheetName val="ExpCat1"/>
      <sheetName val="ExpCat2"/>
      <sheetName val="Data"/>
      <sheetName val="ExpYr"/>
      <sheetName val="OBJ SUM"/>
      <sheetName val="DATA "/>
      <sheetName val="Sheet1-1"/>
      <sheetName val="UNIT COST DATA"/>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Concept Note Module Budget"/>
      <sheetName val="Free sheet-enter what you need"/>
      <sheetName val="Free pivot table"/>
      <sheetName val="Rank unique Mod-Int-PR"/>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v>1</v>
          </cell>
        </row>
        <row r="3">
          <cell r="D3">
            <v>2</v>
          </cell>
        </row>
        <row r="4">
          <cell r="D4">
            <v>3</v>
          </cell>
        </row>
        <row r="5">
          <cell r="D5">
            <v>4</v>
          </cell>
        </row>
        <row r="6">
          <cell r="D6">
            <v>5</v>
          </cell>
        </row>
        <row r="7">
          <cell r="D7">
            <v>6</v>
          </cell>
        </row>
        <row r="8">
          <cell r="D8">
            <v>7</v>
          </cell>
        </row>
        <row r="9">
          <cell r="D9">
            <v>8</v>
          </cell>
        </row>
        <row r="10">
          <cell r="D10">
            <v>9</v>
          </cell>
        </row>
        <row r="11">
          <cell r="D11">
            <v>10</v>
          </cell>
        </row>
        <row r="12">
          <cell r="D12">
            <v>11</v>
          </cell>
        </row>
        <row r="13">
          <cell r="D13">
            <v>12</v>
          </cell>
        </row>
        <row r="14">
          <cell r="D14">
            <v>13</v>
          </cell>
        </row>
        <row r="15">
          <cell r="D15">
            <v>14</v>
          </cell>
        </row>
        <row r="16">
          <cell r="D16">
            <v>15</v>
          </cell>
        </row>
        <row r="17">
          <cell r="D17">
            <v>16</v>
          </cell>
        </row>
        <row r="18">
          <cell r="D18">
            <v>17</v>
          </cell>
        </row>
        <row r="19">
          <cell r="D19">
            <v>18</v>
          </cell>
        </row>
        <row r="20">
          <cell r="D20">
            <v>19</v>
          </cell>
        </row>
        <row r="21">
          <cell r="D21">
            <v>20</v>
          </cell>
        </row>
        <row r="22">
          <cell r="D22">
            <v>21</v>
          </cell>
        </row>
        <row r="23">
          <cell r="D23">
            <v>22</v>
          </cell>
        </row>
        <row r="24">
          <cell r="D24">
            <v>23</v>
          </cell>
        </row>
        <row r="25">
          <cell r="D25">
            <v>24</v>
          </cell>
        </row>
        <row r="26">
          <cell r="D26">
            <v>25</v>
          </cell>
        </row>
        <row r="27">
          <cell r="D27">
            <v>26</v>
          </cell>
        </row>
        <row r="28">
          <cell r="D28">
            <v>27</v>
          </cell>
        </row>
        <row r="29">
          <cell r="D29">
            <v>28</v>
          </cell>
        </row>
        <row r="30">
          <cell r="D30">
            <v>29</v>
          </cell>
        </row>
        <row r="31">
          <cell r="D31">
            <v>30</v>
          </cell>
        </row>
        <row r="32">
          <cell r="D32">
            <v>31</v>
          </cell>
        </row>
        <row r="33">
          <cell r="D33">
            <v>32</v>
          </cell>
        </row>
        <row r="34">
          <cell r="D34">
            <v>33</v>
          </cell>
        </row>
        <row r="35">
          <cell r="D35">
            <v>34</v>
          </cell>
        </row>
        <row r="36">
          <cell r="D36">
            <v>35</v>
          </cell>
        </row>
        <row r="37">
          <cell r="D37">
            <v>36</v>
          </cell>
        </row>
        <row r="38">
          <cell r="D38">
            <v>37</v>
          </cell>
        </row>
        <row r="39">
          <cell r="D39">
            <v>38</v>
          </cell>
        </row>
        <row r="40">
          <cell r="D40">
            <v>39</v>
          </cell>
        </row>
        <row r="41">
          <cell r="D41">
            <v>40</v>
          </cell>
        </row>
        <row r="42">
          <cell r="D42">
            <v>41</v>
          </cell>
        </row>
        <row r="43">
          <cell r="D43">
            <v>42</v>
          </cell>
        </row>
        <row r="44">
          <cell r="D44">
            <v>43</v>
          </cell>
        </row>
        <row r="45">
          <cell r="D45">
            <v>44</v>
          </cell>
        </row>
        <row r="46">
          <cell r="D46">
            <v>45</v>
          </cell>
        </row>
        <row r="47">
          <cell r="D47">
            <v>46</v>
          </cell>
        </row>
        <row r="48">
          <cell r="D48">
            <v>47</v>
          </cell>
        </row>
        <row r="49">
          <cell r="D49">
            <v>48</v>
          </cell>
        </row>
        <row r="50">
          <cell r="D50">
            <v>49</v>
          </cell>
        </row>
        <row r="51">
          <cell r="D51">
            <v>50</v>
          </cell>
        </row>
        <row r="52">
          <cell r="D52">
            <v>51</v>
          </cell>
        </row>
        <row r="53">
          <cell r="D53">
            <v>52</v>
          </cell>
        </row>
        <row r="54">
          <cell r="D54">
            <v>53</v>
          </cell>
        </row>
        <row r="55">
          <cell r="D55">
            <v>54</v>
          </cell>
        </row>
        <row r="56">
          <cell r="D56">
            <v>55</v>
          </cell>
        </row>
        <row r="57">
          <cell r="D57">
            <v>56</v>
          </cell>
        </row>
        <row r="58">
          <cell r="D58">
            <v>57</v>
          </cell>
        </row>
        <row r="59">
          <cell r="D59">
            <v>58</v>
          </cell>
        </row>
        <row r="60">
          <cell r="D60">
            <v>59</v>
          </cell>
        </row>
        <row r="61">
          <cell r="D61">
            <v>60</v>
          </cell>
        </row>
        <row r="62">
          <cell r="D62">
            <v>61</v>
          </cell>
        </row>
        <row r="63">
          <cell r="D63">
            <v>62</v>
          </cell>
        </row>
        <row r="64">
          <cell r="D64">
            <v>63</v>
          </cell>
        </row>
        <row r="65">
          <cell r="D65">
            <v>64</v>
          </cell>
        </row>
        <row r="66">
          <cell r="D66">
            <v>65</v>
          </cell>
        </row>
        <row r="67">
          <cell r="D67">
            <v>66</v>
          </cell>
        </row>
        <row r="68">
          <cell r="D68">
            <v>67</v>
          </cell>
        </row>
        <row r="69">
          <cell r="D69">
            <v>68</v>
          </cell>
        </row>
        <row r="70">
          <cell r="D70">
            <v>69</v>
          </cell>
        </row>
        <row r="71">
          <cell r="D71">
            <v>70</v>
          </cell>
        </row>
        <row r="72">
          <cell r="D72">
            <v>71</v>
          </cell>
        </row>
        <row r="73">
          <cell r="D73">
            <v>72</v>
          </cell>
        </row>
        <row r="74">
          <cell r="D74">
            <v>73</v>
          </cell>
        </row>
        <row r="75">
          <cell r="D75">
            <v>74</v>
          </cell>
        </row>
        <row r="76">
          <cell r="D76">
            <v>75</v>
          </cell>
        </row>
        <row r="77">
          <cell r="D77">
            <v>76</v>
          </cell>
        </row>
        <row r="78">
          <cell r="D78">
            <v>77</v>
          </cell>
        </row>
        <row r="79">
          <cell r="D79">
            <v>78</v>
          </cell>
        </row>
        <row r="80">
          <cell r="D80">
            <v>79</v>
          </cell>
        </row>
        <row r="81">
          <cell r="D81">
            <v>80</v>
          </cell>
        </row>
        <row r="82">
          <cell r="D82">
            <v>81</v>
          </cell>
        </row>
        <row r="83">
          <cell r="D83">
            <v>82</v>
          </cell>
        </row>
        <row r="84">
          <cell r="D84">
            <v>83</v>
          </cell>
        </row>
        <row r="85">
          <cell r="D85">
            <v>84</v>
          </cell>
        </row>
        <row r="86">
          <cell r="D86">
            <v>85</v>
          </cell>
        </row>
        <row r="87">
          <cell r="D87">
            <v>86</v>
          </cell>
        </row>
        <row r="88">
          <cell r="D88">
            <v>87</v>
          </cell>
        </row>
        <row r="89">
          <cell r="D89">
            <v>88</v>
          </cell>
        </row>
        <row r="90">
          <cell r="D90">
            <v>89</v>
          </cell>
        </row>
        <row r="91">
          <cell r="D91">
            <v>90</v>
          </cell>
        </row>
        <row r="92">
          <cell r="D92">
            <v>91</v>
          </cell>
        </row>
        <row r="93">
          <cell r="D93">
            <v>92</v>
          </cell>
        </row>
        <row r="94">
          <cell r="D94">
            <v>93</v>
          </cell>
        </row>
        <row r="95">
          <cell r="D95">
            <v>94</v>
          </cell>
        </row>
        <row r="96">
          <cell r="D96">
            <v>95</v>
          </cell>
        </row>
        <row r="97">
          <cell r="D97">
            <v>96</v>
          </cell>
        </row>
        <row r="98">
          <cell r="D98">
            <v>97</v>
          </cell>
        </row>
        <row r="99">
          <cell r="D99">
            <v>98</v>
          </cell>
        </row>
        <row r="100">
          <cell r="D100">
            <v>99</v>
          </cell>
        </row>
        <row r="101">
          <cell r="D101">
            <v>100</v>
          </cell>
        </row>
        <row r="102">
          <cell r="D102">
            <v>101</v>
          </cell>
        </row>
        <row r="103">
          <cell r="D103">
            <v>102</v>
          </cell>
        </row>
        <row r="104">
          <cell r="D104">
            <v>103</v>
          </cell>
        </row>
        <row r="105">
          <cell r="D105">
            <v>104</v>
          </cell>
        </row>
        <row r="106">
          <cell r="D106">
            <v>105</v>
          </cell>
        </row>
        <row r="107">
          <cell r="D107">
            <v>106</v>
          </cell>
        </row>
        <row r="108">
          <cell r="D108">
            <v>107</v>
          </cell>
        </row>
        <row r="109">
          <cell r="D109">
            <v>108</v>
          </cell>
        </row>
        <row r="110">
          <cell r="D110">
            <v>109</v>
          </cell>
        </row>
        <row r="111">
          <cell r="D111">
            <v>110</v>
          </cell>
        </row>
        <row r="112">
          <cell r="D112">
            <v>111</v>
          </cell>
        </row>
        <row r="113">
          <cell r="D113">
            <v>112</v>
          </cell>
        </row>
        <row r="114">
          <cell r="D114">
            <v>113</v>
          </cell>
        </row>
        <row r="115">
          <cell r="D115">
            <v>114</v>
          </cell>
        </row>
        <row r="116">
          <cell r="D116">
            <v>115</v>
          </cell>
        </row>
        <row r="117">
          <cell r="D117">
            <v>116</v>
          </cell>
        </row>
        <row r="118">
          <cell r="D118">
            <v>117</v>
          </cell>
        </row>
        <row r="119">
          <cell r="D119">
            <v>118</v>
          </cell>
        </row>
        <row r="120">
          <cell r="D120">
            <v>119</v>
          </cell>
        </row>
        <row r="121">
          <cell r="D121">
            <v>120</v>
          </cell>
        </row>
        <row r="122">
          <cell r="D122">
            <v>121</v>
          </cell>
        </row>
        <row r="123">
          <cell r="D123">
            <v>122</v>
          </cell>
        </row>
        <row r="124">
          <cell r="D124">
            <v>123</v>
          </cell>
        </row>
        <row r="125">
          <cell r="D125">
            <v>124</v>
          </cell>
        </row>
        <row r="126">
          <cell r="D126">
            <v>125</v>
          </cell>
        </row>
        <row r="127">
          <cell r="D127">
            <v>126</v>
          </cell>
        </row>
        <row r="128">
          <cell r="D128">
            <v>127</v>
          </cell>
        </row>
        <row r="129">
          <cell r="D129">
            <v>128</v>
          </cell>
        </row>
        <row r="130">
          <cell r="D130">
            <v>129</v>
          </cell>
        </row>
        <row r="131">
          <cell r="D131">
            <v>130</v>
          </cell>
        </row>
        <row r="132">
          <cell r="D132">
            <v>131</v>
          </cell>
        </row>
        <row r="133">
          <cell r="D133">
            <v>132</v>
          </cell>
        </row>
        <row r="134">
          <cell r="D134">
            <v>133</v>
          </cell>
        </row>
        <row r="135">
          <cell r="D135">
            <v>134</v>
          </cell>
        </row>
        <row r="136">
          <cell r="D136">
            <v>135</v>
          </cell>
        </row>
        <row r="137">
          <cell r="D137">
            <v>136</v>
          </cell>
        </row>
        <row r="138">
          <cell r="D138">
            <v>137</v>
          </cell>
        </row>
        <row r="139">
          <cell r="D139">
            <v>138</v>
          </cell>
        </row>
        <row r="140">
          <cell r="D140">
            <v>139</v>
          </cell>
        </row>
        <row r="141">
          <cell r="D141">
            <v>140</v>
          </cell>
        </row>
        <row r="142">
          <cell r="D142">
            <v>141</v>
          </cell>
        </row>
        <row r="143">
          <cell r="D143">
            <v>142</v>
          </cell>
        </row>
        <row r="144">
          <cell r="D144">
            <v>143</v>
          </cell>
        </row>
        <row r="145">
          <cell r="D145">
            <v>144</v>
          </cell>
        </row>
        <row r="146">
          <cell r="D146">
            <v>145</v>
          </cell>
        </row>
        <row r="147">
          <cell r="D147">
            <v>146</v>
          </cell>
        </row>
        <row r="148">
          <cell r="D148">
            <v>147</v>
          </cell>
        </row>
        <row r="149">
          <cell r="D149">
            <v>148</v>
          </cell>
        </row>
        <row r="150">
          <cell r="D150">
            <v>149</v>
          </cell>
        </row>
        <row r="151">
          <cell r="D151">
            <v>150</v>
          </cell>
        </row>
        <row r="152">
          <cell r="D152">
            <v>151</v>
          </cell>
        </row>
        <row r="153">
          <cell r="D153">
            <v>152</v>
          </cell>
        </row>
        <row r="154">
          <cell r="D154">
            <v>153</v>
          </cell>
        </row>
        <row r="155">
          <cell r="D155">
            <v>154</v>
          </cell>
        </row>
        <row r="156">
          <cell r="D156">
            <v>155</v>
          </cell>
        </row>
        <row r="157">
          <cell r="D157">
            <v>156</v>
          </cell>
        </row>
        <row r="158">
          <cell r="D158">
            <v>157</v>
          </cell>
        </row>
        <row r="159">
          <cell r="D159">
            <v>158</v>
          </cell>
        </row>
        <row r="160">
          <cell r="D160">
            <v>159</v>
          </cell>
        </row>
        <row r="161">
          <cell r="D161">
            <v>160</v>
          </cell>
        </row>
        <row r="162">
          <cell r="D162">
            <v>161</v>
          </cell>
        </row>
        <row r="163">
          <cell r="D163">
            <v>162</v>
          </cell>
        </row>
        <row r="164">
          <cell r="D164">
            <v>163</v>
          </cell>
        </row>
        <row r="165">
          <cell r="D165">
            <v>164</v>
          </cell>
        </row>
        <row r="166">
          <cell r="D166">
            <v>165</v>
          </cell>
        </row>
        <row r="167">
          <cell r="D167">
            <v>166</v>
          </cell>
        </row>
        <row r="168">
          <cell r="D168">
            <v>167</v>
          </cell>
        </row>
        <row r="169">
          <cell r="D169">
            <v>168</v>
          </cell>
        </row>
        <row r="170">
          <cell r="D170">
            <v>169</v>
          </cell>
        </row>
        <row r="171">
          <cell r="D171">
            <v>170</v>
          </cell>
        </row>
        <row r="172">
          <cell r="D172">
            <v>171</v>
          </cell>
        </row>
        <row r="173">
          <cell r="D173">
            <v>172</v>
          </cell>
        </row>
        <row r="174">
          <cell r="D174">
            <v>173</v>
          </cell>
        </row>
        <row r="175">
          <cell r="D175">
            <v>174</v>
          </cell>
        </row>
        <row r="176">
          <cell r="D176">
            <v>175</v>
          </cell>
        </row>
        <row r="177">
          <cell r="D177">
            <v>176</v>
          </cell>
        </row>
        <row r="178">
          <cell r="D178">
            <v>177</v>
          </cell>
        </row>
        <row r="179">
          <cell r="D179">
            <v>178</v>
          </cell>
        </row>
        <row r="180">
          <cell r="D180">
            <v>179</v>
          </cell>
        </row>
        <row r="181">
          <cell r="D181">
            <v>180</v>
          </cell>
        </row>
        <row r="182">
          <cell r="D182">
            <v>181</v>
          </cell>
        </row>
        <row r="183">
          <cell r="D183">
            <v>182</v>
          </cell>
        </row>
        <row r="184">
          <cell r="D184">
            <v>183</v>
          </cell>
        </row>
        <row r="185">
          <cell r="D185">
            <v>184</v>
          </cell>
        </row>
        <row r="186">
          <cell r="D186">
            <v>185</v>
          </cell>
        </row>
        <row r="187">
          <cell r="D187">
            <v>186</v>
          </cell>
        </row>
        <row r="188">
          <cell r="D188">
            <v>187</v>
          </cell>
        </row>
        <row r="189">
          <cell r="D189">
            <v>188</v>
          </cell>
        </row>
        <row r="190">
          <cell r="D190">
            <v>189</v>
          </cell>
        </row>
        <row r="191">
          <cell r="D191">
            <v>190</v>
          </cell>
        </row>
        <row r="192">
          <cell r="D192">
            <v>191</v>
          </cell>
        </row>
        <row r="193">
          <cell r="D193">
            <v>192</v>
          </cell>
        </row>
        <row r="194">
          <cell r="D194">
            <v>0</v>
          </cell>
        </row>
        <row r="195">
          <cell r="D195">
            <v>0</v>
          </cell>
        </row>
        <row r="196">
          <cell r="D196">
            <v>0</v>
          </cell>
        </row>
        <row r="197">
          <cell r="D197">
            <v>0</v>
          </cell>
        </row>
        <row r="198">
          <cell r="D198">
            <v>0</v>
          </cell>
        </row>
        <row r="199">
          <cell r="D199">
            <v>0</v>
          </cell>
        </row>
        <row r="200">
          <cell r="D200">
            <v>0</v>
          </cell>
        </row>
        <row r="201">
          <cell r="D201">
            <v>0</v>
          </cell>
        </row>
        <row r="202">
          <cell r="D202">
            <v>0</v>
          </cell>
        </row>
        <row r="203">
          <cell r="D203">
            <v>0</v>
          </cell>
        </row>
        <row r="204">
          <cell r="D204">
            <v>0</v>
          </cell>
        </row>
        <row r="205">
          <cell r="D205">
            <v>0</v>
          </cell>
        </row>
        <row r="206">
          <cell r="D206">
            <v>0</v>
          </cell>
        </row>
        <row r="207">
          <cell r="D207">
            <v>0</v>
          </cell>
        </row>
        <row r="208">
          <cell r="D208">
            <v>0</v>
          </cell>
        </row>
        <row r="209">
          <cell r="D209">
            <v>0</v>
          </cell>
        </row>
        <row r="210">
          <cell r="D210">
            <v>0</v>
          </cell>
        </row>
        <row r="211">
          <cell r="D211">
            <v>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0</v>
          </cell>
        </row>
        <row r="226">
          <cell r="D226">
            <v>0</v>
          </cell>
        </row>
        <row r="227">
          <cell r="D227">
            <v>0</v>
          </cell>
        </row>
        <row r="228">
          <cell r="D228">
            <v>0</v>
          </cell>
        </row>
        <row r="229">
          <cell r="D229">
            <v>0</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sheetData>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Title sheet"/>
      <sheetName val="General instructions"/>
      <sheetName val="General assumptions"/>
      <sheetName val="Detailed assumptions"/>
      <sheetName val="Detailed budget- Year 1"/>
      <sheetName val="Detailed budget- Year 2"/>
      <sheetName val="Detailed budget-Year 3, 4 and 5"/>
      <sheetName val="5 Year Budget"/>
      <sheetName val="Summary"/>
      <sheetName val="NAF 2010-2012 COSTING"/>
    </sheetNames>
    <sheetDataSet>
      <sheetData sheetId="0">
        <row r="2">
          <cell r="A2" t="str">
            <v>HIV_AIDS</v>
          </cell>
          <cell r="B2" t="str">
            <v>Malaria</v>
          </cell>
          <cell r="C2" t="str">
            <v>Tuberculosis</v>
          </cell>
          <cell r="D2" t="str">
            <v>HSS_Section_4B</v>
          </cell>
        </row>
        <row r="3">
          <cell r="F3" t="str">
            <v>Human Resources</v>
          </cell>
          <cell r="H3" t="str">
            <v>FBO</v>
          </cell>
        </row>
        <row r="4">
          <cell r="F4" t="str">
            <v>Technical &amp; Management Assistance</v>
          </cell>
          <cell r="H4" t="str">
            <v>NGO/CBO/Academic</v>
          </cell>
        </row>
        <row r="5">
          <cell r="F5" t="str">
            <v>Training</v>
          </cell>
          <cell r="H5" t="str">
            <v>Private Sector</v>
          </cell>
        </row>
        <row r="6">
          <cell r="F6" t="str">
            <v>Health Products and Health Equipment</v>
          </cell>
          <cell r="H6" t="str">
            <v>MoH</v>
          </cell>
        </row>
        <row r="7">
          <cell r="F7" t="str">
            <v>Pharmaceutical Products (Medicines)</v>
          </cell>
          <cell r="H7" t="str">
            <v>Other Government</v>
          </cell>
        </row>
        <row r="8">
          <cell r="F8" t="str">
            <v>Procurement and Supply Management Costs (PSM)</v>
          </cell>
          <cell r="H8" t="str">
            <v>UNDP</v>
          </cell>
        </row>
        <row r="9">
          <cell r="F9" t="str">
            <v>Infrastructure and Other Equipment</v>
          </cell>
          <cell r="H9" t="str">
            <v>Other Multilateral Organisation</v>
          </cell>
        </row>
        <row r="10">
          <cell r="F10" t="str">
            <v>Communication Materials</v>
          </cell>
        </row>
        <row r="11">
          <cell r="F11" t="str">
            <v>Monitoring and Evaluation (M&amp;E)</v>
          </cell>
        </row>
        <row r="12">
          <cell r="F12" t="str">
            <v>Living Support to Clients/Target Population</v>
          </cell>
        </row>
        <row r="13">
          <cell r="F13" t="str">
            <v>Planning and Administration</v>
          </cell>
        </row>
        <row r="14">
          <cell r="F14" t="str">
            <v>Overheads</v>
          </cell>
        </row>
        <row r="15">
          <cell r="F15" t="str">
            <v>Other</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Reference Records"/>
      <sheetName val="Impact Indicators - Section B"/>
      <sheetName val="Outcome Indicators - Section C"/>
      <sheetName val="Coverage Indicators - Section D"/>
      <sheetName val=" Disaggregation - Section E"/>
      <sheetName val="Disaggregation Data"/>
      <sheetName val="WPTM - Section F"/>
      <sheetName val="Print View"/>
      <sheetName val="Reference records(soft deleted)"/>
      <sheetName val="Disaggregation Records"/>
      <sheetName val="Picklist Mapping"/>
      <sheetName val="Account Role"/>
      <sheetName val="apttusmetadata"/>
    </sheetNames>
    <sheetDataSet>
      <sheetData sheetId="0">
        <row r="95">
          <cell r="E95" t="str">
            <v>--Select--</v>
          </cell>
        </row>
        <row r="96">
          <cell r="E96" t="str">
            <v>Systèmes de santé résilients et pérennes : système de gestion financière</v>
          </cell>
        </row>
        <row r="97">
          <cell r="E97" t="str">
            <v>RSS - Politique et gouvernance</v>
          </cell>
        </row>
        <row r="98">
          <cell r="E98" t="str">
            <v>Lutte antivectorielle</v>
          </cell>
        </row>
        <row r="99">
          <cell r="E99" t="str">
            <v>Prise en charge</v>
          </cell>
        </row>
        <row r="100">
          <cell r="E100" t="str">
            <v>Gestion de programme</v>
          </cell>
        </row>
        <row r="101">
          <cell r="E101" t="str">
            <v>Systèmes de santé résilients et pérennes : systèmes de gestion des achats et de la chaîne d'approvisionnement</v>
          </cell>
        </row>
        <row r="104">
          <cell r="E104">
            <v>0</v>
          </cell>
        </row>
        <row r="105">
          <cell r="E105">
            <v>0</v>
          </cell>
        </row>
        <row r="106">
          <cell r="E106">
            <v>0</v>
          </cell>
        </row>
        <row r="107">
          <cell r="E107">
            <v>0</v>
          </cell>
        </row>
        <row r="108">
          <cell r="E108">
            <v>0</v>
          </cell>
        </row>
        <row r="109">
          <cell r="E109">
            <v>0</v>
          </cell>
        </row>
        <row r="110">
          <cell r="E1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Reference Records"/>
      <sheetName val="Impact Indicators - Section B"/>
      <sheetName val="Outcome Indicators - Section C"/>
      <sheetName val="Coverage Indicators - Section D"/>
      <sheetName val=" Disaggregation - Section E"/>
      <sheetName val="Disaggregation Data"/>
      <sheetName val="WPTM - Section F"/>
      <sheetName val="Print View"/>
      <sheetName val="Reference records(soft deleted)"/>
      <sheetName val="Disaggregation Records"/>
      <sheetName val="Picklist Mapping"/>
      <sheetName val="Account Role"/>
      <sheetName val="apttusmetadata"/>
      <sheetName val="DJI-C-UNDP_PF_03Nov17-16112017à"/>
    </sheetNames>
    <sheetDataSet>
      <sheetData sheetId="0"/>
      <sheetData sheetId="1">
        <row r="4">
          <cell r="F4" t="str">
            <v>--Select--</v>
          </cell>
        </row>
        <row r="5">
          <cell r="F5" t="str">
            <v>HIV I-3b: Pourcentage des hommes avec syphilis active ayant des rapports sexuels avec d'autres hommes</v>
          </cell>
        </row>
        <row r="6">
          <cell r="F6" t="str">
            <v>HIV I-3c: Pourcentage de professionnels du sexe avec syphilis active</v>
          </cell>
        </row>
        <row r="7">
          <cell r="F7" t="str">
            <v>HIV I-6: Estimation du pourcentage d'infections à VIH parmi les enfants nés de femmes séropositives au VIH ayant accouché au cours des 12 derniers  mois</v>
          </cell>
        </row>
        <row r="8">
          <cell r="F8" t="str">
            <v>HIV I-9a(M): Pourcentage d'hommes ayant des rapports sexuels avec des hommes vivant avec le VIH</v>
          </cell>
        </row>
        <row r="9">
          <cell r="F9" t="str">
            <v>HIV I-9b(M): Pourcentage de personnes transgenres vivant avec le VIH</v>
          </cell>
        </row>
        <row r="10">
          <cell r="F10" t="str">
            <v>HIV I-10(M): Pourcentage de professionnels du sexe vivant avec le VIH</v>
          </cell>
        </row>
        <row r="11">
          <cell r="F11" t="str">
            <v>HIV I-11(M): Pourcentage de consommateurs de drogues injectables vivant avec le VIH</v>
          </cell>
        </row>
        <row r="12">
          <cell r="F12" t="str">
            <v>HIV I-12: Pourcentage d'autres populations vulnérables (veuillez préciser) vivant avec le VIH</v>
          </cell>
        </row>
        <row r="13">
          <cell r="F13" t="str">
            <v>TB I-4(M): Prévalence de TB-RR et/ou TB-MR parmi les nouveaux cas détectés: Proportion de nouveaux cas de tuberculose avec TB-RR et/ou TB-MR</v>
          </cell>
        </row>
        <row r="14">
          <cell r="F14" t="str">
            <v>HIV I-4: Nombre de décès liés au SIDA pour 100,000 habitants</v>
          </cell>
        </row>
        <row r="15">
          <cell r="F15" t="str">
            <v>TB I-1: Taux de prévalence de la tuberculose (pour 100 000 habitants)</v>
          </cell>
        </row>
        <row r="16">
          <cell r="F16" t="str">
            <v>TB I-2: Taux d'incidence de la tuberculose (pour 100 000 habitants)</v>
          </cell>
        </row>
        <row r="17">
          <cell r="F17" t="str">
            <v>TB I-3(M): Taux de mortalité par tuberculose (pour 100 000 habitants)</v>
          </cell>
        </row>
        <row r="18">
          <cell r="F18" t="str">
            <v>TB/HIV I-1: Taux de mortalité par tuberculose/VIH (pour 100 000 habitants)</v>
          </cell>
        </row>
        <row r="19">
          <cell r="F19" t="str">
            <v>HSS I-1: Taux de mortalité infantile pour 1 000 naissances vivantes</v>
          </cell>
        </row>
        <row r="20">
          <cell r="F20" t="str">
            <v>HSS I-2: Taux de mortalité néonatal (pour 100 000 habitants)</v>
          </cell>
        </row>
        <row r="21">
          <cell r="F21" t="str">
            <v>HSS I-3: Taux de mortalité maternelle (pour 100 000 habitants)</v>
          </cell>
        </row>
        <row r="22">
          <cell r="F22" t="str">
            <v>HIV I-14: Nombre de nouvelles infections par le VIH pour 1000 habitants non-infectés</v>
          </cell>
        </row>
        <row r="23">
          <cell r="F23" t="str">
            <v>HIV I-3.1a: Pourcentage d'individus séropositifs pour la syphilis</v>
          </cell>
        </row>
        <row r="24">
          <cell r="F24" t="str">
            <v>HIV I-13: Nombre et % de personnes vivant avec le VIH</v>
          </cell>
        </row>
        <row r="25">
          <cell r="F25">
            <v>0</v>
          </cell>
        </row>
        <row r="26">
          <cell r="F26">
            <v>0</v>
          </cell>
        </row>
        <row r="27">
          <cell r="F27">
            <v>0</v>
          </cell>
        </row>
        <row r="28">
          <cell r="F28">
            <v>0</v>
          </cell>
        </row>
        <row r="60">
          <cell r="A60" t="str">
            <v>[Module (Name)]</v>
          </cell>
        </row>
        <row r="61">
          <cell r="A61" t="str">
            <v>MCI-00000</v>
          </cell>
        </row>
        <row r="62">
          <cell r="A62" t="str">
            <v>MCI-00000</v>
          </cell>
        </row>
        <row r="63">
          <cell r="A63" t="str">
            <v>MCI-00000</v>
          </cell>
        </row>
        <row r="64">
          <cell r="A64" t="str">
            <v>MCI-00002</v>
          </cell>
        </row>
        <row r="65">
          <cell r="A65" t="str">
            <v>MCI-00002</v>
          </cell>
        </row>
        <row r="66">
          <cell r="A66" t="str">
            <v>MCI-00002</v>
          </cell>
        </row>
        <row r="67">
          <cell r="A67" t="str">
            <v>MCI-00003</v>
          </cell>
        </row>
        <row r="68">
          <cell r="A68" t="str">
            <v>MCI-00003</v>
          </cell>
        </row>
        <row r="69">
          <cell r="A69" t="str">
            <v>MCI-00003</v>
          </cell>
        </row>
        <row r="70">
          <cell r="A70" t="str">
            <v>MCI-00003</v>
          </cell>
        </row>
        <row r="71">
          <cell r="A71" t="str">
            <v>MCI-00004</v>
          </cell>
        </row>
        <row r="72">
          <cell r="A72" t="str">
            <v>MCI-00004</v>
          </cell>
        </row>
        <row r="73">
          <cell r="A73" t="str">
            <v>MCI-00005</v>
          </cell>
        </row>
        <row r="74">
          <cell r="A74" t="str">
            <v>MCI-00005</v>
          </cell>
        </row>
        <row r="75">
          <cell r="A75" t="str">
            <v>MCI-00005</v>
          </cell>
        </row>
        <row r="76">
          <cell r="A76" t="str">
            <v>MCI-00005</v>
          </cell>
        </row>
        <row r="77">
          <cell r="A77" t="str">
            <v>MCI-00006</v>
          </cell>
        </row>
        <row r="78">
          <cell r="A78" t="str">
            <v>MCI-00006</v>
          </cell>
        </row>
        <row r="79">
          <cell r="A79" t="str">
            <v>MCI-00006</v>
          </cell>
        </row>
        <row r="80">
          <cell r="A80" t="str">
            <v>MCI-00007</v>
          </cell>
        </row>
        <row r="81">
          <cell r="A81" t="str">
            <v>MCI-00007</v>
          </cell>
        </row>
        <row r="82">
          <cell r="A82" t="str">
            <v>MCI-00007</v>
          </cell>
        </row>
        <row r="83">
          <cell r="A83" t="str">
            <v>MCI-00007</v>
          </cell>
        </row>
        <row r="84">
          <cell r="A84" t="str">
            <v>MCI-00007</v>
          </cell>
        </row>
        <row r="85">
          <cell r="A85" t="str">
            <v>MCI-00008</v>
          </cell>
        </row>
        <row r="86">
          <cell r="A86" t="str">
            <v>MCI-00008</v>
          </cell>
        </row>
        <row r="87">
          <cell r="A87" t="str">
            <v>MCI-00008</v>
          </cell>
        </row>
        <row r="88">
          <cell r="A88" t="str">
            <v>MCI-00008</v>
          </cell>
        </row>
        <row r="89">
          <cell r="A89" t="str">
            <v>MCI-00008</v>
          </cell>
        </row>
        <row r="90">
          <cell r="A90" t="str">
            <v>MCI-00008</v>
          </cell>
        </row>
        <row r="91">
          <cell r="A91" t="str">
            <v>MCI-00008</v>
          </cell>
        </row>
        <row r="92">
          <cell r="A92" t="str">
            <v>MCI-00008</v>
          </cell>
        </row>
        <row r="93">
          <cell r="A93" t="str">
            <v>MCI-00008</v>
          </cell>
        </row>
        <row r="94">
          <cell r="A94" t="str">
            <v>MCI-00008</v>
          </cell>
        </row>
        <row r="95">
          <cell r="A95" t="str">
            <v>MCI-00008</v>
          </cell>
        </row>
        <row r="96">
          <cell r="A96" t="str">
            <v>MCI-00009</v>
          </cell>
        </row>
        <row r="97">
          <cell r="A97" t="str">
            <v>MCI-00009</v>
          </cell>
        </row>
        <row r="98">
          <cell r="A98" t="str">
            <v>MCI-00009</v>
          </cell>
        </row>
        <row r="99">
          <cell r="A99" t="str">
            <v>MCI-00009</v>
          </cell>
        </row>
        <row r="100">
          <cell r="A100" t="str">
            <v>MCI-00010</v>
          </cell>
        </row>
        <row r="101">
          <cell r="A101" t="str">
            <v>MCI-00010</v>
          </cell>
        </row>
        <row r="102">
          <cell r="A102" t="str">
            <v>MCI-00010</v>
          </cell>
        </row>
        <row r="103">
          <cell r="A103" t="str">
            <v>MCI-00010</v>
          </cell>
        </row>
        <row r="104">
          <cell r="A104" t="str">
            <v>MCI-00010</v>
          </cell>
        </row>
        <row r="105">
          <cell r="A105" t="str">
            <v>MCI-00010</v>
          </cell>
        </row>
        <row r="106">
          <cell r="A106" t="str">
            <v>MCI-00010</v>
          </cell>
        </row>
        <row r="107">
          <cell r="A107" t="str">
            <v>MCI-00010</v>
          </cell>
        </row>
        <row r="108">
          <cell r="A108" t="str">
            <v>MCI-00014</v>
          </cell>
        </row>
        <row r="109">
          <cell r="A109" t="str">
            <v>MCI-00014</v>
          </cell>
        </row>
        <row r="110">
          <cell r="A110" t="str">
            <v>MCI-00015</v>
          </cell>
        </row>
        <row r="111">
          <cell r="A111" t="str">
            <v>MCI-00015</v>
          </cell>
        </row>
        <row r="112">
          <cell r="A112" t="str">
            <v>MCI-00015</v>
          </cell>
        </row>
        <row r="113">
          <cell r="A113" t="str">
            <v>MCI-00015</v>
          </cell>
        </row>
        <row r="114">
          <cell r="A114" t="str">
            <v>MCI-00015</v>
          </cell>
        </row>
        <row r="115">
          <cell r="A115" t="str">
            <v>MCI-00016</v>
          </cell>
        </row>
        <row r="116">
          <cell r="A116" t="str">
            <v>MCI-00016</v>
          </cell>
        </row>
        <row r="117">
          <cell r="A117" t="str">
            <v>MCI-00019</v>
          </cell>
        </row>
        <row r="118">
          <cell r="A118" t="str">
            <v>MCI-00022</v>
          </cell>
        </row>
        <row r="119">
          <cell r="A119" t="str">
            <v>MCI-00022</v>
          </cell>
        </row>
        <row r="120">
          <cell r="A120" t="str">
            <v>MCI-00022</v>
          </cell>
        </row>
        <row r="121">
          <cell r="A121" t="str">
            <v>MCI-00531</v>
          </cell>
        </row>
        <row r="122">
          <cell r="A122" t="str">
            <v>MCI-00531</v>
          </cell>
        </row>
        <row r="123">
          <cell r="A123" t="str">
            <v>MCI-00531</v>
          </cell>
        </row>
        <row r="124">
          <cell r="A124" t="str">
            <v>MCI-00533</v>
          </cell>
        </row>
        <row r="125">
          <cell r="A125" t="str">
            <v>MCI-00534</v>
          </cell>
        </row>
        <row r="126">
          <cell r="A126" t="str">
            <v>MCI-00534</v>
          </cell>
        </row>
        <row r="127">
          <cell r="A127" t="str">
            <v>MCI-00534</v>
          </cell>
        </row>
      </sheetData>
      <sheetData sheetId="2"/>
      <sheetData sheetId="3"/>
      <sheetData sheetId="4"/>
      <sheetData sheetId="5"/>
      <sheetData sheetId="6"/>
      <sheetData sheetId="7"/>
      <sheetData sheetId="8"/>
      <sheetData sheetId="9"/>
      <sheetData sheetId="10"/>
      <sheetData sheetId="11"/>
      <sheetData sheetId="12"/>
      <sheetData sheetId="13">
        <row r="1">
          <cell r="B1" t="str">
            <v xml:space="preserve">     </v>
          </cell>
        </row>
      </sheetData>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Framework"/>
      <sheetName val="Translations"/>
      <sheetName val="Performance Framework "/>
      <sheetName val="Disaggregation"/>
      <sheetName val="DisaggCoverage"/>
      <sheetName val="DisaggOutcome"/>
      <sheetName val="DisaggImpact"/>
      <sheetName val="CatIndDisaggrGrp"/>
      <sheetName val="CatIndDisaggrGrpValues"/>
      <sheetName val="CatImpact"/>
      <sheetName val="CatOutcome"/>
      <sheetName val="CatCoverage"/>
      <sheetName val="IndDisaggrGrpInImpact"/>
      <sheetName val="IndDisaggrGrpInOutcome"/>
      <sheetName val="CatTESTgranPeriod"/>
      <sheetName val="FiscCycleInCtry"/>
      <sheetName val="Definitions"/>
      <sheetName val="CatCmp"/>
      <sheetName val="IndDisaggrGrpInCov"/>
      <sheetName val="CatModules"/>
      <sheetName val="CatInt"/>
      <sheetName val="CatDataSrc"/>
      <sheetName val="Ctry-notMulti"/>
      <sheetName val="$Ranges$"/>
      <sheetName val="$Meta$"/>
      <sheetName val="ModInCmp"/>
      <sheetName val="ImpactInCmp"/>
      <sheetName val="DataSrcInCmp"/>
      <sheetName val="OutcomeInC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CatOutcomeRowNbr</v>
          </cell>
        </row>
        <row r="2">
          <cell r="A2">
            <v>17</v>
          </cell>
          <cell r="C2" t="str">
            <v>Malaria O-1a: Proportion de la population ayant dormi sous une moustiquaire imprégnée d'insecticide la nuit précédente</v>
          </cell>
        </row>
        <row r="3">
          <cell r="A3">
            <v>18</v>
          </cell>
        </row>
        <row r="4">
          <cell r="A4">
            <v>19</v>
          </cell>
        </row>
        <row r="5">
          <cell r="A5">
            <v>20</v>
          </cell>
        </row>
        <row r="6">
          <cell r="A6">
            <v>21</v>
          </cell>
        </row>
        <row r="7">
          <cell r="A7">
            <v>22</v>
          </cell>
        </row>
        <row r="8">
          <cell r="A8">
            <v>23</v>
          </cell>
        </row>
        <row r="9">
          <cell r="A9">
            <v>24</v>
          </cell>
        </row>
        <row r="10">
          <cell r="A10">
            <v>25</v>
          </cell>
        </row>
        <row r="11">
          <cell r="A11">
            <v>26</v>
          </cell>
        </row>
        <row r="12">
          <cell r="A12">
            <v>27</v>
          </cell>
        </row>
        <row r="13">
          <cell r="A13">
            <v>28</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 Malaria "/>
      <sheetName val="Hypotheses MIILDA"/>
      <sheetName val="Hypotheses cas du Paludisme"/>
      <sheetName val="Hypoth_diagnosti_traitement"/>
    </sheetNames>
    <sheetDataSet>
      <sheetData sheetId="0" refreshError="1"/>
      <sheetData sheetId="1" refreshError="1"/>
      <sheetData sheetId="2" refreshError="1">
        <row r="11">
          <cell r="H11">
            <v>11984</v>
          </cell>
          <cell r="I11">
            <v>1597.866666666667</v>
          </cell>
          <cell r="J11">
            <v>11984</v>
          </cell>
          <cell r="K11">
            <v>1597.866666666667</v>
          </cell>
          <cell r="L11">
            <v>11984</v>
          </cell>
          <cell r="M11">
            <v>1597.866666666667</v>
          </cell>
        </row>
        <row r="13">
          <cell r="H13">
            <v>57.916283420375713</v>
          </cell>
          <cell r="J13">
            <v>57.916283420375713</v>
          </cell>
          <cell r="K13">
            <v>7.7221711227167642</v>
          </cell>
          <cell r="L13">
            <v>57.916283420375713</v>
          </cell>
          <cell r="M13">
            <v>7.7221711227167642</v>
          </cell>
        </row>
      </sheetData>
      <sheetData sheetId="3" refreshError="1"/>
    </sheetDataSet>
  </externalBook>
</externalLink>
</file>

<file path=xl/tables/table1.xml><?xml version="1.0" encoding="utf-8"?>
<table xmlns="http://schemas.openxmlformats.org/spreadsheetml/2006/main" id="1" name="Module" displayName="Module" ref="B70:H83" totalsRowShown="0" headerRowCellStyle="Normal 2" dataCellStyle="Normal 2">
  <autoFilter ref="B70:H83"/>
  <tableColumns count="7">
    <tableColumn id="1" name="Name" dataDxfId="96" dataCellStyle="Normal 2">
      <calculatedColumnFormula array="1">IFERROR(INDEX($C$71:$C$84, MATCH(0, COUNTIF($B$70:B70, $C$71:$C$84&amp;"") + IF($C$71:$C$84="",1,0), 0)), "")</calculatedColumnFormula>
    </tableColumn>
    <tableColumn id="2" name="Module Name" dataDxfId="95"/>
    <tableColumn id="3" name="Module-Coverage-Intervention Reference (Name)" dataDxfId="94" dataCellStyle="Normal 2"/>
    <tableColumn id="4" name="Component (Name)" dataDxfId="93" dataCellStyle="Normal 2"/>
    <tableColumn id="5" name="Name to be displayed on Overview Page for display" dataDxfId="92" dataCellStyle="Normal 2">
      <calculatedColumnFormula>C71</calculatedColumnFormula>
    </tableColumn>
    <tableColumn id="6" name="Record ID" dataDxfId="91" dataCellStyle="Normal 2"/>
    <tableColumn id="7" name="Reference Record Id" dataDxfId="90" dataCellStyle="Normal 2"/>
  </tableColumns>
  <tableStyleInfo name="TableStyleLight9" showFirstColumn="0" showLastColumn="0" showRowStripes="1" showColumnStripes="0"/>
</table>
</file>

<file path=xl/tables/table2.xml><?xml version="1.0" encoding="utf-8"?>
<table xmlns="http://schemas.openxmlformats.org/spreadsheetml/2006/main" id="2" name="Intervention" displayName="Intervention" ref="A86:I148" totalsRowShown="0" headerRowCellStyle="Normal 2" dataCellStyle="Normal 2">
  <autoFilter ref="A86:I148"/>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3.xml><?xml version="1.0" encoding="utf-8"?>
<table xmlns="http://schemas.openxmlformats.org/spreadsheetml/2006/main" id="3" name="Coverage" displayName="Coverage" ref="A35:G67" totalsRowShown="0" headerRowDxfId="89" tableBorderDxfId="88" headerRowCellStyle="Normal 2" dataCellStyle="Normal 2">
  <autoFilter ref="A35:G67"/>
  <tableColumns count="7">
    <tableColumn id="1" name="Module" dataCellStyle="Normal 2"/>
    <tableColumn id="2" name="Name ID" dataDxfId="87" dataCellStyle="Normal 2"/>
    <tableColumn id="3" name="Name - FR" dataDxfId="86" dataCellStyle="Normal 2"/>
    <tableColumn id="4" name="Disaggregation Categories FR" dataDxfId="85"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223"/>
  <sheetViews>
    <sheetView showGridLines="0" view="pageBreakPreview" topLeftCell="A8" zoomScale="70" zoomScaleNormal="80" zoomScaleSheetLayoutView="70" workbookViewId="0">
      <selection activeCell="K12" sqref="K12"/>
    </sheetView>
  </sheetViews>
  <sheetFormatPr defaultColWidth="11" defaultRowHeight="15.75" x14ac:dyDescent="0.25"/>
  <cols>
    <col min="1" max="1" width="32" style="7" customWidth="1"/>
    <col min="2" max="2" width="52.375" style="7" hidden="1" customWidth="1"/>
    <col min="3" max="3" width="54.625" style="7" hidden="1" customWidth="1"/>
    <col min="4" max="4" width="0.25" style="7" customWidth="1"/>
    <col min="5" max="5" width="34.125" style="7" customWidth="1"/>
    <col min="6" max="6" width="29.875" style="7" hidden="1" customWidth="1"/>
    <col min="7" max="7" width="31.25" style="7" hidden="1" customWidth="1"/>
    <col min="8" max="8" width="26.25" style="7" hidden="1" customWidth="1"/>
    <col min="9" max="9" width="24.125" style="7" hidden="1" customWidth="1"/>
    <col min="10" max="10" width="0.375" style="7" customWidth="1"/>
    <col min="11" max="11" width="33.75" style="7" customWidth="1"/>
    <col min="12" max="12" width="28.875" style="7" hidden="1" customWidth="1"/>
    <col min="13" max="13" width="15.375" style="7" hidden="1" customWidth="1"/>
    <col min="14" max="14" width="21.625" style="7" hidden="1" customWidth="1"/>
    <col min="15" max="15" width="17.25" style="7" hidden="1" customWidth="1"/>
    <col min="16" max="16" width="16.75" style="7" hidden="1" customWidth="1"/>
    <col min="17" max="17" width="17.5" style="7" hidden="1" customWidth="1"/>
    <col min="18" max="18" width="12.875" style="7" hidden="1" customWidth="1"/>
    <col min="19" max="19" width="0.375" style="7" customWidth="1"/>
    <col min="20" max="20" width="33.375" style="7" bestFit="1" customWidth="1"/>
    <col min="21" max="21" width="10.75" style="7" hidden="1" customWidth="1"/>
    <col min="22" max="22" width="11.75" style="67" hidden="1" customWidth="1"/>
    <col min="23" max="23" width="8.875" style="67" hidden="1" customWidth="1"/>
    <col min="24" max="24" width="18.375" style="67" hidden="1" customWidth="1"/>
    <col min="25" max="25" width="18.875" style="67" hidden="1" customWidth="1"/>
    <col min="26" max="26" width="19.5" style="67" hidden="1" customWidth="1"/>
    <col min="27" max="27" width="20.875" style="7" hidden="1" customWidth="1"/>
    <col min="28" max="28" width="19" style="7" hidden="1" customWidth="1"/>
    <col min="29" max="29" width="11.875" style="7" hidden="1" customWidth="1"/>
    <col min="30" max="30" width="18.875" style="7" hidden="1" customWidth="1"/>
    <col min="31" max="31" width="26.625" style="7" hidden="1" customWidth="1"/>
    <col min="32" max="32" width="20.375" style="7" hidden="1" customWidth="1"/>
    <col min="33" max="33" width="24.75" style="7" hidden="1" customWidth="1"/>
    <col min="34" max="38" width="11" style="7" customWidth="1"/>
    <col min="39" max="39" width="16.75" style="7" hidden="1" customWidth="1"/>
    <col min="40" max="40" width="11" style="7" hidden="1" customWidth="1"/>
    <col min="41" max="41" width="11" style="10" hidden="1" customWidth="1"/>
    <col min="42" max="42" width="16.25" style="10" customWidth="1"/>
    <col min="43" max="43" width="11" style="10" customWidth="1"/>
    <col min="44" max="50" width="11" style="10"/>
    <col min="51" max="16384" width="11" style="7"/>
  </cols>
  <sheetData>
    <row r="1" spans="1:50" x14ac:dyDescent="0.25">
      <c r="A1" s="626" t="s">
        <v>235</v>
      </c>
      <c r="B1" s="627"/>
      <c r="C1" s="627"/>
      <c r="D1" s="627"/>
      <c r="E1" s="627"/>
      <c r="F1" s="627"/>
      <c r="G1" s="627"/>
      <c r="H1" s="627"/>
      <c r="I1" s="627"/>
      <c r="J1" s="627"/>
      <c r="K1" s="627"/>
      <c r="L1" s="627"/>
      <c r="M1" s="627"/>
      <c r="N1" s="627"/>
      <c r="O1" s="627"/>
      <c r="P1" s="627"/>
      <c r="Q1" s="627"/>
      <c r="R1" s="627"/>
      <c r="S1" s="627"/>
      <c r="T1" s="627"/>
    </row>
    <row r="2" spans="1:50" s="27" customFormat="1" ht="27" customHeight="1" thickBot="1" x14ac:dyDescent="0.3">
      <c r="A2" s="628"/>
      <c r="B2" s="629"/>
      <c r="C2" s="629"/>
      <c r="D2" s="629"/>
      <c r="E2" s="629"/>
      <c r="F2" s="629"/>
      <c r="G2" s="629"/>
      <c r="H2" s="629"/>
      <c r="I2" s="629"/>
      <c r="J2" s="629"/>
      <c r="K2" s="629"/>
      <c r="L2" s="629"/>
      <c r="M2" s="629"/>
      <c r="N2" s="629"/>
      <c r="O2" s="629"/>
      <c r="P2" s="629"/>
      <c r="Q2" s="629"/>
      <c r="R2" s="629"/>
      <c r="S2" s="629"/>
      <c r="T2" s="629"/>
      <c r="V2" s="28"/>
      <c r="W2" s="28"/>
      <c r="X2" s="28"/>
      <c r="Y2" s="28"/>
      <c r="Z2" s="28"/>
      <c r="AO2" s="29"/>
      <c r="AP2" s="29"/>
      <c r="AQ2" s="29"/>
      <c r="AR2" s="29"/>
      <c r="AS2" s="29"/>
      <c r="AT2" s="29"/>
      <c r="AU2" s="29"/>
      <c r="AV2" s="29"/>
      <c r="AW2" s="29"/>
      <c r="AX2" s="29"/>
    </row>
    <row r="3" spans="1:50" x14ac:dyDescent="0.25">
      <c r="A3" s="371" t="s">
        <v>321</v>
      </c>
      <c r="B3" s="372"/>
      <c r="C3" s="372"/>
      <c r="D3" s="372"/>
      <c r="E3" s="371" t="s">
        <v>322</v>
      </c>
    </row>
    <row r="4" spans="1:50" ht="19.5" customHeight="1" thickBot="1" x14ac:dyDescent="0.3">
      <c r="F4" s="67"/>
      <c r="G4" s="67"/>
      <c r="H4" s="67"/>
      <c r="I4" s="67"/>
      <c r="J4" s="67"/>
      <c r="K4" s="67"/>
      <c r="L4" s="69"/>
      <c r="M4" s="69"/>
      <c r="N4" s="69"/>
      <c r="O4" s="69"/>
      <c r="P4" s="69"/>
      <c r="Q4" s="69"/>
      <c r="R4" s="69"/>
      <c r="S4" s="69"/>
      <c r="T4" s="69"/>
      <c r="V4" s="624"/>
      <c r="W4" s="624"/>
    </row>
    <row r="5" spans="1:50" ht="29.1" customHeight="1" thickBot="1" x14ac:dyDescent="0.3">
      <c r="A5" s="345" t="s">
        <v>236</v>
      </c>
      <c r="B5" s="70"/>
      <c r="C5" s="70"/>
      <c r="D5" s="71"/>
      <c r="E5" s="72" t="str">
        <f>IFERROR(IF($AN$5="Funding Request",IF('Reference Records'!$B$157&lt;&gt;"",'Reference Records'!$B$157,'Reference Records'!$B$158),IF(OR($AN$5="Grant Making", $AN$5="Grant Revision"),'Reference Records'!B162,"")),"")</f>
        <v>Djibouti</v>
      </c>
      <c r="F5" s="73"/>
      <c r="G5" s="73"/>
      <c r="H5" s="73"/>
      <c r="I5" s="73"/>
      <c r="J5" s="73"/>
      <c r="K5" s="73"/>
      <c r="L5" s="69"/>
      <c r="M5" s="69"/>
      <c r="N5" s="69"/>
      <c r="O5" s="69"/>
      <c r="P5" s="69"/>
      <c r="Q5" s="69"/>
      <c r="R5" s="69"/>
      <c r="S5" s="69"/>
      <c r="T5" s="69"/>
      <c r="V5" s="624"/>
      <c r="W5" s="624"/>
      <c r="AL5" s="10"/>
      <c r="AM5" s="343" t="s">
        <v>193</v>
      </c>
      <c r="AN5" s="385" t="s">
        <v>177</v>
      </c>
      <c r="AO5" s="343"/>
      <c r="AP5" s="343"/>
    </row>
    <row r="6" spans="1:50" ht="28.5" customHeight="1" thickBot="1" x14ac:dyDescent="0.3">
      <c r="A6" s="359" t="s">
        <v>258</v>
      </c>
      <c r="B6" s="70"/>
      <c r="C6" s="70"/>
      <c r="D6" s="71"/>
      <c r="E6" s="216" t="str">
        <f>IF($AN$5="Funding Request",'Reference Records'!$B$156,IF(OR($AN$5="Grant Making", $AN$5="Grant Revision"),'Reference Records'!$B$161,""))</f>
        <v>FR261-DJI-M-01</v>
      </c>
      <c r="F6" s="73"/>
      <c r="G6" s="73"/>
      <c r="H6" s="73"/>
      <c r="I6" s="73"/>
      <c r="J6" s="73"/>
      <c r="K6" s="73"/>
      <c r="L6" s="69"/>
      <c r="M6" s="69"/>
      <c r="N6" s="69"/>
      <c r="O6" s="69"/>
      <c r="P6" s="69"/>
      <c r="Q6" s="69"/>
      <c r="R6" s="69"/>
      <c r="S6" s="69"/>
      <c r="T6" s="69"/>
      <c r="V6" s="74"/>
      <c r="W6" s="74"/>
      <c r="AM6" s="343"/>
      <c r="AN6" s="343"/>
      <c r="AO6" s="343"/>
    </row>
    <row r="7" spans="1:50" ht="31.5" customHeight="1" thickBot="1" x14ac:dyDescent="0.3">
      <c r="A7" s="75" t="s">
        <v>237</v>
      </c>
      <c r="B7" s="70"/>
      <c r="C7" s="70"/>
      <c r="D7" s="71"/>
      <c r="E7" s="76">
        <v>43282</v>
      </c>
      <c r="F7" s="77"/>
      <c r="G7" s="77"/>
      <c r="H7" s="77"/>
      <c r="I7" s="77"/>
      <c r="J7" s="77"/>
      <c r="K7" s="77"/>
      <c r="L7" s="69"/>
      <c r="M7" s="69"/>
      <c r="N7" s="69"/>
      <c r="O7" s="69"/>
      <c r="P7" s="69"/>
      <c r="Q7" s="69"/>
      <c r="R7" s="69"/>
      <c r="S7" s="69"/>
      <c r="T7" s="69"/>
      <c r="V7" s="74" t="s">
        <v>14</v>
      </c>
      <c r="W7" s="74"/>
      <c r="AM7" s="343"/>
      <c r="AN7" s="343"/>
      <c r="AO7" s="343"/>
    </row>
    <row r="8" spans="1:50" ht="31.5" customHeight="1" thickBot="1" x14ac:dyDescent="0.3">
      <c r="A8" s="75" t="s">
        <v>238</v>
      </c>
      <c r="B8" s="356"/>
      <c r="C8" s="356"/>
      <c r="D8" s="362" t="s">
        <v>313</v>
      </c>
      <c r="E8" s="76">
        <v>44196</v>
      </c>
      <c r="F8" s="77"/>
      <c r="G8" s="77"/>
      <c r="H8" s="77"/>
      <c r="I8" s="77"/>
      <c r="J8" s="77"/>
      <c r="K8" s="358" t="s">
        <v>314</v>
      </c>
      <c r="L8" s="69"/>
      <c r="M8" s="69"/>
      <c r="N8" s="69"/>
      <c r="O8" s="69"/>
      <c r="P8" s="69"/>
      <c r="Q8" s="69"/>
      <c r="R8" s="69"/>
      <c r="S8" s="69"/>
      <c r="T8" s="69"/>
      <c r="V8" s="74"/>
      <c r="W8" s="74"/>
      <c r="AM8" s="343"/>
      <c r="AN8" s="343"/>
      <c r="AO8" s="343"/>
      <c r="AP8" s="343"/>
    </row>
    <row r="9" spans="1:50" ht="32.25" customHeight="1" thickBot="1" x14ac:dyDescent="0.3">
      <c r="A9" s="75" t="s">
        <v>115</v>
      </c>
      <c r="B9" s="5" t="s">
        <v>115</v>
      </c>
      <c r="C9" s="387"/>
      <c r="D9" s="7" t="s">
        <v>115</v>
      </c>
      <c r="E9" s="384" t="s">
        <v>5134</v>
      </c>
      <c r="F9" s="73"/>
      <c r="G9" s="73"/>
      <c r="H9" s="73"/>
      <c r="I9" s="73"/>
      <c r="J9" s="73"/>
      <c r="K9" s="73"/>
      <c r="L9" s="69"/>
      <c r="M9" s="69"/>
      <c r="N9" s="69"/>
      <c r="O9" s="69"/>
      <c r="P9" s="69"/>
      <c r="Q9" s="69"/>
      <c r="R9" s="69"/>
      <c r="S9" s="69"/>
      <c r="T9" s="69"/>
      <c r="W9" s="74"/>
      <c r="AM9" s="343" t="s">
        <v>312</v>
      </c>
      <c r="AN9" s="343">
        <f>'Reference Records'!$B$514</f>
        <v>0</v>
      </c>
      <c r="AO9" s="343"/>
    </row>
    <row r="10" spans="1:50" ht="32.25" customHeight="1" thickBot="1" x14ac:dyDescent="0.3">
      <c r="A10" s="75" t="s">
        <v>329</v>
      </c>
      <c r="B10" s="67"/>
      <c r="C10" s="67"/>
      <c r="D10" s="67"/>
      <c r="E10" s="76">
        <v>43282</v>
      </c>
      <c r="F10" s="73"/>
      <c r="G10" s="73"/>
      <c r="H10" s="73"/>
      <c r="I10" s="73"/>
      <c r="J10" s="73"/>
      <c r="K10" s="630" t="str">
        <f>IF(E8&gt;E11,"Please note, the Implementation Period End Date is longer than the Allocation Utilisation Period End Date"," ")</f>
        <v xml:space="preserve"> </v>
      </c>
      <c r="L10" s="69"/>
      <c r="M10" s="69"/>
      <c r="N10" s="69"/>
      <c r="O10" s="69"/>
      <c r="P10" s="69"/>
      <c r="Q10" s="69"/>
      <c r="R10" s="69"/>
      <c r="S10" s="69"/>
      <c r="T10" s="69"/>
      <c r="AK10" s="343"/>
      <c r="AL10" s="343"/>
      <c r="AM10" s="343" t="s">
        <v>317</v>
      </c>
      <c r="AN10" s="343" t="s">
        <v>430</v>
      </c>
    </row>
    <row r="11" spans="1:50" ht="31.9" customHeight="1" thickBot="1" x14ac:dyDescent="0.3">
      <c r="A11" s="75" t="s">
        <v>330</v>
      </c>
      <c r="B11" s="368"/>
      <c r="C11" s="368"/>
      <c r="D11" s="368"/>
      <c r="E11" s="378">
        <v>44196</v>
      </c>
      <c r="F11" s="78"/>
      <c r="G11" s="78"/>
      <c r="H11" s="78"/>
      <c r="I11" s="78"/>
      <c r="J11" s="78"/>
      <c r="K11" s="630"/>
      <c r="L11" s="69"/>
      <c r="M11" s="69"/>
      <c r="N11" s="69"/>
      <c r="O11" s="69"/>
      <c r="P11" s="69"/>
      <c r="Q11" s="69"/>
      <c r="R11" s="69"/>
      <c r="S11" s="69"/>
      <c r="T11" s="79"/>
      <c r="W11" s="74"/>
      <c r="AM11" s="343" t="s">
        <v>361</v>
      </c>
      <c r="AN11" s="343" t="str">
        <f ca="1">CONCATENATE(E6&amp;"_PF_"&amp;AN5&amp;"_Imported_",TEXT(TODAY(),"dd-mmm-yy"))</f>
        <v>FR261-DJI-M-01_PF_Funding Request_Imported_28-May-18</v>
      </c>
      <c r="AO11" s="343"/>
    </row>
    <row r="12" spans="1:50" s="47" customFormat="1" ht="30" customHeight="1" thickBot="1" x14ac:dyDescent="0.3">
      <c r="A12" s="78"/>
      <c r="B12" s="78"/>
      <c r="C12" s="78"/>
      <c r="D12" s="78"/>
      <c r="E12" s="78"/>
      <c r="F12" s="78"/>
      <c r="G12" s="78"/>
      <c r="H12" s="78"/>
      <c r="I12" s="78"/>
      <c r="J12" s="78"/>
      <c r="K12" s="78"/>
      <c r="L12" s="79"/>
      <c r="M12" s="79"/>
      <c r="N12" s="79"/>
      <c r="O12" s="79"/>
      <c r="P12" s="79"/>
      <c r="Q12" s="79"/>
      <c r="R12" s="79"/>
      <c r="S12" s="79"/>
      <c r="T12" s="45"/>
      <c r="V12" s="67"/>
      <c r="W12" s="74"/>
      <c r="X12" s="67"/>
      <c r="Y12" s="67"/>
      <c r="Z12" s="67"/>
      <c r="AO12" s="4"/>
      <c r="AP12" s="4"/>
      <c r="AQ12" s="4"/>
      <c r="AR12" s="4"/>
      <c r="AS12" s="4"/>
      <c r="AT12" s="4"/>
      <c r="AU12" s="4"/>
      <c r="AV12" s="4"/>
      <c r="AW12" s="4"/>
      <c r="AX12" s="4"/>
    </row>
    <row r="13" spans="1:50" s="47" customFormat="1" ht="35.25" customHeight="1" thickBot="1" x14ac:dyDescent="0.3">
      <c r="A13" s="623" t="s">
        <v>11</v>
      </c>
      <c r="B13" s="80"/>
      <c r="C13" s="81"/>
      <c r="D13" s="81"/>
      <c r="E13" s="346" t="s">
        <v>239</v>
      </c>
      <c r="F13" s="30"/>
      <c r="G13" s="30"/>
      <c r="H13" s="30"/>
      <c r="I13" s="30"/>
      <c r="J13" s="30"/>
      <c r="K13" s="355" t="s">
        <v>240</v>
      </c>
      <c r="L13" s="30"/>
      <c r="M13" s="30"/>
      <c r="N13" s="30"/>
      <c r="O13" s="30"/>
      <c r="P13" s="30"/>
      <c r="Q13" s="30"/>
      <c r="R13" s="30"/>
      <c r="S13" s="30"/>
      <c r="T13" s="347" t="s">
        <v>241</v>
      </c>
      <c r="V13" s="67"/>
      <c r="W13" s="74"/>
      <c r="X13" s="67"/>
      <c r="Y13" s="67"/>
      <c r="Z13" s="67"/>
      <c r="AO13" s="4"/>
      <c r="AP13" s="4"/>
      <c r="AQ13" s="4"/>
      <c r="AR13" s="4"/>
      <c r="AS13" s="4"/>
      <c r="AT13" s="4"/>
      <c r="AU13" s="4"/>
      <c r="AV13" s="4"/>
      <c r="AW13" s="4"/>
      <c r="AX13" s="4"/>
    </row>
    <row r="14" spans="1:50" s="47" customFormat="1" ht="40.5" customHeight="1" thickBot="1" x14ac:dyDescent="0.3">
      <c r="A14" s="623"/>
      <c r="B14" s="82"/>
      <c r="C14" s="83"/>
      <c r="D14" s="83"/>
      <c r="E14" s="346" t="s">
        <v>242</v>
      </c>
      <c r="F14" s="30"/>
      <c r="G14" s="30"/>
      <c r="H14" s="30"/>
      <c r="I14" s="30"/>
      <c r="J14" s="30"/>
      <c r="K14" s="348" t="s">
        <v>1</v>
      </c>
      <c r="L14" s="32"/>
      <c r="M14" s="30"/>
      <c r="N14" s="30"/>
      <c r="O14" s="30"/>
      <c r="P14" s="30"/>
      <c r="Q14" s="30"/>
      <c r="R14" s="30"/>
      <c r="S14" s="30"/>
      <c r="T14" s="347" t="s">
        <v>54</v>
      </c>
      <c r="V14" s="67"/>
      <c r="W14" s="74"/>
      <c r="X14" s="67"/>
      <c r="Y14" s="67"/>
      <c r="Z14" s="67"/>
      <c r="AO14" s="4"/>
      <c r="AP14" s="4"/>
      <c r="AQ14" s="4"/>
      <c r="AR14" s="4"/>
      <c r="AS14" s="4"/>
      <c r="AT14" s="4"/>
      <c r="AU14" s="4"/>
      <c r="AV14" s="4"/>
      <c r="AW14" s="4"/>
      <c r="AX14" s="4"/>
    </row>
    <row r="15" spans="1:50" s="47" customFormat="1" ht="28.5" customHeight="1" x14ac:dyDescent="0.25">
      <c r="A15" s="78"/>
      <c r="B15" s="78"/>
      <c r="C15" s="78"/>
      <c r="D15" s="78"/>
      <c r="E15" s="78"/>
      <c r="F15" s="78"/>
      <c r="G15" s="78"/>
      <c r="H15" s="78"/>
      <c r="I15" s="78"/>
      <c r="J15" s="78"/>
      <c r="K15" s="78"/>
      <c r="L15" s="79"/>
      <c r="M15" s="79"/>
      <c r="N15" s="79"/>
      <c r="O15" s="79"/>
      <c r="P15" s="79"/>
      <c r="Q15" s="79"/>
      <c r="R15" s="79"/>
      <c r="S15" s="79"/>
      <c r="T15" s="45"/>
      <c r="V15" s="67"/>
      <c r="W15" s="74"/>
      <c r="X15" s="67"/>
      <c r="Y15" s="67"/>
      <c r="Z15" s="67"/>
      <c r="AO15" s="4"/>
      <c r="AP15" s="4"/>
      <c r="AQ15" s="4"/>
      <c r="AR15" s="4"/>
      <c r="AS15" s="4"/>
      <c r="AT15" s="4"/>
      <c r="AU15" s="4"/>
      <c r="AV15" s="4"/>
      <c r="AW15" s="4"/>
      <c r="AX15" s="4"/>
    </row>
    <row r="16" spans="1:50" ht="37.5" customHeight="1" x14ac:dyDescent="0.25">
      <c r="A16" s="69"/>
      <c r="B16" s="69"/>
      <c r="C16" s="69"/>
      <c r="D16" s="69"/>
      <c r="E16" s="51"/>
      <c r="T16" s="51"/>
      <c r="W16" s="74"/>
      <c r="X16" s="74"/>
    </row>
    <row r="17" spans="1:26" ht="0.75" customHeight="1" x14ac:dyDescent="0.25">
      <c r="A17" s="84"/>
      <c r="B17" s="85"/>
      <c r="C17" s="85"/>
      <c r="D17" s="86"/>
      <c r="E17" s="69"/>
      <c r="F17" s="69"/>
      <c r="G17" s="69"/>
      <c r="H17" s="69"/>
      <c r="I17" s="69"/>
      <c r="J17" s="69"/>
      <c r="K17" s="69"/>
      <c r="L17" s="69"/>
      <c r="M17" s="69"/>
      <c r="N17" s="69"/>
      <c r="O17" s="69"/>
      <c r="P17" s="69"/>
      <c r="Q17" s="69"/>
      <c r="R17" s="69"/>
      <c r="S17" s="69"/>
      <c r="T17" s="51"/>
      <c r="W17" s="74"/>
      <c r="X17" s="74"/>
    </row>
    <row r="18" spans="1:26" ht="36.75" customHeight="1" x14ac:dyDescent="0.25">
      <c r="A18" s="409" t="s">
        <v>243</v>
      </c>
      <c r="B18" s="410"/>
      <c r="C18" s="410" t="s">
        <v>81</v>
      </c>
      <c r="D18" s="87"/>
      <c r="E18" s="69"/>
      <c r="F18" s="69"/>
      <c r="G18" s="69"/>
      <c r="H18" s="69"/>
      <c r="I18" s="69"/>
      <c r="J18" s="69"/>
      <c r="K18" s="69"/>
      <c r="L18" s="69"/>
      <c r="M18" s="69"/>
      <c r="N18" s="69"/>
      <c r="O18" s="69"/>
      <c r="P18" s="69"/>
      <c r="Q18" s="69"/>
      <c r="R18" s="69"/>
      <c r="S18" s="69"/>
      <c r="T18" s="51"/>
      <c r="W18" s="74"/>
      <c r="X18" s="74"/>
    </row>
    <row r="19" spans="1:26" ht="47.1" hidden="1" customHeight="1" x14ac:dyDescent="0.25">
      <c r="A19" s="427" t="s">
        <v>214</v>
      </c>
      <c r="B19" s="427"/>
      <c r="C19" s="427" t="s">
        <v>80</v>
      </c>
      <c r="D19" s="87"/>
      <c r="E19" s="69"/>
      <c r="F19" s="69"/>
      <c r="G19" s="69"/>
      <c r="H19" s="69"/>
      <c r="I19" s="69"/>
      <c r="J19" s="69"/>
      <c r="K19" s="69"/>
      <c r="L19" s="69"/>
      <c r="M19" s="69"/>
      <c r="N19" s="69"/>
      <c r="O19" s="69"/>
      <c r="P19" s="69"/>
      <c r="Q19" s="69"/>
      <c r="R19" s="69"/>
      <c r="S19" s="69"/>
      <c r="T19" s="51"/>
      <c r="W19" s="74"/>
      <c r="X19" s="74"/>
    </row>
    <row r="20" spans="1:26" ht="47.1" customHeight="1" x14ac:dyDescent="0.25">
      <c r="A20" s="427" t="s">
        <v>2146</v>
      </c>
      <c r="B20" s="427"/>
      <c r="C20" s="427" t="s">
        <v>2147</v>
      </c>
      <c r="D20" s="87"/>
      <c r="E20" s="69"/>
      <c r="F20" s="69"/>
      <c r="G20" s="69"/>
      <c r="H20" s="69"/>
      <c r="I20" s="69"/>
      <c r="J20" s="69"/>
      <c r="K20" s="69"/>
      <c r="L20" s="69"/>
      <c r="M20" s="69"/>
      <c r="N20" s="69"/>
      <c r="O20" s="69"/>
      <c r="P20" s="69"/>
      <c r="Q20" s="69"/>
      <c r="R20" s="69"/>
      <c r="S20" s="69"/>
      <c r="T20" s="51"/>
      <c r="W20" s="381"/>
      <c r="X20" s="381"/>
    </row>
    <row r="21" spans="1:26" s="69" customFormat="1" ht="2.65" customHeight="1" thickBot="1" x14ac:dyDescent="0.3">
      <c r="A21" s="88"/>
      <c r="B21" s="89"/>
      <c r="C21" s="89"/>
      <c r="D21" s="90"/>
      <c r="V21" s="68"/>
      <c r="W21" s="68"/>
      <c r="X21" s="68"/>
      <c r="Y21" s="68"/>
      <c r="Z21" s="68"/>
    </row>
    <row r="22" spans="1:26" ht="26.65" customHeight="1" x14ac:dyDescent="0.25">
      <c r="T22" s="51"/>
      <c r="W22" s="74"/>
      <c r="X22" s="74"/>
    </row>
    <row r="23" spans="1:26" ht="0.75" customHeight="1" x14ac:dyDescent="0.25">
      <c r="A23" s="48"/>
      <c r="B23" s="48"/>
      <c r="C23" s="48"/>
      <c r="D23" s="48"/>
      <c r="E23" s="48"/>
      <c r="F23" s="48"/>
      <c r="G23" s="48"/>
      <c r="H23" s="48"/>
      <c r="I23" s="48"/>
      <c r="J23" s="49"/>
      <c r="K23" s="51"/>
      <c r="L23" s="51"/>
      <c r="M23" s="51"/>
      <c r="N23" s="51"/>
      <c r="O23" s="51"/>
      <c r="P23" s="51"/>
      <c r="Q23" s="51"/>
      <c r="R23" s="51"/>
      <c r="T23" s="51"/>
      <c r="W23" s="74"/>
      <c r="X23" s="74"/>
    </row>
    <row r="24" spans="1:26" ht="60.75" customHeight="1" x14ac:dyDescent="0.25">
      <c r="A24" s="425" t="s">
        <v>244</v>
      </c>
      <c r="B24" s="410"/>
      <c r="C24" s="410"/>
      <c r="D24" s="410"/>
      <c r="E24" s="409" t="s">
        <v>239</v>
      </c>
      <c r="F24" s="426"/>
      <c r="G24" s="426"/>
      <c r="H24" s="426"/>
      <c r="I24" s="413" t="s">
        <v>30</v>
      </c>
      <c r="J24" s="303"/>
      <c r="K24" s="302"/>
      <c r="L24" s="296"/>
      <c r="M24" s="297"/>
      <c r="N24" s="297"/>
      <c r="O24" s="298"/>
      <c r="P24" s="298"/>
      <c r="Q24" s="297"/>
      <c r="R24" s="295"/>
      <c r="S24" s="51"/>
      <c r="T24" s="51"/>
      <c r="W24" s="74"/>
      <c r="X24" s="74"/>
    </row>
    <row r="25" spans="1:26" ht="47.1" hidden="1" customHeight="1" x14ac:dyDescent="0.25">
      <c r="A25" s="427" t="s">
        <v>44</v>
      </c>
      <c r="B25" s="427"/>
      <c r="C25" s="427"/>
      <c r="D25" s="427"/>
      <c r="E25" s="428" t="s">
        <v>111</v>
      </c>
      <c r="F25" s="429"/>
      <c r="G25" s="429"/>
      <c r="H25" s="429"/>
      <c r="I25" s="430" t="s">
        <v>29</v>
      </c>
      <c r="J25" s="305"/>
      <c r="K25" s="304"/>
      <c r="L25" s="299"/>
      <c r="M25" s="299"/>
      <c r="N25" s="299"/>
      <c r="O25" s="300"/>
      <c r="P25" s="300"/>
      <c r="Q25" s="300"/>
      <c r="R25" s="301"/>
      <c r="S25" s="51"/>
      <c r="T25" s="51"/>
      <c r="W25" s="74"/>
      <c r="X25" s="74"/>
    </row>
    <row r="26" spans="1:26" ht="47.1" customHeight="1" x14ac:dyDescent="0.25">
      <c r="A26" s="427">
        <v>1</v>
      </c>
      <c r="B26" s="427"/>
      <c r="C26" s="427"/>
      <c r="D26" s="427"/>
      <c r="E26" s="428" t="s">
        <v>540</v>
      </c>
      <c r="F26" s="429"/>
      <c r="G26" s="429"/>
      <c r="H26" s="429"/>
      <c r="I26" s="430" t="s">
        <v>438</v>
      </c>
      <c r="J26" s="305"/>
      <c r="K26" s="304"/>
      <c r="L26" s="299"/>
      <c r="M26" s="299"/>
      <c r="N26" s="299"/>
      <c r="O26" s="300"/>
      <c r="P26" s="300"/>
      <c r="Q26" s="300"/>
      <c r="R26" s="301"/>
      <c r="S26" s="51"/>
      <c r="T26" s="51"/>
      <c r="W26" s="381"/>
      <c r="X26" s="381"/>
    </row>
    <row r="27" spans="1:26" ht="3" customHeight="1" thickBot="1" x14ac:dyDescent="0.3">
      <c r="A27" s="336"/>
      <c r="B27" s="51"/>
      <c r="C27" s="51"/>
      <c r="D27" s="51"/>
      <c r="E27" s="51"/>
      <c r="F27" s="51"/>
      <c r="G27" s="51"/>
      <c r="H27" s="51"/>
      <c r="I27" s="51"/>
      <c r="J27" s="50"/>
      <c r="K27" s="51"/>
      <c r="L27" s="51"/>
      <c r="M27" s="51"/>
      <c r="N27" s="51"/>
      <c r="O27" s="51"/>
      <c r="P27" s="51"/>
      <c r="Q27" s="51"/>
      <c r="R27" s="51"/>
      <c r="S27" s="51"/>
      <c r="W27" s="74"/>
      <c r="X27" s="74"/>
    </row>
    <row r="28" spans="1:26" ht="3" customHeight="1" x14ac:dyDescent="0.25">
      <c r="A28" s="48"/>
      <c r="B28" s="48"/>
      <c r="C28" s="48"/>
      <c r="D28" s="48"/>
      <c r="E28" s="48"/>
      <c r="F28" s="48"/>
      <c r="G28" s="48"/>
      <c r="H28" s="48"/>
      <c r="I28" s="48"/>
      <c r="J28" s="48"/>
      <c r="K28" s="48"/>
      <c r="L28" s="48"/>
      <c r="M28" s="48"/>
      <c r="N28" s="48"/>
      <c r="O28" s="48"/>
      <c r="P28" s="48"/>
      <c r="Q28" s="48"/>
      <c r="R28" s="109"/>
      <c r="S28" s="49"/>
      <c r="W28" s="74"/>
    </row>
    <row r="29" spans="1:26" ht="59.65" customHeight="1" x14ac:dyDescent="0.25">
      <c r="A29" s="425" t="s">
        <v>244</v>
      </c>
      <c r="B29" s="447"/>
      <c r="C29" s="447"/>
      <c r="D29" s="447"/>
      <c r="E29" s="409" t="s">
        <v>239</v>
      </c>
      <c r="F29" s="447"/>
      <c r="G29" s="447"/>
      <c r="H29" s="447"/>
      <c r="I29" s="447"/>
      <c r="J29" s="447"/>
      <c r="K29" s="515" t="s">
        <v>245</v>
      </c>
      <c r="L29" s="477" t="s">
        <v>28</v>
      </c>
      <c r="M29" s="512" t="s">
        <v>99</v>
      </c>
      <c r="N29" s="512" t="s">
        <v>176</v>
      </c>
      <c r="O29" s="512" t="s">
        <v>175</v>
      </c>
      <c r="P29" s="477" t="s">
        <v>30</v>
      </c>
      <c r="Q29" s="477" t="s">
        <v>32</v>
      </c>
      <c r="R29" s="354"/>
      <c r="S29" s="50"/>
      <c r="W29" s="74"/>
    </row>
    <row r="30" spans="1:26" ht="47.1" hidden="1" customHeight="1" x14ac:dyDescent="0.25">
      <c r="A30" s="427" t="s">
        <v>44</v>
      </c>
      <c r="B30" s="537"/>
      <c r="C30" s="537"/>
      <c r="D30" s="537"/>
      <c r="E30" s="538" t="str">
        <f>IFERROR(IF(Q30="Funding Request Place Holder","",Q30),"")</f>
        <v>[Account (Name)]</v>
      </c>
      <c r="F30" s="518"/>
      <c r="G30" s="518"/>
      <c r="H30" s="518"/>
      <c r="I30" s="518"/>
      <c r="J30" s="518"/>
      <c r="K30" s="539" t="s">
        <v>174</v>
      </c>
      <c r="L30" s="540" t="b">
        <f>IFERROR(IF(OR(E30&lt;&gt;"",K30&lt;&gt;""),TRUE,FALSE),FALSE)</f>
        <v>1</v>
      </c>
      <c r="M30" s="540" t="str">
        <f>E30&amp;K30</f>
        <v>[Account (Name)][Alternative Account]</v>
      </c>
      <c r="N30" s="541" t="str">
        <f>IFERROR(IF(E30&lt;&gt;"",IF('Reference Records'!$C$157&lt;&gt;"",VLOOKUP(E30,'Account Role'!$B$3:$D$10,3,FALSE),VLOOKUP(E30,'Account Role'!$B$18:$D$811,3,FALSE)),O30),"")</f>
        <v>[Account]</v>
      </c>
      <c r="O30" s="540" t="s">
        <v>69</v>
      </c>
      <c r="P30" s="542" t="s">
        <v>29</v>
      </c>
      <c r="Q30" s="543" t="s">
        <v>111</v>
      </c>
      <c r="R30" s="354"/>
      <c r="S30" s="50"/>
      <c r="W30" s="74"/>
    </row>
    <row r="31" spans="1:26" ht="47.1" customHeight="1" x14ac:dyDescent="0.25">
      <c r="A31" s="427">
        <v>2</v>
      </c>
      <c r="B31" s="537"/>
      <c r="C31" s="537"/>
      <c r="D31" s="537"/>
      <c r="E31" s="597" t="s">
        <v>540</v>
      </c>
      <c r="F31" s="598"/>
      <c r="G31" s="598"/>
      <c r="H31" s="598"/>
      <c r="I31" s="598"/>
      <c r="J31" s="598"/>
      <c r="K31" s="539"/>
      <c r="L31" s="540" t="b">
        <f t="shared" ref="L31:L38" si="0">IFERROR(IF(OR(E31&lt;&gt;"",K31&lt;&gt;""),TRUE,FALSE),FALSE)</f>
        <v>1</v>
      </c>
      <c r="M31" s="540" t="str">
        <f t="shared" ref="M31:M38" si="1">E31&amp;K31</f>
        <v>United Nations Development Programme</v>
      </c>
      <c r="N31" s="541" t="str">
        <f>IFERROR(IF(E31&lt;&gt;"",IF('Reference Records'!$C$157&lt;&gt;"",VLOOKUP(E31,'Account Role'!$B$3:$D$10,3,FALSE),VLOOKUP(E31,'Account Role'!$B$18:$D$811,3,FALSE)),O31),"")</f>
        <v>0013600000xoEJAAA2</v>
      </c>
      <c r="O31" s="540" t="s">
        <v>5015</v>
      </c>
      <c r="P31" s="542" t="s">
        <v>448</v>
      </c>
      <c r="Q31" s="543" t="s">
        <v>5016</v>
      </c>
      <c r="R31" s="354"/>
      <c r="S31" s="50"/>
      <c r="W31" s="381"/>
    </row>
    <row r="32" spans="1:26" ht="47.1" customHeight="1" x14ac:dyDescent="0.25">
      <c r="A32" s="427">
        <v>3</v>
      </c>
      <c r="B32" s="537"/>
      <c r="C32" s="537"/>
      <c r="D32" s="537"/>
      <c r="E32" s="597" t="str">
        <f t="shared" ref="E32:E38" si="2">IFERROR(IF(Q32="Funding Request Place Holder","",Q32),"")</f>
        <v/>
      </c>
      <c r="F32" s="598"/>
      <c r="G32" s="598"/>
      <c r="H32" s="598"/>
      <c r="I32" s="598"/>
      <c r="J32" s="598"/>
      <c r="K32" s="539"/>
      <c r="L32" s="540" t="b">
        <f t="shared" si="0"/>
        <v>0</v>
      </c>
      <c r="M32" s="540" t="str">
        <f t="shared" si="1"/>
        <v/>
      </c>
      <c r="N32" s="541" t="str">
        <f>IFERROR(IF(E32&lt;&gt;"",IF('Reference Records'!$C$157&lt;&gt;"",VLOOKUP(E32,'Account Role'!$B$3:$D$10,3,FALSE),VLOOKUP(E32,'Account Role'!$B$18:$D$811,3,FALSE)),O32),"")</f>
        <v>0013600000zN6z8AAC</v>
      </c>
      <c r="O32" s="540" t="s">
        <v>5015</v>
      </c>
      <c r="P32" s="542" t="s">
        <v>5017</v>
      </c>
      <c r="Q32" s="543" t="s">
        <v>5016</v>
      </c>
      <c r="R32" s="354"/>
      <c r="S32" s="50"/>
      <c r="W32" s="381"/>
    </row>
    <row r="33" spans="1:50" ht="47.1" customHeight="1" x14ac:dyDescent="0.25">
      <c r="A33" s="427">
        <v>4</v>
      </c>
      <c r="B33" s="537"/>
      <c r="C33" s="537"/>
      <c r="D33" s="537"/>
      <c r="E33" s="597" t="str">
        <f t="shared" si="2"/>
        <v/>
      </c>
      <c r="F33" s="598"/>
      <c r="G33" s="598"/>
      <c r="H33" s="598"/>
      <c r="I33" s="598"/>
      <c r="J33" s="598"/>
      <c r="K33" s="539"/>
      <c r="L33" s="540" t="b">
        <f t="shared" si="0"/>
        <v>0</v>
      </c>
      <c r="M33" s="540" t="str">
        <f t="shared" si="1"/>
        <v/>
      </c>
      <c r="N33" s="541" t="str">
        <f>IFERROR(IF(E33&lt;&gt;"",IF('Reference Records'!$C$157&lt;&gt;"",VLOOKUP(E33,'Account Role'!$B$3:$D$10,3,FALSE),VLOOKUP(E33,'Account Role'!$B$18:$D$811,3,FALSE)),O33),"")</f>
        <v>0013600000zN6z8AAC</v>
      </c>
      <c r="O33" s="540" t="s">
        <v>5015</v>
      </c>
      <c r="P33" s="542" t="s">
        <v>5018</v>
      </c>
      <c r="Q33" s="543" t="s">
        <v>5016</v>
      </c>
      <c r="R33" s="354"/>
      <c r="S33" s="50"/>
      <c r="W33" s="381"/>
    </row>
    <row r="34" spans="1:50" ht="47.1" customHeight="1" x14ac:dyDescent="0.25">
      <c r="A34" s="427">
        <v>5</v>
      </c>
      <c r="B34" s="537"/>
      <c r="C34" s="537"/>
      <c r="D34" s="537"/>
      <c r="E34" s="597" t="str">
        <f t="shared" si="2"/>
        <v/>
      </c>
      <c r="F34" s="598"/>
      <c r="G34" s="598"/>
      <c r="H34" s="598"/>
      <c r="I34" s="598"/>
      <c r="J34" s="598"/>
      <c r="K34" s="539"/>
      <c r="L34" s="540" t="b">
        <f t="shared" si="0"/>
        <v>0</v>
      </c>
      <c r="M34" s="540" t="str">
        <f t="shared" si="1"/>
        <v/>
      </c>
      <c r="N34" s="541" t="str">
        <f>IFERROR(IF(E34&lt;&gt;"",IF('Reference Records'!$C$157&lt;&gt;"",VLOOKUP(E34,'Account Role'!$B$3:$D$10,3,FALSE),VLOOKUP(E34,'Account Role'!$B$18:$D$811,3,FALSE)),O34),"")</f>
        <v>0013600000zN6z8AAC</v>
      </c>
      <c r="O34" s="540" t="s">
        <v>5015</v>
      </c>
      <c r="P34" s="542" t="s">
        <v>5019</v>
      </c>
      <c r="Q34" s="543" t="s">
        <v>5016</v>
      </c>
      <c r="R34" s="354"/>
      <c r="S34" s="50"/>
      <c r="W34" s="381"/>
    </row>
    <row r="35" spans="1:50" ht="47.1" customHeight="1" x14ac:dyDescent="0.25">
      <c r="A35" s="427">
        <v>6</v>
      </c>
      <c r="B35" s="537"/>
      <c r="C35" s="537"/>
      <c r="D35" s="537"/>
      <c r="E35" s="597" t="str">
        <f t="shared" si="2"/>
        <v/>
      </c>
      <c r="F35" s="598"/>
      <c r="G35" s="598"/>
      <c r="H35" s="598"/>
      <c r="I35" s="598"/>
      <c r="J35" s="598"/>
      <c r="K35" s="539"/>
      <c r="L35" s="540" t="b">
        <f t="shared" si="0"/>
        <v>0</v>
      </c>
      <c r="M35" s="540" t="str">
        <f t="shared" si="1"/>
        <v/>
      </c>
      <c r="N35" s="541" t="str">
        <f>IFERROR(IF(E35&lt;&gt;"",IF('Reference Records'!$C$157&lt;&gt;"",VLOOKUP(E35,'Account Role'!$B$3:$D$10,3,FALSE),VLOOKUP(E35,'Account Role'!$B$18:$D$811,3,FALSE)),O35),"")</f>
        <v>0013600000zN6z8AAC</v>
      </c>
      <c r="O35" s="540" t="s">
        <v>5015</v>
      </c>
      <c r="P35" s="542" t="s">
        <v>5020</v>
      </c>
      <c r="Q35" s="543" t="s">
        <v>5016</v>
      </c>
      <c r="R35" s="354"/>
      <c r="S35" s="50"/>
      <c r="W35" s="381"/>
    </row>
    <row r="36" spans="1:50" ht="47.1" customHeight="1" x14ac:dyDescent="0.25">
      <c r="A36" s="427">
        <v>7</v>
      </c>
      <c r="B36" s="537"/>
      <c r="C36" s="537"/>
      <c r="D36" s="537"/>
      <c r="E36" s="597" t="str">
        <f t="shared" si="2"/>
        <v/>
      </c>
      <c r="F36" s="598"/>
      <c r="G36" s="598"/>
      <c r="H36" s="598"/>
      <c r="I36" s="598"/>
      <c r="J36" s="598"/>
      <c r="K36" s="539"/>
      <c r="L36" s="540" t="b">
        <f t="shared" si="0"/>
        <v>0</v>
      </c>
      <c r="M36" s="540" t="str">
        <f t="shared" si="1"/>
        <v/>
      </c>
      <c r="N36" s="541" t="str">
        <f>IFERROR(IF(E36&lt;&gt;"",IF('Reference Records'!$C$157&lt;&gt;"",VLOOKUP(E36,'Account Role'!$B$3:$D$10,3,FALSE),VLOOKUP(E36,'Account Role'!$B$18:$D$811,3,FALSE)),O36),"")</f>
        <v>0013600000zN6z8AAC</v>
      </c>
      <c r="O36" s="540" t="s">
        <v>5015</v>
      </c>
      <c r="P36" s="542" t="s">
        <v>5021</v>
      </c>
      <c r="Q36" s="543" t="s">
        <v>5016</v>
      </c>
      <c r="R36" s="354"/>
      <c r="S36" s="50"/>
      <c r="W36" s="381"/>
    </row>
    <row r="37" spans="1:50" ht="47.1" customHeight="1" x14ac:dyDescent="0.25">
      <c r="A37" s="427">
        <v>8</v>
      </c>
      <c r="B37" s="537"/>
      <c r="C37" s="537"/>
      <c r="D37" s="537"/>
      <c r="E37" s="597" t="str">
        <f t="shared" si="2"/>
        <v/>
      </c>
      <c r="F37" s="598"/>
      <c r="G37" s="598"/>
      <c r="H37" s="598"/>
      <c r="I37" s="598"/>
      <c r="J37" s="598"/>
      <c r="K37" s="539"/>
      <c r="L37" s="540" t="b">
        <f t="shared" si="0"/>
        <v>0</v>
      </c>
      <c r="M37" s="540" t="str">
        <f t="shared" si="1"/>
        <v/>
      </c>
      <c r="N37" s="541" t="str">
        <f>IFERROR(IF(E37&lt;&gt;"",IF('Reference Records'!$C$157&lt;&gt;"",VLOOKUP(E37,'Account Role'!$B$3:$D$10,3,FALSE),VLOOKUP(E37,'Account Role'!$B$18:$D$811,3,FALSE)),O37),"")</f>
        <v>0013600000zN6z8AAC</v>
      </c>
      <c r="O37" s="540" t="s">
        <v>5015</v>
      </c>
      <c r="P37" s="542" t="s">
        <v>5022</v>
      </c>
      <c r="Q37" s="543" t="s">
        <v>5016</v>
      </c>
      <c r="R37" s="354"/>
      <c r="S37" s="50"/>
      <c r="W37" s="381"/>
    </row>
    <row r="38" spans="1:50" ht="47.1" customHeight="1" x14ac:dyDescent="0.25">
      <c r="A38" s="427">
        <v>9</v>
      </c>
      <c r="B38" s="537"/>
      <c r="C38" s="537"/>
      <c r="D38" s="537"/>
      <c r="E38" s="597" t="str">
        <f t="shared" si="2"/>
        <v/>
      </c>
      <c r="F38" s="598"/>
      <c r="G38" s="598"/>
      <c r="H38" s="598"/>
      <c r="I38" s="598"/>
      <c r="J38" s="598"/>
      <c r="K38" s="539"/>
      <c r="L38" s="540" t="b">
        <f t="shared" si="0"/>
        <v>0</v>
      </c>
      <c r="M38" s="540" t="str">
        <f t="shared" si="1"/>
        <v/>
      </c>
      <c r="N38" s="541" t="str">
        <f>IFERROR(IF(E38&lt;&gt;"",IF('Reference Records'!$C$157&lt;&gt;"",VLOOKUP(E38,'Account Role'!$B$3:$D$10,3,FALSE),VLOOKUP(E38,'Account Role'!$B$18:$D$811,3,FALSE)),O38),"")</f>
        <v>0013600000zN6z8AAC</v>
      </c>
      <c r="O38" s="540" t="s">
        <v>5015</v>
      </c>
      <c r="P38" s="542" t="s">
        <v>5023</v>
      </c>
      <c r="Q38" s="543" t="s">
        <v>5016</v>
      </c>
      <c r="R38" s="354"/>
      <c r="S38" s="50"/>
      <c r="W38" s="381"/>
    </row>
    <row r="39" spans="1:50" ht="3" customHeight="1" thickBot="1" x14ac:dyDescent="0.3">
      <c r="A39" s="65"/>
      <c r="B39" s="65"/>
      <c r="C39" s="65"/>
      <c r="D39" s="65"/>
      <c r="E39" s="338"/>
      <c r="F39" s="338"/>
      <c r="G39" s="338"/>
      <c r="H39" s="338"/>
      <c r="I39" s="338"/>
      <c r="J39" s="338"/>
      <c r="K39" s="338"/>
      <c r="L39" s="338"/>
      <c r="M39" s="338"/>
      <c r="N39" s="338"/>
      <c r="O39" s="338"/>
      <c r="P39" s="338"/>
      <c r="Q39" s="338"/>
      <c r="R39" s="339"/>
      <c r="S39" s="60"/>
      <c r="T39" s="51"/>
      <c r="W39" s="74"/>
    </row>
    <row r="40" spans="1:50" ht="1.5" hidden="1" customHeight="1" x14ac:dyDescent="0.25">
      <c r="A40" s="336"/>
      <c r="B40" s="51"/>
      <c r="C40" s="51"/>
      <c r="D40" s="51"/>
      <c r="E40" s="335"/>
      <c r="F40" s="335"/>
      <c r="G40" s="335"/>
      <c r="H40" s="335"/>
      <c r="I40" s="335"/>
      <c r="J40" s="335"/>
      <c r="K40" s="335"/>
      <c r="L40" s="335"/>
      <c r="M40" s="335"/>
      <c r="N40" s="335"/>
      <c r="O40" s="335"/>
      <c r="P40" s="337"/>
      <c r="Q40" s="62"/>
      <c r="R40" s="91"/>
      <c r="S40" s="51"/>
      <c r="W40" s="74"/>
    </row>
    <row r="41" spans="1:50" s="103" customFormat="1" ht="29.25" customHeight="1" x14ac:dyDescent="0.25">
      <c r="A41" s="625"/>
      <c r="B41" s="625"/>
      <c r="C41" s="625"/>
      <c r="D41" s="625"/>
      <c r="E41" s="625"/>
      <c r="F41" s="625"/>
      <c r="G41" s="625"/>
      <c r="H41" s="625"/>
      <c r="I41" s="625"/>
      <c r="J41" s="625"/>
      <c r="K41" s="625"/>
      <c r="L41" s="625"/>
      <c r="M41" s="94"/>
      <c r="N41" s="94"/>
      <c r="O41" s="94"/>
      <c r="P41" s="94"/>
      <c r="Q41" s="94"/>
      <c r="R41" s="94"/>
      <c r="W41" s="333"/>
      <c r="AO41" s="334"/>
      <c r="AP41" s="334"/>
      <c r="AQ41" s="334"/>
      <c r="AR41" s="334"/>
      <c r="AS41" s="334"/>
      <c r="AT41" s="334"/>
      <c r="AU41" s="334"/>
      <c r="AV41" s="334"/>
      <c r="AW41" s="334"/>
      <c r="AX41" s="334"/>
    </row>
    <row r="42" spans="1:50" ht="30.75" customHeight="1" thickBot="1" x14ac:dyDescent="0.3">
      <c r="R42" s="91"/>
      <c r="S42" s="51"/>
      <c r="T42" s="51"/>
      <c r="W42" s="74"/>
    </row>
    <row r="43" spans="1:50" ht="29.25" customHeight="1" thickBot="1" x14ac:dyDescent="0.3">
      <c r="A43" s="620" t="s">
        <v>246</v>
      </c>
      <c r="B43" s="621"/>
      <c r="C43" s="621"/>
      <c r="D43" s="621"/>
      <c r="E43" s="621"/>
      <c r="F43" s="621"/>
      <c r="G43" s="621"/>
      <c r="H43" s="621"/>
      <c r="I43" s="621"/>
      <c r="J43" s="621"/>
      <c r="K43" s="621"/>
      <c r="L43" s="621"/>
      <c r="M43" s="621"/>
      <c r="N43" s="621"/>
      <c r="O43" s="621"/>
      <c r="P43" s="621"/>
      <c r="Q43" s="621"/>
      <c r="R43" s="621"/>
      <c r="S43" s="621"/>
      <c r="T43" s="621"/>
      <c r="U43" s="48"/>
      <c r="V43" s="340"/>
      <c r="W43" s="74"/>
    </row>
    <row r="44" spans="1:50" ht="32.1" customHeight="1" x14ac:dyDescent="0.25">
      <c r="A44" s="515" t="s">
        <v>247</v>
      </c>
      <c r="B44" s="332">
        <v>0</v>
      </c>
      <c r="C44" s="311"/>
      <c r="D44" s="311"/>
      <c r="E44" s="515" t="s">
        <v>248</v>
      </c>
      <c r="F44" s="311"/>
      <c r="G44" s="311"/>
      <c r="H44" s="311"/>
      <c r="I44" s="311"/>
      <c r="J44" s="311"/>
      <c r="K44" s="361" t="s">
        <v>129</v>
      </c>
      <c r="L44" s="516" t="s">
        <v>341</v>
      </c>
      <c r="M44" s="516" t="s">
        <v>346</v>
      </c>
      <c r="N44" s="516" t="s">
        <v>28</v>
      </c>
      <c r="O44" s="516" t="s">
        <v>316</v>
      </c>
      <c r="P44" s="516" t="s">
        <v>0</v>
      </c>
      <c r="Q44" s="516" t="s">
        <v>317</v>
      </c>
      <c r="R44" s="516"/>
      <c r="S44" s="447"/>
      <c r="T44" s="361" t="s">
        <v>130</v>
      </c>
      <c r="U44" s="477" t="s">
        <v>30</v>
      </c>
      <c r="V44" s="341"/>
      <c r="W44" s="74"/>
    </row>
    <row r="45" spans="1:50" ht="47.1" hidden="1" customHeight="1" x14ac:dyDescent="0.25">
      <c r="A45" s="517" t="str">
        <f t="shared" ref="A45:A50" ca="1" si="3">IF(P45="",IF(B45=2,$E$7,IF(B45=1,"",E44+1)),IF(P45&lt;TODAY(),O45,IF(B45=2,$E$7,IF(B45=1,"",E44+1))))</f>
        <v/>
      </c>
      <c r="B45" s="518">
        <f t="shared" ref="B45:B50" si="4">B44+1</f>
        <v>1</v>
      </c>
      <c r="C45" s="447"/>
      <c r="D45" s="447"/>
      <c r="E45" s="519" t="str">
        <f ca="1">IF(P45="",IFERROR(EOMONTH($A45,$E$9-1),""),IF(P45&lt;TODAY(),P45,IFERROR(EOMONTH($A45,$E$9-1),"")))</f>
        <v/>
      </c>
      <c r="F45" s="519"/>
      <c r="G45" s="519"/>
      <c r="H45" s="519"/>
      <c r="I45" s="519"/>
      <c r="J45" s="519"/>
      <c r="K45" s="520" t="str">
        <f t="shared" ref="K45:K50" si="5">IF($AN$5="Grant Revision",IF(M45=TRUE,"Yes","No"),"")</f>
        <v/>
      </c>
      <c r="L45" s="477" t="b">
        <f t="shared" ref="L45:L50" si="6">IF(K45="Yes",TRUE,FALSE)</f>
        <v>0</v>
      </c>
      <c r="M45" s="477" t="s">
        <v>345</v>
      </c>
      <c r="N45" s="477" t="b">
        <f t="shared" ref="N45:N50" ca="1" si="7">IFERROR(IF(E45&lt;=$E$8,TRUE,FALSE),"")</f>
        <v>0</v>
      </c>
      <c r="O45" s="521" t="s">
        <v>315</v>
      </c>
      <c r="P45" s="521" t="s">
        <v>15</v>
      </c>
      <c r="Q45" s="477" t="s">
        <v>29</v>
      </c>
      <c r="R45" s="516"/>
      <c r="S45" s="447"/>
      <c r="T45" s="522" t="str">
        <f t="shared" ref="T45:T50" si="8">TEXT(IF(K45="","",IF(K45="No",E45+45,IF(K45="Yes",E45+60,""))),"dd-mmm-yy")</f>
        <v/>
      </c>
      <c r="U45" s="477" t="s">
        <v>29</v>
      </c>
      <c r="V45" s="341"/>
      <c r="W45" s="74"/>
    </row>
    <row r="46" spans="1:50" ht="47.1" customHeight="1" x14ac:dyDescent="0.25">
      <c r="A46" s="517">
        <f t="shared" ca="1" si="3"/>
        <v>43282</v>
      </c>
      <c r="B46" s="518">
        <f t="shared" si="4"/>
        <v>2</v>
      </c>
      <c r="C46" s="447"/>
      <c r="D46" s="447"/>
      <c r="E46" s="519">
        <v>43465</v>
      </c>
      <c r="F46" s="519"/>
      <c r="G46" s="519"/>
      <c r="H46" s="519"/>
      <c r="I46" s="519"/>
      <c r="J46" s="519"/>
      <c r="K46" s="520" t="str">
        <f t="shared" si="5"/>
        <v/>
      </c>
      <c r="L46" s="477" t="b">
        <f t="shared" si="6"/>
        <v>0</v>
      </c>
      <c r="M46" s="477" t="b">
        <v>0</v>
      </c>
      <c r="N46" s="477" t="b">
        <f t="shared" si="7"/>
        <v>1</v>
      </c>
      <c r="O46" s="521">
        <v>43101</v>
      </c>
      <c r="P46" s="521">
        <v>43465</v>
      </c>
      <c r="Q46" s="477" t="s">
        <v>430</v>
      </c>
      <c r="R46" s="516"/>
      <c r="S46" s="447"/>
      <c r="T46" s="522" t="str">
        <f t="shared" si="8"/>
        <v/>
      </c>
      <c r="U46" s="477" t="s">
        <v>460</v>
      </c>
      <c r="V46" s="341"/>
      <c r="W46" s="381"/>
    </row>
    <row r="47" spans="1:50" ht="47.1" customHeight="1" x14ac:dyDescent="0.25">
      <c r="A47" s="517">
        <f t="shared" ca="1" si="3"/>
        <v>43466</v>
      </c>
      <c r="B47" s="518">
        <f t="shared" si="4"/>
        <v>3</v>
      </c>
      <c r="C47" s="447"/>
      <c r="D47" s="447"/>
      <c r="E47" s="519">
        <v>43830</v>
      </c>
      <c r="F47" s="519"/>
      <c r="G47" s="519"/>
      <c r="H47" s="519"/>
      <c r="I47" s="519"/>
      <c r="J47" s="519"/>
      <c r="K47" s="520" t="str">
        <f t="shared" si="5"/>
        <v/>
      </c>
      <c r="L47" s="477" t="b">
        <f t="shared" si="6"/>
        <v>0</v>
      </c>
      <c r="M47" s="477" t="b">
        <v>0</v>
      </c>
      <c r="N47" s="477" t="b">
        <f t="shared" si="7"/>
        <v>1</v>
      </c>
      <c r="O47" s="521">
        <v>43466</v>
      </c>
      <c r="P47" s="521">
        <v>43830</v>
      </c>
      <c r="Q47" s="477" t="s">
        <v>430</v>
      </c>
      <c r="R47" s="516"/>
      <c r="S47" s="447"/>
      <c r="T47" s="522" t="str">
        <f t="shared" si="8"/>
        <v/>
      </c>
      <c r="U47" s="477" t="s">
        <v>462</v>
      </c>
      <c r="V47" s="341"/>
      <c r="W47" s="381"/>
    </row>
    <row r="48" spans="1:50" ht="47.1" customHeight="1" x14ac:dyDescent="0.25">
      <c r="A48" s="517">
        <f t="shared" ca="1" si="3"/>
        <v>43831</v>
      </c>
      <c r="B48" s="518">
        <f t="shared" si="4"/>
        <v>4</v>
      </c>
      <c r="C48" s="447"/>
      <c r="D48" s="447"/>
      <c r="E48" s="519">
        <v>44196</v>
      </c>
      <c r="F48" s="519"/>
      <c r="G48" s="519"/>
      <c r="H48" s="519"/>
      <c r="I48" s="519"/>
      <c r="J48" s="519"/>
      <c r="K48" s="520" t="str">
        <f t="shared" si="5"/>
        <v/>
      </c>
      <c r="L48" s="477" t="b">
        <f t="shared" si="6"/>
        <v>0</v>
      </c>
      <c r="M48" s="477" t="b">
        <v>0</v>
      </c>
      <c r="N48" s="477" t="b">
        <f t="shared" si="7"/>
        <v>1</v>
      </c>
      <c r="O48" s="521">
        <v>43831</v>
      </c>
      <c r="P48" s="521">
        <v>44196</v>
      </c>
      <c r="Q48" s="477" t="s">
        <v>430</v>
      </c>
      <c r="R48" s="516"/>
      <c r="S48" s="447"/>
      <c r="T48" s="522" t="str">
        <f t="shared" si="8"/>
        <v/>
      </c>
      <c r="U48" s="477" t="s">
        <v>481</v>
      </c>
      <c r="V48" s="341"/>
      <c r="W48" s="381"/>
    </row>
    <row r="49" spans="1:25" ht="47.1" customHeight="1" x14ac:dyDescent="0.25">
      <c r="A49" s="517">
        <f t="shared" ca="1" si="3"/>
        <v>44197</v>
      </c>
      <c r="B49" s="518">
        <f t="shared" si="4"/>
        <v>5</v>
      </c>
      <c r="C49" s="447"/>
      <c r="D49" s="447"/>
      <c r="E49" s="519">
        <v>44561</v>
      </c>
      <c r="F49" s="519"/>
      <c r="G49" s="519"/>
      <c r="H49" s="519"/>
      <c r="I49" s="519"/>
      <c r="J49" s="519"/>
      <c r="K49" s="520" t="str">
        <f t="shared" si="5"/>
        <v/>
      </c>
      <c r="L49" s="477" t="b">
        <f t="shared" si="6"/>
        <v>0</v>
      </c>
      <c r="M49" s="477" t="b">
        <v>0</v>
      </c>
      <c r="N49" s="477" t="b">
        <f t="shared" si="7"/>
        <v>0</v>
      </c>
      <c r="O49" s="521">
        <v>44197</v>
      </c>
      <c r="P49" s="521"/>
      <c r="Q49" s="477" t="s">
        <v>430</v>
      </c>
      <c r="R49" s="516"/>
      <c r="S49" s="447"/>
      <c r="T49" s="522" t="str">
        <f t="shared" si="8"/>
        <v/>
      </c>
      <c r="U49" s="477" t="s">
        <v>465</v>
      </c>
      <c r="V49" s="341"/>
      <c r="W49" s="381"/>
    </row>
    <row r="50" spans="1:25" ht="47.1" customHeight="1" x14ac:dyDescent="0.25">
      <c r="A50" s="517">
        <f t="shared" ca="1" si="3"/>
        <v>44562</v>
      </c>
      <c r="B50" s="518">
        <f t="shared" si="4"/>
        <v>6</v>
      </c>
      <c r="C50" s="447"/>
      <c r="D50" s="447"/>
      <c r="E50" s="519" t="str">
        <f ca="1">IF(P50="",IFERROR(EOMONTH($A50,$E$9-1),""),IF(P50&lt;TODAY(),P50,IFERROR(EOMONTH($A50,$E$9-1),"")))</f>
        <v/>
      </c>
      <c r="F50" s="519"/>
      <c r="G50" s="519"/>
      <c r="H50" s="519"/>
      <c r="I50" s="519"/>
      <c r="J50" s="519"/>
      <c r="K50" s="520" t="str">
        <f t="shared" si="5"/>
        <v/>
      </c>
      <c r="L50" s="477" t="b">
        <f t="shared" si="6"/>
        <v>0</v>
      </c>
      <c r="M50" s="477" t="b">
        <v>0</v>
      </c>
      <c r="N50" s="477" t="b">
        <f t="shared" ca="1" si="7"/>
        <v>0</v>
      </c>
      <c r="O50" s="521"/>
      <c r="P50" s="521"/>
      <c r="Q50" s="477" t="s">
        <v>430</v>
      </c>
      <c r="R50" s="516"/>
      <c r="S50" s="447"/>
      <c r="T50" s="522" t="str">
        <f t="shared" si="8"/>
        <v/>
      </c>
      <c r="U50" s="477" t="s">
        <v>467</v>
      </c>
      <c r="V50" s="341"/>
      <c r="W50" s="381"/>
    </row>
    <row r="51" spans="1:25" ht="2.1" customHeight="1" thickBot="1" x14ac:dyDescent="0.3">
      <c r="A51" s="64"/>
      <c r="B51" s="65"/>
      <c r="C51" s="65"/>
      <c r="D51" s="65"/>
      <c r="E51" s="65"/>
      <c r="F51" s="65"/>
      <c r="G51" s="65"/>
      <c r="H51" s="65"/>
      <c r="I51" s="65"/>
      <c r="J51" s="65"/>
      <c r="K51" s="65"/>
      <c r="L51" s="65"/>
      <c r="M51" s="65"/>
      <c r="N51" s="65"/>
      <c r="O51" s="65"/>
      <c r="P51" s="65"/>
      <c r="Q51" s="65"/>
      <c r="R51" s="65"/>
      <c r="S51" s="65"/>
      <c r="T51" s="65"/>
      <c r="U51" s="65"/>
      <c r="V51" s="342"/>
      <c r="W51" s="74"/>
    </row>
    <row r="52" spans="1:25" ht="30" customHeight="1" x14ac:dyDescent="0.25">
      <c r="T52" s="51"/>
      <c r="W52" s="74"/>
    </row>
    <row r="53" spans="1:25" ht="30" customHeight="1" x14ac:dyDescent="0.25">
      <c r="T53" s="51"/>
      <c r="W53" s="74"/>
    </row>
    <row r="54" spans="1:25" ht="25.5" customHeight="1" thickBot="1" x14ac:dyDescent="0.3">
      <c r="A54" s="93"/>
      <c r="B54" s="78"/>
      <c r="C54" s="78"/>
      <c r="D54" s="78"/>
      <c r="E54" s="78"/>
      <c r="F54" s="78"/>
      <c r="G54" s="78"/>
      <c r="H54" s="78"/>
      <c r="I54" s="78"/>
      <c r="J54" s="78"/>
      <c r="K54" s="78"/>
      <c r="L54" s="79"/>
      <c r="M54" s="79"/>
      <c r="N54" s="79"/>
      <c r="O54" s="79"/>
      <c r="P54" s="79"/>
      <c r="Q54" s="79"/>
      <c r="R54" s="79"/>
      <c r="S54" s="79"/>
      <c r="T54" s="45"/>
      <c r="U54" s="45"/>
      <c r="V54" s="73"/>
      <c r="W54" s="74"/>
    </row>
    <row r="55" spans="1:25" ht="25.5" customHeight="1" thickBot="1" x14ac:dyDescent="0.3">
      <c r="A55" s="620" t="s">
        <v>241</v>
      </c>
      <c r="B55" s="621"/>
      <c r="C55" s="621"/>
      <c r="D55" s="621"/>
      <c r="E55" s="621"/>
      <c r="F55" s="128"/>
      <c r="G55" s="128"/>
      <c r="H55" s="128"/>
      <c r="I55" s="128"/>
      <c r="J55" s="129"/>
      <c r="K55" s="306"/>
      <c r="L55" s="91"/>
      <c r="M55" s="91"/>
      <c r="N55" s="91"/>
      <c r="O55" s="91"/>
      <c r="P55" s="91"/>
      <c r="Q55" s="91"/>
      <c r="R55" s="91"/>
      <c r="S55" s="91"/>
      <c r="T55" s="91"/>
      <c r="U55" s="91"/>
      <c r="V55" s="94"/>
      <c r="W55" s="74"/>
    </row>
    <row r="56" spans="1:25" ht="32.25" customHeight="1" x14ac:dyDescent="0.25">
      <c r="A56" s="431" t="s">
        <v>249</v>
      </c>
      <c r="B56" s="431"/>
      <c r="C56" s="431"/>
      <c r="D56" s="431"/>
      <c r="E56" s="432" t="s">
        <v>250</v>
      </c>
      <c r="F56" s="433" t="s">
        <v>317</v>
      </c>
      <c r="G56" s="433" t="s">
        <v>28</v>
      </c>
      <c r="H56" s="433" t="s">
        <v>30</v>
      </c>
      <c r="I56" s="352"/>
      <c r="J56" s="95"/>
      <c r="K56" s="308"/>
      <c r="L56" s="92"/>
      <c r="M56" s="92"/>
      <c r="N56" s="92"/>
      <c r="O56" s="92"/>
      <c r="P56" s="92"/>
      <c r="Q56" s="92"/>
      <c r="R56" s="92"/>
      <c r="S56" s="92"/>
      <c r="T56" s="92"/>
      <c r="U56" s="92"/>
      <c r="V56" s="96"/>
      <c r="W56" s="74"/>
      <c r="Y56" s="619"/>
    </row>
    <row r="57" spans="1:25" ht="47.1" hidden="1" customHeight="1" x14ac:dyDescent="0.25">
      <c r="A57" s="427" t="s">
        <v>45</v>
      </c>
      <c r="B57" s="427"/>
      <c r="C57" s="427"/>
      <c r="D57" s="427"/>
      <c r="E57" s="434" t="s">
        <v>36</v>
      </c>
      <c r="F57" s="435" t="s">
        <v>29</v>
      </c>
      <c r="G57" s="435" t="b">
        <f>IFERROR(IF(E57&lt;&gt;"",TRUE,FALSE),FALSE)</f>
        <v>1</v>
      </c>
      <c r="H57" s="435" t="s">
        <v>29</v>
      </c>
      <c r="I57" s="353"/>
      <c r="J57" s="310"/>
      <c r="K57" s="309"/>
      <c r="L57" s="91"/>
      <c r="M57" s="91"/>
      <c r="N57" s="91"/>
      <c r="O57" s="91"/>
      <c r="P57" s="91"/>
      <c r="Q57" s="91"/>
      <c r="R57" s="91"/>
      <c r="S57" s="91"/>
      <c r="T57" s="91"/>
      <c r="U57" s="91"/>
      <c r="V57" s="94"/>
      <c r="Y57" s="619"/>
    </row>
    <row r="58" spans="1:25" ht="47.1" customHeight="1" x14ac:dyDescent="0.25">
      <c r="A58" s="427">
        <v>1</v>
      </c>
      <c r="B58" s="427"/>
      <c r="C58" s="427"/>
      <c r="D58" s="427"/>
      <c r="E58" s="434" t="s">
        <v>541</v>
      </c>
      <c r="F58" s="435" t="s">
        <v>430</v>
      </c>
      <c r="G58" s="435" t="b">
        <f t="shared" ref="G58:G69" si="9">IFERROR(IF(E58&lt;&gt;"",TRUE,FALSE),FALSE)</f>
        <v>1</v>
      </c>
      <c r="H58" s="435" t="s">
        <v>542</v>
      </c>
      <c r="I58" s="353"/>
      <c r="J58" s="310"/>
      <c r="K58" s="309"/>
      <c r="L58" s="91"/>
      <c r="M58" s="91"/>
      <c r="N58" s="91"/>
      <c r="O58" s="91"/>
      <c r="P58" s="91"/>
      <c r="Q58" s="91"/>
      <c r="R58" s="91"/>
      <c r="S58" s="91"/>
      <c r="T58" s="91"/>
      <c r="U58" s="91"/>
      <c r="V58" s="94"/>
      <c r="Y58" s="382"/>
    </row>
    <row r="59" spans="1:25" ht="47.1" customHeight="1" x14ac:dyDescent="0.25">
      <c r="A59" s="427">
        <v>2</v>
      </c>
      <c r="B59" s="427"/>
      <c r="C59" s="427"/>
      <c r="D59" s="427"/>
      <c r="E59" s="434"/>
      <c r="F59" s="435" t="s">
        <v>430</v>
      </c>
      <c r="G59" s="435" t="b">
        <f t="shared" si="9"/>
        <v>0</v>
      </c>
      <c r="H59" s="435" t="s">
        <v>543</v>
      </c>
      <c r="I59" s="353"/>
      <c r="J59" s="310"/>
      <c r="K59" s="309"/>
      <c r="L59" s="91"/>
      <c r="M59" s="91"/>
      <c r="N59" s="91"/>
      <c r="O59" s="91"/>
      <c r="P59" s="91"/>
      <c r="Q59" s="91"/>
      <c r="R59" s="91"/>
      <c r="S59" s="91"/>
      <c r="T59" s="91"/>
      <c r="U59" s="91"/>
      <c r="V59" s="94"/>
      <c r="Y59" s="382"/>
    </row>
    <row r="60" spans="1:25" ht="47.1" customHeight="1" x14ac:dyDescent="0.25">
      <c r="A60" s="427">
        <v>3</v>
      </c>
      <c r="B60" s="427"/>
      <c r="C60" s="427"/>
      <c r="D60" s="427"/>
      <c r="E60" s="434"/>
      <c r="F60" s="435" t="s">
        <v>430</v>
      </c>
      <c r="G60" s="435" t="b">
        <f t="shared" si="9"/>
        <v>0</v>
      </c>
      <c r="H60" s="435" t="s">
        <v>544</v>
      </c>
      <c r="I60" s="353"/>
      <c r="J60" s="310"/>
      <c r="K60" s="309"/>
      <c r="L60" s="91"/>
      <c r="M60" s="91"/>
      <c r="N60" s="91"/>
      <c r="O60" s="91"/>
      <c r="P60" s="91"/>
      <c r="Q60" s="91"/>
      <c r="R60" s="91"/>
      <c r="S60" s="91"/>
      <c r="T60" s="91"/>
      <c r="U60" s="91"/>
      <c r="V60" s="94"/>
      <c r="Y60" s="382"/>
    </row>
    <row r="61" spans="1:25" ht="47.1" customHeight="1" x14ac:dyDescent="0.25">
      <c r="A61" s="427">
        <v>4</v>
      </c>
      <c r="B61" s="427"/>
      <c r="C61" s="427"/>
      <c r="D61" s="427"/>
      <c r="E61" s="434"/>
      <c r="F61" s="435" t="s">
        <v>430</v>
      </c>
      <c r="G61" s="435" t="b">
        <f t="shared" si="9"/>
        <v>0</v>
      </c>
      <c r="H61" s="435" t="s">
        <v>545</v>
      </c>
      <c r="I61" s="353"/>
      <c r="J61" s="310"/>
      <c r="K61" s="309"/>
      <c r="L61" s="91"/>
      <c r="M61" s="91"/>
      <c r="N61" s="91"/>
      <c r="O61" s="91"/>
      <c r="P61" s="91"/>
      <c r="Q61" s="91"/>
      <c r="R61" s="91"/>
      <c r="S61" s="91"/>
      <c r="T61" s="91"/>
      <c r="U61" s="91"/>
      <c r="V61" s="94"/>
      <c r="Y61" s="382"/>
    </row>
    <row r="62" spans="1:25" ht="47.1" customHeight="1" x14ac:dyDescent="0.25">
      <c r="A62" s="427">
        <v>5</v>
      </c>
      <c r="B62" s="427"/>
      <c r="C62" s="427"/>
      <c r="D62" s="427"/>
      <c r="E62" s="434"/>
      <c r="F62" s="435" t="s">
        <v>430</v>
      </c>
      <c r="G62" s="435" t="b">
        <f t="shared" si="9"/>
        <v>0</v>
      </c>
      <c r="H62" s="435" t="s">
        <v>546</v>
      </c>
      <c r="I62" s="353"/>
      <c r="J62" s="310"/>
      <c r="K62" s="309"/>
      <c r="L62" s="91"/>
      <c r="M62" s="91"/>
      <c r="N62" s="91"/>
      <c r="O62" s="91"/>
      <c r="P62" s="91"/>
      <c r="Q62" s="91"/>
      <c r="R62" s="91"/>
      <c r="S62" s="91"/>
      <c r="T62" s="91"/>
      <c r="U62" s="91"/>
      <c r="V62" s="94"/>
      <c r="Y62" s="382"/>
    </row>
    <row r="63" spans="1:25" ht="47.1" customHeight="1" x14ac:dyDescent="0.25">
      <c r="A63" s="427">
        <v>6</v>
      </c>
      <c r="B63" s="427"/>
      <c r="C63" s="427"/>
      <c r="D63" s="427"/>
      <c r="E63" s="434"/>
      <c r="F63" s="435" t="s">
        <v>430</v>
      </c>
      <c r="G63" s="435" t="b">
        <f t="shared" si="9"/>
        <v>0</v>
      </c>
      <c r="H63" s="435" t="s">
        <v>547</v>
      </c>
      <c r="I63" s="353"/>
      <c r="J63" s="310"/>
      <c r="K63" s="309"/>
      <c r="L63" s="91"/>
      <c r="M63" s="91"/>
      <c r="N63" s="91"/>
      <c r="O63" s="91"/>
      <c r="P63" s="91"/>
      <c r="Q63" s="91"/>
      <c r="R63" s="91"/>
      <c r="S63" s="91"/>
      <c r="T63" s="91"/>
      <c r="U63" s="91"/>
      <c r="V63" s="94"/>
      <c r="Y63" s="382"/>
    </row>
    <row r="64" spans="1:25" ht="47.1" customHeight="1" x14ac:dyDescent="0.25">
      <c r="A64" s="427">
        <v>7</v>
      </c>
      <c r="B64" s="427"/>
      <c r="C64" s="427"/>
      <c r="D64" s="427"/>
      <c r="E64" s="434"/>
      <c r="F64" s="435" t="s">
        <v>430</v>
      </c>
      <c r="G64" s="435" t="b">
        <f t="shared" si="9"/>
        <v>0</v>
      </c>
      <c r="H64" s="435" t="s">
        <v>548</v>
      </c>
      <c r="I64" s="353"/>
      <c r="J64" s="310"/>
      <c r="K64" s="309"/>
      <c r="L64" s="91"/>
      <c r="M64" s="91"/>
      <c r="N64" s="91"/>
      <c r="O64" s="91"/>
      <c r="P64" s="91"/>
      <c r="Q64" s="91"/>
      <c r="R64" s="91"/>
      <c r="S64" s="91"/>
      <c r="T64" s="91"/>
      <c r="U64" s="91"/>
      <c r="V64" s="94"/>
      <c r="Y64" s="382"/>
    </row>
    <row r="65" spans="1:50" ht="47.1" customHeight="1" x14ac:dyDescent="0.25">
      <c r="A65" s="427">
        <v>8</v>
      </c>
      <c r="B65" s="427"/>
      <c r="C65" s="427"/>
      <c r="D65" s="427"/>
      <c r="E65" s="434"/>
      <c r="F65" s="435" t="s">
        <v>430</v>
      </c>
      <c r="G65" s="435" t="b">
        <f t="shared" si="9"/>
        <v>0</v>
      </c>
      <c r="H65" s="435" t="s">
        <v>549</v>
      </c>
      <c r="I65" s="353"/>
      <c r="J65" s="310"/>
      <c r="K65" s="309"/>
      <c r="L65" s="91"/>
      <c r="M65" s="91"/>
      <c r="N65" s="91"/>
      <c r="O65" s="91"/>
      <c r="P65" s="91"/>
      <c r="Q65" s="91"/>
      <c r="R65" s="91"/>
      <c r="S65" s="91"/>
      <c r="T65" s="91"/>
      <c r="U65" s="91"/>
      <c r="V65" s="94"/>
      <c r="Y65" s="382"/>
    </row>
    <row r="66" spans="1:50" ht="47.1" customHeight="1" x14ac:dyDescent="0.25">
      <c r="A66" s="427">
        <v>9</v>
      </c>
      <c r="B66" s="427"/>
      <c r="C66" s="427"/>
      <c r="D66" s="427"/>
      <c r="E66" s="434"/>
      <c r="F66" s="435" t="s">
        <v>430</v>
      </c>
      <c r="G66" s="435" t="b">
        <f t="shared" si="9"/>
        <v>0</v>
      </c>
      <c r="H66" s="435" t="s">
        <v>550</v>
      </c>
      <c r="I66" s="353"/>
      <c r="J66" s="310"/>
      <c r="K66" s="309"/>
      <c r="L66" s="91"/>
      <c r="M66" s="91"/>
      <c r="N66" s="91"/>
      <c r="O66" s="91"/>
      <c r="P66" s="91"/>
      <c r="Q66" s="91"/>
      <c r="R66" s="91"/>
      <c r="S66" s="91"/>
      <c r="T66" s="91"/>
      <c r="U66" s="91"/>
      <c r="V66" s="94"/>
      <c r="Y66" s="382"/>
    </row>
    <row r="67" spans="1:50" ht="47.1" customHeight="1" x14ac:dyDescent="0.25">
      <c r="A67" s="427">
        <v>10</v>
      </c>
      <c r="B67" s="427"/>
      <c r="C67" s="427"/>
      <c r="D67" s="427"/>
      <c r="E67" s="434"/>
      <c r="F67" s="435" t="s">
        <v>430</v>
      </c>
      <c r="G67" s="435" t="b">
        <f t="shared" si="9"/>
        <v>0</v>
      </c>
      <c r="H67" s="435" t="s">
        <v>551</v>
      </c>
      <c r="I67" s="353"/>
      <c r="J67" s="310"/>
      <c r="K67" s="309"/>
      <c r="L67" s="91"/>
      <c r="M67" s="91"/>
      <c r="N67" s="91"/>
      <c r="O67" s="91"/>
      <c r="P67" s="91"/>
      <c r="Q67" s="91"/>
      <c r="R67" s="91"/>
      <c r="S67" s="91"/>
      <c r="T67" s="91"/>
      <c r="U67" s="91"/>
      <c r="V67" s="94"/>
      <c r="Y67" s="382"/>
    </row>
    <row r="68" spans="1:50" ht="47.1" customHeight="1" x14ac:dyDescent="0.25">
      <c r="A68" s="427">
        <v>11</v>
      </c>
      <c r="B68" s="427"/>
      <c r="C68" s="427"/>
      <c r="D68" s="427"/>
      <c r="E68" s="434"/>
      <c r="F68" s="435" t="s">
        <v>430</v>
      </c>
      <c r="G68" s="435" t="b">
        <f t="shared" si="9"/>
        <v>0</v>
      </c>
      <c r="H68" s="435" t="s">
        <v>552</v>
      </c>
      <c r="I68" s="353"/>
      <c r="J68" s="310"/>
      <c r="K68" s="309"/>
      <c r="L68" s="91"/>
      <c r="M68" s="91"/>
      <c r="N68" s="91"/>
      <c r="O68" s="91"/>
      <c r="P68" s="91"/>
      <c r="Q68" s="91"/>
      <c r="R68" s="91"/>
      <c r="S68" s="91"/>
      <c r="T68" s="91"/>
      <c r="U68" s="91"/>
      <c r="V68" s="94"/>
      <c r="Y68" s="382"/>
    </row>
    <row r="69" spans="1:50" ht="47.1" customHeight="1" x14ac:dyDescent="0.25">
      <c r="A69" s="427">
        <v>12</v>
      </c>
      <c r="B69" s="427"/>
      <c r="C69" s="427"/>
      <c r="D69" s="427"/>
      <c r="E69" s="434"/>
      <c r="F69" s="435" t="s">
        <v>430</v>
      </c>
      <c r="G69" s="435" t="b">
        <f t="shared" si="9"/>
        <v>0</v>
      </c>
      <c r="H69" s="435" t="s">
        <v>553</v>
      </c>
      <c r="I69" s="353"/>
      <c r="J69" s="310"/>
      <c r="K69" s="309"/>
      <c r="L69" s="91"/>
      <c r="M69" s="91"/>
      <c r="N69" s="91"/>
      <c r="O69" s="91"/>
      <c r="P69" s="91"/>
      <c r="Q69" s="91"/>
      <c r="R69" s="91"/>
      <c r="S69" s="91"/>
      <c r="T69" s="91"/>
      <c r="U69" s="91"/>
      <c r="V69" s="94"/>
      <c r="Y69" s="382"/>
    </row>
    <row r="70" spans="1:50" ht="2.65" customHeight="1" thickBot="1" x14ac:dyDescent="0.3">
      <c r="A70" s="97"/>
      <c r="B70" s="98"/>
      <c r="C70" s="98"/>
      <c r="D70" s="98"/>
      <c r="E70" s="98"/>
      <c r="F70" s="98"/>
      <c r="G70" s="98"/>
      <c r="H70" s="98"/>
      <c r="I70" s="98"/>
      <c r="J70" s="99"/>
      <c r="K70" s="101"/>
      <c r="L70" s="91"/>
      <c r="M70" s="91"/>
      <c r="N70" s="91"/>
      <c r="O70" s="91"/>
      <c r="P70" s="91"/>
      <c r="Q70" s="91"/>
      <c r="R70" s="91"/>
      <c r="S70" s="91"/>
      <c r="T70" s="91"/>
      <c r="U70" s="91"/>
      <c r="V70" s="94"/>
      <c r="Y70" s="100"/>
    </row>
    <row r="71" spans="1:50" ht="29.25" customHeight="1" x14ac:dyDescent="0.25">
      <c r="A71" s="101"/>
      <c r="B71" s="101"/>
      <c r="C71" s="101"/>
      <c r="D71" s="101"/>
      <c r="E71" s="101"/>
      <c r="F71" s="101"/>
      <c r="G71" s="101"/>
      <c r="H71" s="101"/>
      <c r="I71" s="101"/>
      <c r="J71" s="101"/>
      <c r="K71" s="101"/>
      <c r="L71" s="91"/>
      <c r="M71" s="91"/>
      <c r="N71" s="91"/>
      <c r="O71" s="91"/>
      <c r="P71" s="91"/>
      <c r="Q71" s="91"/>
      <c r="R71" s="91"/>
      <c r="S71" s="91"/>
      <c r="T71" s="91"/>
      <c r="U71" s="91"/>
      <c r="V71" s="94"/>
      <c r="Y71" s="100"/>
    </row>
    <row r="72" spans="1:50" s="47" customFormat="1" ht="30.75" customHeight="1" thickBot="1" x14ac:dyDescent="0.3">
      <c r="A72" s="102"/>
      <c r="B72" s="102"/>
      <c r="C72" s="102"/>
      <c r="D72" s="102"/>
      <c r="E72" s="102"/>
      <c r="F72" s="102"/>
      <c r="G72" s="102"/>
      <c r="H72" s="102"/>
      <c r="I72" s="102"/>
      <c r="J72" s="102"/>
      <c r="K72" s="102"/>
      <c r="L72" s="102"/>
      <c r="M72" s="102"/>
      <c r="N72" s="102"/>
      <c r="O72" s="102"/>
      <c r="P72" s="102"/>
      <c r="Q72" s="102"/>
      <c r="R72" s="102"/>
      <c r="S72" s="102"/>
      <c r="T72" s="102"/>
      <c r="U72" s="102"/>
      <c r="V72" s="67"/>
      <c r="W72" s="67"/>
      <c r="X72" s="67"/>
      <c r="Y72" s="67"/>
      <c r="Z72" s="67"/>
      <c r="AO72" s="4"/>
      <c r="AP72" s="4"/>
      <c r="AQ72" s="4"/>
      <c r="AR72" s="4"/>
      <c r="AS72" s="4"/>
      <c r="AT72" s="4"/>
      <c r="AU72" s="4"/>
      <c r="AV72" s="4"/>
      <c r="AW72" s="4"/>
      <c r="AX72" s="4"/>
    </row>
    <row r="73" spans="1:50" ht="30.75" customHeight="1" thickBot="1" x14ac:dyDescent="0.3">
      <c r="A73" s="622" t="s">
        <v>242</v>
      </c>
      <c r="B73" s="621"/>
      <c r="C73" s="621"/>
      <c r="D73" s="621"/>
      <c r="E73" s="614"/>
      <c r="F73" s="128"/>
      <c r="G73" s="128"/>
      <c r="H73" s="128"/>
      <c r="I73" s="128"/>
      <c r="J73" s="129"/>
      <c r="K73" s="306"/>
      <c r="L73" s="91"/>
      <c r="M73" s="91"/>
      <c r="N73" s="91"/>
      <c r="O73" s="91"/>
      <c r="P73" s="91"/>
      <c r="Q73" s="91"/>
      <c r="R73" s="91"/>
      <c r="S73" s="91"/>
      <c r="T73" s="91"/>
      <c r="U73" s="91"/>
      <c r="V73" s="94"/>
      <c r="W73" s="74"/>
    </row>
    <row r="74" spans="1:50" ht="30.75" customHeight="1" x14ac:dyDescent="0.25">
      <c r="A74" s="436" t="s">
        <v>251</v>
      </c>
      <c r="B74" s="431"/>
      <c r="C74" s="431"/>
      <c r="D74" s="431"/>
      <c r="E74" s="432" t="s">
        <v>252</v>
      </c>
      <c r="F74" s="433" t="s">
        <v>317</v>
      </c>
      <c r="G74" s="433" t="s">
        <v>28</v>
      </c>
      <c r="H74" s="433" t="s">
        <v>30</v>
      </c>
      <c r="I74" s="352"/>
      <c r="J74" s="95"/>
      <c r="K74" s="308"/>
      <c r="L74" s="92"/>
      <c r="M74" s="92"/>
      <c r="N74" s="92"/>
      <c r="O74" s="92"/>
      <c r="P74" s="92"/>
      <c r="Q74" s="92"/>
      <c r="R74" s="92"/>
      <c r="S74" s="92"/>
      <c r="T74" s="92"/>
      <c r="U74" s="92"/>
      <c r="V74" s="96"/>
      <c r="W74" s="74"/>
      <c r="Y74" s="619"/>
    </row>
    <row r="75" spans="1:50" ht="47.1" hidden="1" customHeight="1" x14ac:dyDescent="0.25">
      <c r="A75" s="427" t="s">
        <v>46</v>
      </c>
      <c r="B75" s="427"/>
      <c r="C75" s="427"/>
      <c r="D75" s="427"/>
      <c r="E75" s="434" t="s">
        <v>37</v>
      </c>
      <c r="F75" s="435" t="s">
        <v>29</v>
      </c>
      <c r="G75" s="435" t="b">
        <f>IFERROR(IF(E75&lt;&gt;"",TRUE,FALSE),FALSE)</f>
        <v>1</v>
      </c>
      <c r="H75" s="435" t="s">
        <v>29</v>
      </c>
      <c r="I75" s="353"/>
      <c r="J75" s="310"/>
      <c r="K75" s="309"/>
      <c r="L75" s="46"/>
      <c r="M75" s="46"/>
      <c r="N75" s="46"/>
      <c r="O75" s="46"/>
      <c r="P75" s="46"/>
      <c r="Q75" s="46"/>
      <c r="R75" s="46"/>
      <c r="S75" s="46"/>
      <c r="T75" s="46"/>
      <c r="U75" s="46"/>
      <c r="V75" s="103"/>
      <c r="Y75" s="619"/>
    </row>
    <row r="76" spans="1:50" ht="47.1" customHeight="1" x14ac:dyDescent="0.25">
      <c r="A76" s="427">
        <v>1</v>
      </c>
      <c r="B76" s="427"/>
      <c r="C76" s="427"/>
      <c r="D76" s="427"/>
      <c r="E76" s="434" t="s">
        <v>554</v>
      </c>
      <c r="F76" s="435" t="s">
        <v>430</v>
      </c>
      <c r="G76" s="435" t="b">
        <f t="shared" ref="G76:G87" si="10">IFERROR(IF(E76&lt;&gt;"",TRUE,FALSE),FALSE)</f>
        <v>1</v>
      </c>
      <c r="H76" s="435" t="s">
        <v>555</v>
      </c>
      <c r="I76" s="353"/>
      <c r="J76" s="310"/>
      <c r="K76" s="309"/>
      <c r="L76" s="46"/>
      <c r="M76" s="46"/>
      <c r="N76" s="46"/>
      <c r="O76" s="46"/>
      <c r="P76" s="46"/>
      <c r="Q76" s="46"/>
      <c r="R76" s="46"/>
      <c r="S76" s="46"/>
      <c r="T76" s="46"/>
      <c r="U76" s="46"/>
      <c r="V76" s="103"/>
      <c r="Y76" s="619"/>
    </row>
    <row r="77" spans="1:50" ht="47.1" customHeight="1" x14ac:dyDescent="0.25">
      <c r="A77" s="427">
        <v>2</v>
      </c>
      <c r="B77" s="427"/>
      <c r="C77" s="427"/>
      <c r="D77" s="427"/>
      <c r="E77" s="434" t="s">
        <v>556</v>
      </c>
      <c r="F77" s="435" t="s">
        <v>430</v>
      </c>
      <c r="G77" s="435" t="b">
        <f t="shared" si="10"/>
        <v>1</v>
      </c>
      <c r="H77" s="435" t="s">
        <v>557</v>
      </c>
      <c r="I77" s="353"/>
      <c r="J77" s="310"/>
      <c r="K77" s="309"/>
      <c r="L77" s="46"/>
      <c r="M77" s="46"/>
      <c r="N77" s="46"/>
      <c r="O77" s="46"/>
      <c r="P77" s="46"/>
      <c r="Q77" s="46"/>
      <c r="R77" s="46"/>
      <c r="S77" s="46"/>
      <c r="T77" s="46"/>
      <c r="U77" s="46"/>
      <c r="V77" s="103"/>
      <c r="Y77" s="619"/>
    </row>
    <row r="78" spans="1:50" ht="47.1" customHeight="1" x14ac:dyDescent="0.25">
      <c r="A78" s="427">
        <v>3</v>
      </c>
      <c r="B78" s="427"/>
      <c r="C78" s="427"/>
      <c r="D78" s="427"/>
      <c r="E78" s="434" t="s">
        <v>558</v>
      </c>
      <c r="F78" s="435" t="s">
        <v>430</v>
      </c>
      <c r="G78" s="435" t="b">
        <f t="shared" si="10"/>
        <v>1</v>
      </c>
      <c r="H78" s="435" t="s">
        <v>559</v>
      </c>
      <c r="I78" s="353"/>
      <c r="J78" s="310"/>
      <c r="K78" s="309"/>
      <c r="L78" s="46"/>
      <c r="M78" s="46"/>
      <c r="N78" s="46"/>
      <c r="O78" s="46"/>
      <c r="P78" s="46"/>
      <c r="Q78" s="46"/>
      <c r="R78" s="46"/>
      <c r="S78" s="46"/>
      <c r="T78" s="46"/>
      <c r="U78" s="46"/>
      <c r="V78" s="103"/>
      <c r="Y78" s="619"/>
    </row>
    <row r="79" spans="1:50" ht="47.1" customHeight="1" x14ac:dyDescent="0.25">
      <c r="A79" s="427">
        <v>4</v>
      </c>
      <c r="B79" s="427"/>
      <c r="C79" s="427"/>
      <c r="D79" s="427"/>
      <c r="E79" s="434" t="s">
        <v>560</v>
      </c>
      <c r="F79" s="435" t="s">
        <v>430</v>
      </c>
      <c r="G79" s="435" t="b">
        <f t="shared" si="10"/>
        <v>1</v>
      </c>
      <c r="H79" s="435" t="s">
        <v>561</v>
      </c>
      <c r="I79" s="353"/>
      <c r="J79" s="310"/>
      <c r="K79" s="309"/>
      <c r="L79" s="46"/>
      <c r="M79" s="46"/>
      <c r="N79" s="46"/>
      <c r="O79" s="46"/>
      <c r="P79" s="46"/>
      <c r="Q79" s="46"/>
      <c r="R79" s="46"/>
      <c r="S79" s="46"/>
      <c r="T79" s="46"/>
      <c r="U79" s="46"/>
      <c r="V79" s="103"/>
      <c r="Y79" s="619"/>
    </row>
    <row r="80" spans="1:50" ht="47.1" customHeight="1" x14ac:dyDescent="0.25">
      <c r="A80" s="427">
        <v>5</v>
      </c>
      <c r="B80" s="427"/>
      <c r="C80" s="427"/>
      <c r="D80" s="427"/>
      <c r="E80" s="434" t="s">
        <v>562</v>
      </c>
      <c r="F80" s="435" t="s">
        <v>430</v>
      </c>
      <c r="G80" s="435" t="b">
        <f t="shared" si="10"/>
        <v>1</v>
      </c>
      <c r="H80" s="435" t="s">
        <v>563</v>
      </c>
      <c r="I80" s="353"/>
      <c r="J80" s="310"/>
      <c r="K80" s="309"/>
      <c r="L80" s="46"/>
      <c r="M80" s="46"/>
      <c r="N80" s="46"/>
      <c r="O80" s="46"/>
      <c r="P80" s="46"/>
      <c r="Q80" s="46"/>
      <c r="R80" s="46"/>
      <c r="S80" s="46"/>
      <c r="T80" s="46"/>
      <c r="U80" s="46"/>
      <c r="V80" s="103"/>
      <c r="Y80" s="619"/>
    </row>
    <row r="81" spans="1:25" ht="47.1" customHeight="1" x14ac:dyDescent="0.25">
      <c r="A81" s="427">
        <v>6</v>
      </c>
      <c r="B81" s="427"/>
      <c r="C81" s="427"/>
      <c r="D81" s="427"/>
      <c r="E81" s="434"/>
      <c r="F81" s="435" t="s">
        <v>430</v>
      </c>
      <c r="G81" s="435" t="b">
        <f t="shared" si="10"/>
        <v>0</v>
      </c>
      <c r="H81" s="435" t="s">
        <v>564</v>
      </c>
      <c r="I81" s="353"/>
      <c r="J81" s="310"/>
      <c r="K81" s="309"/>
      <c r="L81" s="46"/>
      <c r="M81" s="46"/>
      <c r="N81" s="46"/>
      <c r="O81" s="46"/>
      <c r="P81" s="46"/>
      <c r="Q81" s="46"/>
      <c r="R81" s="46"/>
      <c r="S81" s="46"/>
      <c r="T81" s="46"/>
      <c r="U81" s="46"/>
      <c r="V81" s="103"/>
      <c r="Y81" s="619"/>
    </row>
    <row r="82" spans="1:25" ht="47.1" customHeight="1" x14ac:dyDescent="0.25">
      <c r="A82" s="427">
        <v>7</v>
      </c>
      <c r="B82" s="427"/>
      <c r="C82" s="427"/>
      <c r="D82" s="427"/>
      <c r="E82" s="434"/>
      <c r="F82" s="435" t="s">
        <v>430</v>
      </c>
      <c r="G82" s="435" t="b">
        <f t="shared" si="10"/>
        <v>0</v>
      </c>
      <c r="H82" s="435" t="s">
        <v>565</v>
      </c>
      <c r="I82" s="353"/>
      <c r="J82" s="310"/>
      <c r="K82" s="309"/>
      <c r="L82" s="46"/>
      <c r="M82" s="46"/>
      <c r="N82" s="46"/>
      <c r="O82" s="46"/>
      <c r="P82" s="46"/>
      <c r="Q82" s="46"/>
      <c r="R82" s="46"/>
      <c r="S82" s="46"/>
      <c r="T82" s="46"/>
      <c r="U82" s="46"/>
      <c r="V82" s="103"/>
      <c r="Y82" s="619"/>
    </row>
    <row r="83" spans="1:25" ht="47.1" customHeight="1" x14ac:dyDescent="0.25">
      <c r="A83" s="427">
        <v>8</v>
      </c>
      <c r="B83" s="427"/>
      <c r="C83" s="427"/>
      <c r="D83" s="427"/>
      <c r="E83" s="434"/>
      <c r="F83" s="435" t="s">
        <v>430</v>
      </c>
      <c r="G83" s="435" t="b">
        <f t="shared" si="10"/>
        <v>0</v>
      </c>
      <c r="H83" s="435" t="s">
        <v>566</v>
      </c>
      <c r="I83" s="353"/>
      <c r="J83" s="310"/>
      <c r="K83" s="309"/>
      <c r="L83" s="46"/>
      <c r="M83" s="46"/>
      <c r="N83" s="46"/>
      <c r="O83" s="46"/>
      <c r="P83" s="46"/>
      <c r="Q83" s="46"/>
      <c r="R83" s="46"/>
      <c r="S83" s="46"/>
      <c r="T83" s="46"/>
      <c r="U83" s="46"/>
      <c r="V83" s="103"/>
      <c r="Y83" s="619"/>
    </row>
    <row r="84" spans="1:25" ht="47.1" customHeight="1" x14ac:dyDescent="0.25">
      <c r="A84" s="427">
        <v>9</v>
      </c>
      <c r="B84" s="427"/>
      <c r="C84" s="427"/>
      <c r="D84" s="427"/>
      <c r="E84" s="434"/>
      <c r="F84" s="435" t="s">
        <v>430</v>
      </c>
      <c r="G84" s="435" t="b">
        <f t="shared" si="10"/>
        <v>0</v>
      </c>
      <c r="H84" s="435" t="s">
        <v>567</v>
      </c>
      <c r="I84" s="353"/>
      <c r="J84" s="310"/>
      <c r="K84" s="309"/>
      <c r="L84" s="46"/>
      <c r="M84" s="46"/>
      <c r="N84" s="46"/>
      <c r="O84" s="46"/>
      <c r="P84" s="46"/>
      <c r="Q84" s="46"/>
      <c r="R84" s="46"/>
      <c r="S84" s="46"/>
      <c r="T84" s="46"/>
      <c r="U84" s="46"/>
      <c r="V84" s="103"/>
      <c r="Y84" s="619"/>
    </row>
    <row r="85" spans="1:25" ht="47.1" customHeight="1" x14ac:dyDescent="0.25">
      <c r="A85" s="427">
        <v>10</v>
      </c>
      <c r="B85" s="427"/>
      <c r="C85" s="427"/>
      <c r="D85" s="427"/>
      <c r="E85" s="434"/>
      <c r="F85" s="435" t="s">
        <v>430</v>
      </c>
      <c r="G85" s="435" t="b">
        <f t="shared" si="10"/>
        <v>0</v>
      </c>
      <c r="H85" s="435" t="s">
        <v>568</v>
      </c>
      <c r="I85" s="353"/>
      <c r="J85" s="310"/>
      <c r="K85" s="309"/>
      <c r="L85" s="46"/>
      <c r="M85" s="46"/>
      <c r="N85" s="46"/>
      <c r="O85" s="46"/>
      <c r="P85" s="46"/>
      <c r="Q85" s="46"/>
      <c r="R85" s="46"/>
      <c r="S85" s="46"/>
      <c r="T85" s="46"/>
      <c r="U85" s="46"/>
      <c r="V85" s="103"/>
      <c r="Y85" s="619"/>
    </row>
    <row r="86" spans="1:25" ht="47.1" customHeight="1" x14ac:dyDescent="0.25">
      <c r="A86" s="427">
        <v>11</v>
      </c>
      <c r="B86" s="427"/>
      <c r="C86" s="427"/>
      <c r="D86" s="427"/>
      <c r="E86" s="434"/>
      <c r="F86" s="435" t="s">
        <v>430</v>
      </c>
      <c r="G86" s="435" t="b">
        <f t="shared" si="10"/>
        <v>0</v>
      </c>
      <c r="H86" s="435" t="s">
        <v>569</v>
      </c>
      <c r="I86" s="353"/>
      <c r="J86" s="310"/>
      <c r="K86" s="309"/>
      <c r="L86" s="46"/>
      <c r="M86" s="46"/>
      <c r="N86" s="46"/>
      <c r="O86" s="46"/>
      <c r="P86" s="46"/>
      <c r="Q86" s="46"/>
      <c r="R86" s="46"/>
      <c r="S86" s="46"/>
      <c r="T86" s="46"/>
      <c r="U86" s="46"/>
      <c r="V86" s="103"/>
      <c r="Y86" s="619"/>
    </row>
    <row r="87" spans="1:25" ht="47.1" customHeight="1" x14ac:dyDescent="0.25">
      <c r="A87" s="427">
        <v>12</v>
      </c>
      <c r="B87" s="427"/>
      <c r="C87" s="427"/>
      <c r="D87" s="427"/>
      <c r="E87" s="434"/>
      <c r="F87" s="435" t="s">
        <v>430</v>
      </c>
      <c r="G87" s="435" t="b">
        <f t="shared" si="10"/>
        <v>0</v>
      </c>
      <c r="H87" s="435" t="s">
        <v>570</v>
      </c>
      <c r="I87" s="353"/>
      <c r="J87" s="310"/>
      <c r="K87" s="309"/>
      <c r="L87" s="46"/>
      <c r="M87" s="46"/>
      <c r="N87" s="46"/>
      <c r="O87" s="46"/>
      <c r="P87" s="46"/>
      <c r="Q87" s="46"/>
      <c r="R87" s="46"/>
      <c r="S87" s="46"/>
      <c r="T87" s="46"/>
      <c r="U87" s="46"/>
      <c r="V87" s="103"/>
      <c r="Y87" s="619"/>
    </row>
    <row r="88" spans="1:25" ht="2.65" customHeight="1" thickBot="1" x14ac:dyDescent="0.3">
      <c r="A88" s="64"/>
      <c r="B88" s="65"/>
      <c r="C88" s="65"/>
      <c r="D88" s="65"/>
      <c r="E88" s="65"/>
      <c r="F88" s="65"/>
      <c r="G88" s="65"/>
      <c r="H88" s="65"/>
      <c r="I88" s="65"/>
      <c r="J88" s="60"/>
      <c r="K88" s="51"/>
      <c r="L88" s="46"/>
      <c r="M88" s="46"/>
      <c r="N88" s="46"/>
      <c r="O88" s="46"/>
      <c r="P88" s="46"/>
      <c r="Q88" s="46"/>
      <c r="R88" s="46"/>
      <c r="S88" s="46"/>
      <c r="T88" s="46"/>
      <c r="U88" s="46"/>
      <c r="V88" s="103"/>
      <c r="Y88" s="619"/>
    </row>
    <row r="89" spans="1:25" ht="35.25" customHeight="1" x14ac:dyDescent="0.25">
      <c r="L89" s="46"/>
      <c r="M89" s="46"/>
      <c r="N89" s="46"/>
      <c r="O89" s="46"/>
      <c r="P89" s="46"/>
      <c r="Q89" s="46"/>
      <c r="R89" s="46"/>
      <c r="S89" s="46"/>
      <c r="T89" s="46"/>
      <c r="U89" s="46"/>
      <c r="V89" s="103"/>
      <c r="Y89" s="619"/>
    </row>
    <row r="90" spans="1:25" ht="35.25" customHeight="1" x14ac:dyDescent="0.25">
      <c r="L90" s="46"/>
      <c r="M90" s="46"/>
      <c r="N90" s="46"/>
      <c r="O90" s="46"/>
      <c r="P90" s="46"/>
      <c r="Q90" s="46"/>
      <c r="R90" s="46"/>
      <c r="S90" s="46"/>
      <c r="T90" s="46"/>
      <c r="U90" s="46"/>
      <c r="V90" s="103"/>
    </row>
    <row r="91" spans="1:25" ht="35.25" customHeight="1" x14ac:dyDescent="0.25">
      <c r="L91" s="46"/>
      <c r="M91" s="46"/>
      <c r="N91" s="46"/>
      <c r="O91" s="46"/>
      <c r="P91" s="46"/>
      <c r="Q91" s="46"/>
      <c r="R91" s="46"/>
      <c r="S91" s="46"/>
      <c r="T91" s="46"/>
      <c r="U91" s="46"/>
      <c r="V91" s="103"/>
    </row>
    <row r="92" spans="1:25" ht="35.25" customHeight="1" x14ac:dyDescent="0.25">
      <c r="L92" s="46"/>
      <c r="M92" s="46"/>
      <c r="N92" s="46"/>
      <c r="O92" s="46"/>
      <c r="P92" s="46"/>
      <c r="Q92" s="46"/>
      <c r="R92" s="46"/>
      <c r="S92" s="46"/>
      <c r="T92" s="46"/>
      <c r="U92" s="46"/>
      <c r="V92" s="103"/>
    </row>
    <row r="93" spans="1:25" ht="35.25" customHeight="1" x14ac:dyDescent="0.25">
      <c r="L93" s="46"/>
      <c r="M93" s="46"/>
      <c r="N93" s="46"/>
      <c r="O93" s="46"/>
      <c r="P93" s="46"/>
      <c r="Q93" s="46"/>
      <c r="R93" s="46"/>
      <c r="S93" s="46"/>
      <c r="T93" s="46"/>
      <c r="U93" s="46"/>
      <c r="V93" s="103"/>
    </row>
    <row r="94" spans="1:25" ht="17.25" customHeight="1" x14ac:dyDescent="0.25">
      <c r="L94" s="46"/>
      <c r="M94" s="46"/>
      <c r="N94" s="46"/>
      <c r="O94" s="46"/>
      <c r="P94" s="46"/>
      <c r="Q94" s="46"/>
      <c r="R94" s="46"/>
      <c r="S94" s="46"/>
      <c r="T94" s="46"/>
      <c r="U94" s="46"/>
      <c r="V94" s="103"/>
    </row>
    <row r="95" spans="1:25" ht="21.75" customHeight="1" x14ac:dyDescent="0.25">
      <c r="L95" s="46"/>
      <c r="M95" s="46"/>
      <c r="N95" s="46"/>
      <c r="O95" s="46"/>
      <c r="P95" s="46"/>
      <c r="Q95" s="46"/>
      <c r="R95" s="46"/>
      <c r="S95" s="46"/>
      <c r="T95" s="46"/>
      <c r="U95" s="46"/>
      <c r="V95" s="103"/>
    </row>
    <row r="96" spans="1:25" ht="29.25" customHeight="1" thickBot="1" x14ac:dyDescent="0.3">
      <c r="L96" s="46"/>
      <c r="M96" s="46"/>
      <c r="N96" s="46"/>
      <c r="O96" s="46"/>
      <c r="P96" s="46"/>
      <c r="Q96" s="46"/>
      <c r="R96" s="46"/>
      <c r="S96" s="46"/>
      <c r="T96" s="46"/>
      <c r="U96" s="46"/>
      <c r="V96" s="103"/>
    </row>
    <row r="97" spans="1:45" ht="29.25" customHeight="1" thickBot="1" x14ac:dyDescent="0.3">
      <c r="A97" s="611" t="s">
        <v>6</v>
      </c>
      <c r="B97" s="621"/>
      <c r="C97" s="621"/>
      <c r="D97" s="621"/>
      <c r="E97" s="614"/>
      <c r="F97" s="369"/>
      <c r="G97" s="369"/>
      <c r="H97" s="369"/>
      <c r="I97" s="369"/>
      <c r="J97" s="129"/>
      <c r="K97" s="306"/>
      <c r="L97" s="91"/>
      <c r="M97" s="91"/>
      <c r="N97" s="91"/>
      <c r="O97" s="91"/>
      <c r="P97" s="91"/>
      <c r="Q97" s="91"/>
      <c r="R97" s="91"/>
      <c r="S97" s="91"/>
      <c r="T97" s="91"/>
      <c r="U97" s="91"/>
      <c r="V97" s="94"/>
    </row>
    <row r="98" spans="1:45" ht="26.25" customHeight="1" x14ac:dyDescent="0.25">
      <c r="A98" s="436" t="s">
        <v>253</v>
      </c>
      <c r="B98" s="431"/>
      <c r="C98" s="431"/>
      <c r="D98" s="431"/>
      <c r="E98" s="436" t="s">
        <v>254</v>
      </c>
      <c r="F98" s="437" t="s">
        <v>132</v>
      </c>
      <c r="G98" s="437" t="s">
        <v>28</v>
      </c>
      <c r="H98" s="437" t="s">
        <v>30</v>
      </c>
      <c r="I98" s="437" t="s">
        <v>67</v>
      </c>
      <c r="J98" s="413" t="s">
        <v>317</v>
      </c>
      <c r="K98" s="306"/>
      <c r="L98" s="92"/>
      <c r="M98" s="92"/>
      <c r="N98" s="92"/>
      <c r="O98" s="92"/>
      <c r="P98" s="92"/>
      <c r="Q98" s="92"/>
      <c r="R98" s="92"/>
      <c r="S98" s="92"/>
      <c r="T98" s="92"/>
      <c r="U98" s="92"/>
      <c r="V98" s="96"/>
    </row>
    <row r="99" spans="1:45" ht="47.1" hidden="1" customHeight="1" x14ac:dyDescent="0.25">
      <c r="A99" s="427" t="s">
        <v>47</v>
      </c>
      <c r="B99" s="427"/>
      <c r="C99" s="427"/>
      <c r="D99" s="427"/>
      <c r="E99" s="438" t="str">
        <f>IFERROR(IF(F99="[Module Reference (Name)]","--Select--",VLOOKUP(F99,'Reference records(soft deleted)'!$B$46:$D$62,3,FALSE)),"")</f>
        <v>--Select--</v>
      </c>
      <c r="F99" s="439" t="s">
        <v>131</v>
      </c>
      <c r="G99" s="439" t="b">
        <f>IFERROR(IF(E99&lt;&gt;"",TRUE,FALSE),FALSE)</f>
        <v>1</v>
      </c>
      <c r="H99" s="440" t="s">
        <v>29</v>
      </c>
      <c r="I99" s="527" t="str">
        <f>IFERROR(VLOOKUP(E99,'Reference Records'!$C$71:$H$83,6,FALSE),"")</f>
        <v/>
      </c>
      <c r="J99" s="439" t="s">
        <v>29</v>
      </c>
      <c r="K99" s="307"/>
      <c r="L99" s="46"/>
      <c r="M99" s="46"/>
      <c r="N99" s="46"/>
      <c r="O99" s="46"/>
      <c r="P99" s="46"/>
      <c r="Q99" s="46"/>
      <c r="R99" s="46"/>
      <c r="S99" s="46"/>
      <c r="T99" s="46"/>
      <c r="U99" s="46"/>
      <c r="V99" s="103"/>
      <c r="Y99" s="100"/>
      <c r="AS99" s="7"/>
    </row>
    <row r="100" spans="1:45" ht="47.1" customHeight="1" x14ac:dyDescent="0.25">
      <c r="A100" s="427"/>
      <c r="B100" s="427"/>
      <c r="C100" s="427"/>
      <c r="D100" s="427"/>
      <c r="E100" s="438" t="str">
        <f>IFERROR(IF(F100="[Module Reference (Name)]","--Select--",VLOOKUP(F100,'Reference records(soft deleted)'!$B$46:$D$62,3,FALSE)),"")</f>
        <v>Lutte antivectorielle</v>
      </c>
      <c r="F100" s="439" t="s">
        <v>571</v>
      </c>
      <c r="G100" s="439" t="b">
        <f t="shared" ref="G100:G118" si="11">IFERROR(IF(E100&lt;&gt;"",TRUE,FALSE),FALSE)</f>
        <v>1</v>
      </c>
      <c r="H100" s="440" t="s">
        <v>572</v>
      </c>
      <c r="I100" s="527" t="str">
        <f>IFERROR(VLOOKUP(E100,'Reference Records'!$C$71:$H$83,6,FALSE),"")</f>
        <v>a1O36000001EGFLEA4</v>
      </c>
      <c r="J100" s="439" t="s">
        <v>430</v>
      </c>
      <c r="K100" s="307"/>
      <c r="L100" s="46"/>
      <c r="M100" s="46"/>
      <c r="N100" s="46"/>
      <c r="O100" s="46"/>
      <c r="P100" s="46"/>
      <c r="Q100" s="46"/>
      <c r="R100" s="46"/>
      <c r="S100" s="46"/>
      <c r="T100" s="46"/>
      <c r="U100" s="46"/>
      <c r="V100" s="103"/>
      <c r="Y100" s="382"/>
      <c r="AS100" s="7"/>
    </row>
    <row r="101" spans="1:45" ht="47.1" customHeight="1" x14ac:dyDescent="0.25">
      <c r="A101" s="427"/>
      <c r="B101" s="427"/>
      <c r="C101" s="427"/>
      <c r="D101" s="427"/>
      <c r="E101" s="438" t="str">
        <f>IFERROR(IF(F101="[Module Reference (Name)]","--Select--",VLOOKUP(F101,'Reference records(soft deleted)'!$B$46:$D$62,3,FALSE)),"")</f>
        <v>Prise en charge</v>
      </c>
      <c r="F101" s="439" t="s">
        <v>574</v>
      </c>
      <c r="G101" s="439" t="b">
        <f t="shared" si="11"/>
        <v>1</v>
      </c>
      <c r="H101" s="440" t="s">
        <v>575</v>
      </c>
      <c r="I101" s="527" t="str">
        <f>IFERROR(VLOOKUP(E101,'Reference Records'!$C$71:$H$83,6,FALSE),"")</f>
        <v>a1O36000001EGFMEA4</v>
      </c>
      <c r="J101" s="439" t="s">
        <v>430</v>
      </c>
      <c r="K101" s="307"/>
      <c r="L101" s="46"/>
      <c r="M101" s="46"/>
      <c r="N101" s="46"/>
      <c r="O101" s="46"/>
      <c r="P101" s="46"/>
      <c r="Q101" s="46"/>
      <c r="R101" s="46"/>
      <c r="S101" s="46"/>
      <c r="T101" s="46"/>
      <c r="U101" s="46"/>
      <c r="V101" s="103"/>
      <c r="Y101" s="382"/>
      <c r="AS101" s="7"/>
    </row>
    <row r="102" spans="1:45" ht="47.1" customHeight="1" x14ac:dyDescent="0.25">
      <c r="A102" s="427"/>
      <c r="B102" s="427"/>
      <c r="C102" s="427"/>
      <c r="D102" s="427"/>
      <c r="E102" s="438"/>
      <c r="F102" s="439" t="s">
        <v>577</v>
      </c>
      <c r="G102" s="439" t="b">
        <f t="shared" si="11"/>
        <v>0</v>
      </c>
      <c r="H102" s="440" t="s">
        <v>578</v>
      </c>
      <c r="I102" s="527" t="str">
        <f>IFERROR(VLOOKUP(E102,'Reference Records'!$C$71:$H$83,6,FALSE),"")</f>
        <v/>
      </c>
      <c r="J102" s="439" t="s">
        <v>430</v>
      </c>
      <c r="K102" s="307"/>
      <c r="L102" s="46"/>
      <c r="M102" s="46"/>
      <c r="N102" s="46"/>
      <c r="O102" s="46"/>
      <c r="P102" s="46"/>
      <c r="Q102" s="46"/>
      <c r="R102" s="46"/>
      <c r="S102" s="46"/>
      <c r="T102" s="46"/>
      <c r="U102" s="46"/>
      <c r="V102" s="103"/>
      <c r="Y102" s="382"/>
      <c r="AS102" s="7"/>
    </row>
    <row r="103" spans="1:45" ht="47.1" customHeight="1" x14ac:dyDescent="0.25">
      <c r="A103" s="427"/>
      <c r="B103" s="427"/>
      <c r="C103" s="427"/>
      <c r="D103" s="427"/>
      <c r="E103" s="438"/>
      <c r="F103" s="439" t="s">
        <v>580</v>
      </c>
      <c r="G103" s="439" t="b">
        <f t="shared" si="11"/>
        <v>0</v>
      </c>
      <c r="H103" s="440" t="s">
        <v>581</v>
      </c>
      <c r="I103" s="527" t="str">
        <f>IFERROR(VLOOKUP(E103,'Reference Records'!$C$71:$H$83,6,FALSE),"")</f>
        <v/>
      </c>
      <c r="J103" s="439" t="s">
        <v>430</v>
      </c>
      <c r="K103" s="307"/>
      <c r="L103" s="46"/>
      <c r="M103" s="46"/>
      <c r="N103" s="46"/>
      <c r="O103" s="46"/>
      <c r="P103" s="46"/>
      <c r="Q103" s="46"/>
      <c r="R103" s="46"/>
      <c r="S103" s="46"/>
      <c r="T103" s="46"/>
      <c r="U103" s="46"/>
      <c r="V103" s="103"/>
      <c r="Y103" s="382"/>
      <c r="AS103" s="7"/>
    </row>
    <row r="104" spans="1:45" ht="47.1" customHeight="1" x14ac:dyDescent="0.25">
      <c r="A104" s="427">
        <v>1</v>
      </c>
      <c r="B104" s="427"/>
      <c r="C104" s="427"/>
      <c r="D104" s="427"/>
      <c r="E104" s="438" t="str">
        <f>IFERROR(IF(F104="[Module Reference (Name)]","--Select--",VLOOKUP(F104,'Reference records(soft deleted)'!$B$46:$D$62,3,FALSE)),"")</f>
        <v/>
      </c>
      <c r="F104" s="439"/>
      <c r="G104" s="439" t="b">
        <f t="shared" si="11"/>
        <v>0</v>
      </c>
      <c r="H104" s="440" t="s">
        <v>583</v>
      </c>
      <c r="I104" s="527" t="str">
        <f>IFERROR(VLOOKUP(E104,'Reference Records'!$C$71:$H$83,6,FALSE),"")</f>
        <v/>
      </c>
      <c r="J104" s="439" t="s">
        <v>430</v>
      </c>
      <c r="K104" s="307"/>
      <c r="L104" s="46"/>
      <c r="M104" s="46"/>
      <c r="N104" s="46"/>
      <c r="O104" s="46"/>
      <c r="P104" s="46"/>
      <c r="Q104" s="46"/>
      <c r="R104" s="46"/>
      <c r="S104" s="46"/>
      <c r="T104" s="46"/>
      <c r="U104" s="46"/>
      <c r="V104" s="103"/>
      <c r="Y104" s="382"/>
      <c r="AS104" s="7"/>
    </row>
    <row r="105" spans="1:45" ht="47.1" customHeight="1" x14ac:dyDescent="0.25">
      <c r="A105" s="427">
        <v>2</v>
      </c>
      <c r="B105" s="427"/>
      <c r="C105" s="427"/>
      <c r="D105" s="427"/>
      <c r="E105" s="438" t="str">
        <f>IFERROR(IF(F105="[Module Reference (Name)]","--Select--",VLOOKUP(F105,'Reference records(soft deleted)'!$B$46:$D$62,3,FALSE)),"")</f>
        <v/>
      </c>
      <c r="F105" s="439"/>
      <c r="G105" s="439" t="b">
        <f t="shared" si="11"/>
        <v>0</v>
      </c>
      <c r="H105" s="440" t="s">
        <v>584</v>
      </c>
      <c r="I105" s="527" t="str">
        <f>IFERROR(VLOOKUP(E105,'Reference Records'!$C$71:$H$83,6,FALSE),"")</f>
        <v/>
      </c>
      <c r="J105" s="439" t="s">
        <v>430</v>
      </c>
      <c r="K105" s="307"/>
      <c r="L105" s="46"/>
      <c r="M105" s="46"/>
      <c r="N105" s="46"/>
      <c r="O105" s="46"/>
      <c r="P105" s="46"/>
      <c r="Q105" s="46"/>
      <c r="R105" s="46"/>
      <c r="S105" s="46"/>
      <c r="T105" s="46"/>
      <c r="U105" s="46"/>
      <c r="V105" s="103"/>
      <c r="Y105" s="382"/>
      <c r="AS105" s="7"/>
    </row>
    <row r="106" spans="1:45" ht="47.1" customHeight="1" x14ac:dyDescent="0.25">
      <c r="A106" s="427">
        <v>3</v>
      </c>
      <c r="B106" s="427"/>
      <c r="C106" s="427"/>
      <c r="D106" s="427"/>
      <c r="E106" s="438" t="str">
        <f>IFERROR(IF(F106="[Module Reference (Name)]","--Select--",VLOOKUP(F106,'Reference records(soft deleted)'!$B$46:$D$62,3,FALSE)),"")</f>
        <v/>
      </c>
      <c r="F106" s="439"/>
      <c r="G106" s="439" t="b">
        <f t="shared" si="11"/>
        <v>0</v>
      </c>
      <c r="H106" s="440" t="s">
        <v>585</v>
      </c>
      <c r="I106" s="527" t="str">
        <f>IFERROR(VLOOKUP(E106,'Reference Records'!$C$71:$H$83,6,FALSE),"")</f>
        <v/>
      </c>
      <c r="J106" s="439" t="s">
        <v>430</v>
      </c>
      <c r="K106" s="307"/>
      <c r="L106" s="46"/>
      <c r="M106" s="46"/>
      <c r="N106" s="46"/>
      <c r="O106" s="46"/>
      <c r="P106" s="46"/>
      <c r="Q106" s="46"/>
      <c r="R106" s="46"/>
      <c r="S106" s="46"/>
      <c r="T106" s="46"/>
      <c r="U106" s="46"/>
      <c r="V106" s="103"/>
      <c r="Y106" s="382"/>
      <c r="AS106" s="7"/>
    </row>
    <row r="107" spans="1:45" ht="47.1" customHeight="1" x14ac:dyDescent="0.25">
      <c r="A107" s="427">
        <v>4</v>
      </c>
      <c r="B107" s="427"/>
      <c r="C107" s="427"/>
      <c r="D107" s="427"/>
      <c r="E107" s="438" t="str">
        <f>IFERROR(IF(F107="[Module Reference (Name)]","--Select--",VLOOKUP(F107,'Reference records(soft deleted)'!$B$46:$D$62,3,FALSE)),"")</f>
        <v/>
      </c>
      <c r="F107" s="439"/>
      <c r="G107" s="439" t="b">
        <f t="shared" si="11"/>
        <v>0</v>
      </c>
      <c r="H107" s="440" t="s">
        <v>586</v>
      </c>
      <c r="I107" s="527" t="str">
        <f>IFERROR(VLOOKUP(E107,'Reference Records'!$C$71:$H$83,6,FALSE),"")</f>
        <v/>
      </c>
      <c r="J107" s="439" t="s">
        <v>430</v>
      </c>
      <c r="K107" s="307"/>
      <c r="L107" s="46"/>
      <c r="M107" s="46"/>
      <c r="N107" s="46"/>
      <c r="O107" s="46"/>
      <c r="P107" s="46"/>
      <c r="Q107" s="46"/>
      <c r="R107" s="46"/>
      <c r="S107" s="46"/>
      <c r="T107" s="46"/>
      <c r="U107" s="46"/>
      <c r="V107" s="103"/>
      <c r="Y107" s="382"/>
      <c r="AS107" s="7"/>
    </row>
    <row r="108" spans="1:45" ht="47.1" customHeight="1" x14ac:dyDescent="0.25">
      <c r="A108" s="427">
        <v>5</v>
      </c>
      <c r="B108" s="427"/>
      <c r="C108" s="427"/>
      <c r="D108" s="427"/>
      <c r="E108" s="438" t="str">
        <f>IFERROR(IF(F108="[Module Reference (Name)]","--Select--",VLOOKUP(F108,'Reference records(soft deleted)'!$B$46:$D$62,3,FALSE)),"")</f>
        <v/>
      </c>
      <c r="F108" s="439"/>
      <c r="G108" s="439" t="b">
        <f t="shared" si="11"/>
        <v>0</v>
      </c>
      <c r="H108" s="440" t="s">
        <v>587</v>
      </c>
      <c r="I108" s="527" t="str">
        <f>IFERROR(VLOOKUP(E108,'Reference Records'!$C$71:$H$83,6,FALSE),"")</f>
        <v/>
      </c>
      <c r="J108" s="439" t="s">
        <v>430</v>
      </c>
      <c r="K108" s="307"/>
      <c r="L108" s="46"/>
      <c r="M108" s="46"/>
      <c r="N108" s="46"/>
      <c r="O108" s="46"/>
      <c r="P108" s="46"/>
      <c r="Q108" s="46"/>
      <c r="R108" s="46"/>
      <c r="S108" s="46"/>
      <c r="T108" s="46"/>
      <c r="U108" s="46"/>
      <c r="V108" s="103"/>
      <c r="Y108" s="382"/>
      <c r="AS108" s="7"/>
    </row>
    <row r="109" spans="1:45" ht="47.1" customHeight="1" x14ac:dyDescent="0.25">
      <c r="A109" s="427">
        <v>6</v>
      </c>
      <c r="B109" s="427"/>
      <c r="C109" s="427"/>
      <c r="D109" s="427"/>
      <c r="E109" s="438" t="str">
        <f>IFERROR(IF(F109="[Module Reference (Name)]","--Select--",VLOOKUP(F109,'Reference records(soft deleted)'!$B$46:$D$62,3,FALSE)),"")</f>
        <v/>
      </c>
      <c r="F109" s="439"/>
      <c r="G109" s="439" t="b">
        <f t="shared" si="11"/>
        <v>0</v>
      </c>
      <c r="H109" s="440" t="s">
        <v>588</v>
      </c>
      <c r="I109" s="527" t="str">
        <f>IFERROR(VLOOKUP(E109,'Reference Records'!$C$71:$H$83,6,FALSE),"")</f>
        <v/>
      </c>
      <c r="J109" s="439" t="s">
        <v>430</v>
      </c>
      <c r="K109" s="307"/>
      <c r="L109" s="46"/>
      <c r="M109" s="46"/>
      <c r="N109" s="46"/>
      <c r="O109" s="46"/>
      <c r="P109" s="46"/>
      <c r="Q109" s="46"/>
      <c r="R109" s="46"/>
      <c r="S109" s="46"/>
      <c r="T109" s="46"/>
      <c r="U109" s="46"/>
      <c r="V109" s="103"/>
      <c r="Y109" s="382"/>
      <c r="AS109" s="7"/>
    </row>
    <row r="110" spans="1:45" ht="47.1" customHeight="1" x14ac:dyDescent="0.25">
      <c r="A110" s="427">
        <v>7</v>
      </c>
      <c r="B110" s="427"/>
      <c r="C110" s="427"/>
      <c r="D110" s="427"/>
      <c r="E110" s="438" t="str">
        <f>IFERROR(IF(F110="[Module Reference (Name)]","--Select--",VLOOKUP(F110,'Reference records(soft deleted)'!$B$46:$D$62,3,FALSE)),"")</f>
        <v/>
      </c>
      <c r="F110" s="439"/>
      <c r="G110" s="439" t="b">
        <f t="shared" si="11"/>
        <v>0</v>
      </c>
      <c r="H110" s="440" t="s">
        <v>589</v>
      </c>
      <c r="I110" s="527" t="str">
        <f>IFERROR(VLOOKUP(E110,'Reference Records'!$C$71:$H$83,6,FALSE),"")</f>
        <v/>
      </c>
      <c r="J110" s="439" t="s">
        <v>430</v>
      </c>
      <c r="K110" s="307"/>
      <c r="L110" s="46"/>
      <c r="M110" s="46"/>
      <c r="N110" s="46"/>
      <c r="O110" s="46"/>
      <c r="P110" s="46"/>
      <c r="Q110" s="46"/>
      <c r="R110" s="46"/>
      <c r="S110" s="46"/>
      <c r="T110" s="46"/>
      <c r="U110" s="46"/>
      <c r="V110" s="103"/>
      <c r="Y110" s="382"/>
      <c r="AS110" s="7"/>
    </row>
    <row r="111" spans="1:45" ht="47.1" customHeight="1" x14ac:dyDescent="0.25">
      <c r="A111" s="427">
        <v>8</v>
      </c>
      <c r="B111" s="427"/>
      <c r="C111" s="427"/>
      <c r="D111" s="427"/>
      <c r="E111" s="438" t="str">
        <f>IFERROR(IF(F111="[Module Reference (Name)]","--Select--",VLOOKUP(F111,'Reference records(soft deleted)'!$B$46:$D$62,3,FALSE)),"")</f>
        <v/>
      </c>
      <c r="F111" s="439"/>
      <c r="G111" s="439" t="b">
        <f t="shared" si="11"/>
        <v>0</v>
      </c>
      <c r="H111" s="440" t="s">
        <v>590</v>
      </c>
      <c r="I111" s="527" t="str">
        <f>IFERROR(VLOOKUP(E111,'Reference Records'!$C$71:$H$83,6,FALSE),"")</f>
        <v/>
      </c>
      <c r="J111" s="439" t="s">
        <v>430</v>
      </c>
      <c r="K111" s="307"/>
      <c r="L111" s="46"/>
      <c r="M111" s="46"/>
      <c r="N111" s="46"/>
      <c r="O111" s="46"/>
      <c r="P111" s="46"/>
      <c r="Q111" s="46"/>
      <c r="R111" s="46"/>
      <c r="S111" s="46"/>
      <c r="T111" s="46"/>
      <c r="U111" s="46"/>
      <c r="V111" s="103"/>
      <c r="Y111" s="382"/>
      <c r="AS111" s="7"/>
    </row>
    <row r="112" spans="1:45" ht="47.1" customHeight="1" x14ac:dyDescent="0.25">
      <c r="A112" s="427">
        <v>9</v>
      </c>
      <c r="B112" s="427"/>
      <c r="C112" s="427"/>
      <c r="D112" s="427"/>
      <c r="E112" s="438" t="str">
        <f>IFERROR(IF(F112="[Module Reference (Name)]","--Select--",VLOOKUP(F112,'Reference records(soft deleted)'!$B$46:$D$62,3,FALSE)),"")</f>
        <v/>
      </c>
      <c r="F112" s="439"/>
      <c r="G112" s="439" t="b">
        <f t="shared" si="11"/>
        <v>0</v>
      </c>
      <c r="H112" s="440" t="s">
        <v>591</v>
      </c>
      <c r="I112" s="527" t="str">
        <f>IFERROR(VLOOKUP(E112,'Reference Records'!$C$71:$H$83,6,FALSE),"")</f>
        <v/>
      </c>
      <c r="J112" s="439" t="s">
        <v>430</v>
      </c>
      <c r="K112" s="307"/>
      <c r="L112" s="46"/>
      <c r="M112" s="46"/>
      <c r="N112" s="46"/>
      <c r="O112" s="46"/>
      <c r="P112" s="46"/>
      <c r="Q112" s="46"/>
      <c r="R112" s="46"/>
      <c r="S112" s="46"/>
      <c r="T112" s="46"/>
      <c r="U112" s="46"/>
      <c r="V112" s="103"/>
      <c r="Y112" s="382"/>
      <c r="AS112" s="7"/>
    </row>
    <row r="113" spans="1:45" ht="47.1" customHeight="1" x14ac:dyDescent="0.25">
      <c r="A113" s="427">
        <v>10</v>
      </c>
      <c r="B113" s="427"/>
      <c r="C113" s="427"/>
      <c r="D113" s="427"/>
      <c r="E113" s="438" t="str">
        <f>IFERROR(IF(F113="[Module Reference (Name)]","--Select--",VLOOKUP(F113,'Reference records(soft deleted)'!$B$46:$D$62,3,FALSE)),"")</f>
        <v/>
      </c>
      <c r="F113" s="439"/>
      <c r="G113" s="439" t="b">
        <f t="shared" si="11"/>
        <v>0</v>
      </c>
      <c r="H113" s="440" t="s">
        <v>592</v>
      </c>
      <c r="I113" s="527" t="str">
        <f>IFERROR(VLOOKUP(E113,'Reference Records'!$C$71:$H$83,6,FALSE),"")</f>
        <v/>
      </c>
      <c r="J113" s="439" t="s">
        <v>430</v>
      </c>
      <c r="K113" s="307"/>
      <c r="L113" s="46"/>
      <c r="M113" s="46"/>
      <c r="N113" s="46"/>
      <c r="O113" s="46"/>
      <c r="P113" s="46"/>
      <c r="Q113" s="46"/>
      <c r="R113" s="46"/>
      <c r="S113" s="46"/>
      <c r="T113" s="46"/>
      <c r="U113" s="46"/>
      <c r="V113" s="103"/>
      <c r="Y113" s="382"/>
      <c r="AS113" s="7"/>
    </row>
    <row r="114" spans="1:45" ht="47.1" customHeight="1" x14ac:dyDescent="0.25">
      <c r="A114" s="427">
        <v>11</v>
      </c>
      <c r="B114" s="427"/>
      <c r="C114" s="427"/>
      <c r="D114" s="427"/>
      <c r="E114" s="438" t="str">
        <f>IFERROR(IF(F114="[Module Reference (Name)]","--Select--",VLOOKUP(F114,'Reference records(soft deleted)'!$B$46:$D$62,3,FALSE)),"")</f>
        <v/>
      </c>
      <c r="F114" s="439"/>
      <c r="G114" s="439" t="b">
        <f t="shared" si="11"/>
        <v>0</v>
      </c>
      <c r="H114" s="440" t="s">
        <v>593</v>
      </c>
      <c r="I114" s="527" t="str">
        <f>IFERROR(VLOOKUP(E114,'Reference Records'!$C$71:$H$83,6,FALSE),"")</f>
        <v/>
      </c>
      <c r="J114" s="439" t="s">
        <v>430</v>
      </c>
      <c r="K114" s="307"/>
      <c r="L114" s="46"/>
      <c r="M114" s="46"/>
      <c r="N114" s="46"/>
      <c r="O114" s="46"/>
      <c r="P114" s="46"/>
      <c r="Q114" s="46"/>
      <c r="R114" s="46"/>
      <c r="S114" s="46"/>
      <c r="T114" s="46"/>
      <c r="U114" s="46"/>
      <c r="V114" s="103"/>
      <c r="Y114" s="382"/>
      <c r="AS114" s="7"/>
    </row>
    <row r="115" spans="1:45" ht="47.1" customHeight="1" x14ac:dyDescent="0.25">
      <c r="A115" s="427">
        <v>12</v>
      </c>
      <c r="B115" s="427"/>
      <c r="C115" s="427"/>
      <c r="D115" s="427"/>
      <c r="E115" s="438" t="str">
        <f>IFERROR(IF(F115="[Module Reference (Name)]","--Select--",VLOOKUP(F115,'Reference records(soft deleted)'!$B$46:$D$62,3,FALSE)),"")</f>
        <v/>
      </c>
      <c r="F115" s="439"/>
      <c r="G115" s="439" t="b">
        <f t="shared" si="11"/>
        <v>0</v>
      </c>
      <c r="H115" s="440" t="s">
        <v>594</v>
      </c>
      <c r="I115" s="527" t="str">
        <f>IFERROR(VLOOKUP(E115,'Reference Records'!$C$71:$H$83,6,FALSE),"")</f>
        <v/>
      </c>
      <c r="J115" s="439" t="s">
        <v>430</v>
      </c>
      <c r="K115" s="307"/>
      <c r="L115" s="46"/>
      <c r="M115" s="46"/>
      <c r="N115" s="46"/>
      <c r="O115" s="46"/>
      <c r="P115" s="46"/>
      <c r="Q115" s="46"/>
      <c r="R115" s="46"/>
      <c r="S115" s="46"/>
      <c r="T115" s="46"/>
      <c r="U115" s="46"/>
      <c r="V115" s="103"/>
      <c r="Y115" s="382"/>
      <c r="AS115" s="7"/>
    </row>
    <row r="116" spans="1:45" ht="47.1" customHeight="1" x14ac:dyDescent="0.25">
      <c r="A116" s="427">
        <v>13</v>
      </c>
      <c r="B116" s="427"/>
      <c r="C116" s="427"/>
      <c r="D116" s="427"/>
      <c r="E116" s="438" t="str">
        <f>IFERROR(IF(F116="[Module Reference (Name)]","--Select--",VLOOKUP(F116,'Reference records(soft deleted)'!$B$46:$D$62,3,FALSE)),"")</f>
        <v/>
      </c>
      <c r="F116" s="439"/>
      <c r="G116" s="439" t="b">
        <f t="shared" si="11"/>
        <v>0</v>
      </c>
      <c r="H116" s="440" t="s">
        <v>595</v>
      </c>
      <c r="I116" s="527" t="str">
        <f>IFERROR(VLOOKUP(E116,'Reference Records'!$C$71:$H$83,6,FALSE),"")</f>
        <v/>
      </c>
      <c r="J116" s="439" t="s">
        <v>430</v>
      </c>
      <c r="K116" s="307"/>
      <c r="L116" s="46"/>
      <c r="M116" s="46"/>
      <c r="N116" s="46"/>
      <c r="O116" s="46"/>
      <c r="P116" s="46"/>
      <c r="Q116" s="46"/>
      <c r="R116" s="46"/>
      <c r="S116" s="46"/>
      <c r="T116" s="46"/>
      <c r="U116" s="46"/>
      <c r="V116" s="103"/>
      <c r="Y116" s="382"/>
      <c r="AS116" s="7"/>
    </row>
    <row r="117" spans="1:45" ht="47.1" customHeight="1" x14ac:dyDescent="0.25">
      <c r="A117" s="427">
        <v>14</v>
      </c>
      <c r="B117" s="427"/>
      <c r="C117" s="427"/>
      <c r="D117" s="427"/>
      <c r="E117" s="438" t="str">
        <f>IFERROR(IF(F117="[Module Reference (Name)]","--Select--",VLOOKUP(F117,'Reference records(soft deleted)'!$B$46:$D$62,3,FALSE)),"")</f>
        <v/>
      </c>
      <c r="F117" s="439"/>
      <c r="G117" s="439" t="b">
        <f t="shared" si="11"/>
        <v>0</v>
      </c>
      <c r="H117" s="440" t="s">
        <v>596</v>
      </c>
      <c r="I117" s="527" t="str">
        <f>IFERROR(VLOOKUP(E117,'Reference Records'!$C$71:$H$83,6,FALSE),"")</f>
        <v/>
      </c>
      <c r="J117" s="439" t="s">
        <v>430</v>
      </c>
      <c r="K117" s="307"/>
      <c r="L117" s="46"/>
      <c r="M117" s="46"/>
      <c r="N117" s="46"/>
      <c r="O117" s="46"/>
      <c r="P117" s="46"/>
      <c r="Q117" s="46"/>
      <c r="R117" s="46"/>
      <c r="S117" s="46"/>
      <c r="T117" s="46"/>
      <c r="U117" s="46"/>
      <c r="V117" s="103"/>
      <c r="Y117" s="382"/>
      <c r="AS117" s="7"/>
    </row>
    <row r="118" spans="1:45" ht="47.1" customHeight="1" x14ac:dyDescent="0.25">
      <c r="A118" s="427">
        <v>15</v>
      </c>
      <c r="B118" s="427"/>
      <c r="C118" s="427"/>
      <c r="D118" s="427"/>
      <c r="E118" s="438" t="str">
        <f>IFERROR(IF(F118="[Module Reference (Name)]","--Select--",VLOOKUP(F118,'Reference records(soft deleted)'!$B$46:$D$62,3,FALSE)),"")</f>
        <v/>
      </c>
      <c r="F118" s="439"/>
      <c r="G118" s="439" t="b">
        <f t="shared" si="11"/>
        <v>0</v>
      </c>
      <c r="H118" s="440" t="s">
        <v>597</v>
      </c>
      <c r="I118" s="527" t="str">
        <f>IFERROR(VLOOKUP(E118,'Reference Records'!$C$71:$H$83,6,FALSE),"")</f>
        <v/>
      </c>
      <c r="J118" s="439" t="s">
        <v>430</v>
      </c>
      <c r="K118" s="307"/>
      <c r="L118" s="46"/>
      <c r="M118" s="46"/>
      <c r="N118" s="46"/>
      <c r="O118" s="46"/>
      <c r="P118" s="46"/>
      <c r="Q118" s="46"/>
      <c r="R118" s="46"/>
      <c r="S118" s="46"/>
      <c r="T118" s="46"/>
      <c r="U118" s="46"/>
      <c r="V118" s="103"/>
      <c r="Y118" s="382"/>
      <c r="AS118" s="7"/>
    </row>
    <row r="119" spans="1:45" ht="2.65" customHeight="1" thickBot="1" x14ac:dyDescent="0.3">
      <c r="A119" s="64"/>
      <c r="B119" s="65"/>
      <c r="C119" s="65"/>
      <c r="D119" s="65"/>
      <c r="E119" s="65"/>
      <c r="F119" s="65"/>
      <c r="G119" s="65"/>
      <c r="H119" s="65"/>
      <c r="I119" s="65"/>
      <c r="J119" s="60"/>
      <c r="K119" s="51"/>
      <c r="L119" s="46"/>
      <c r="M119" s="46"/>
      <c r="N119" s="46"/>
      <c r="O119" s="46"/>
      <c r="P119" s="46"/>
      <c r="Q119" s="46"/>
      <c r="R119" s="46"/>
      <c r="S119" s="46"/>
      <c r="T119" s="46"/>
      <c r="U119" s="46"/>
      <c r="V119" s="103"/>
    </row>
    <row r="120" spans="1:45" ht="35.25" customHeight="1" x14ac:dyDescent="0.25">
      <c r="L120" s="46"/>
      <c r="M120" s="46"/>
      <c r="N120" s="46"/>
      <c r="O120" s="46"/>
      <c r="P120" s="46"/>
      <c r="Q120" s="46"/>
      <c r="R120" s="46"/>
      <c r="S120" s="46"/>
      <c r="T120" s="46"/>
      <c r="U120" s="46"/>
      <c r="V120" s="103"/>
    </row>
    <row r="121" spans="1:45" ht="35.25" customHeight="1" x14ac:dyDescent="0.25">
      <c r="L121" s="46"/>
      <c r="M121" s="46"/>
      <c r="N121" s="46"/>
      <c r="O121" s="46"/>
      <c r="P121" s="46"/>
      <c r="Q121" s="46"/>
      <c r="R121" s="46"/>
      <c r="S121" s="46"/>
      <c r="T121" s="46"/>
      <c r="U121" s="46"/>
      <c r="V121" s="103"/>
    </row>
    <row r="122" spans="1:45" ht="35.25" customHeight="1" x14ac:dyDescent="0.25">
      <c r="L122" s="46"/>
      <c r="M122" s="46"/>
      <c r="N122" s="46"/>
      <c r="O122" s="46"/>
      <c r="P122" s="46"/>
      <c r="Q122" s="46"/>
      <c r="R122" s="46"/>
      <c r="S122" s="46"/>
      <c r="T122" s="46"/>
      <c r="U122" s="46"/>
      <c r="V122" s="103"/>
    </row>
    <row r="123" spans="1:45" ht="35.25" customHeight="1" x14ac:dyDescent="0.25">
      <c r="L123" s="46"/>
      <c r="M123" s="46"/>
      <c r="N123" s="46"/>
      <c r="O123" s="46"/>
      <c r="P123" s="46"/>
      <c r="Q123" s="46"/>
      <c r="R123" s="46"/>
      <c r="S123" s="46"/>
      <c r="T123" s="46"/>
      <c r="U123" s="46"/>
      <c r="V123" s="103"/>
    </row>
    <row r="124" spans="1:45" ht="35.25" customHeight="1" x14ac:dyDescent="0.25">
      <c r="L124" s="46"/>
      <c r="M124" s="46"/>
      <c r="N124" s="46"/>
      <c r="O124" s="46"/>
      <c r="P124" s="46"/>
      <c r="Q124" s="46"/>
      <c r="R124" s="46"/>
      <c r="S124" s="46"/>
      <c r="U124" s="46"/>
      <c r="V124" s="103"/>
    </row>
    <row r="125" spans="1:45" ht="35.25" customHeight="1" x14ac:dyDescent="0.25">
      <c r="L125" s="46"/>
      <c r="M125" s="46"/>
      <c r="N125" s="46"/>
      <c r="O125" s="46"/>
      <c r="P125" s="46"/>
      <c r="Q125" s="46"/>
      <c r="R125" s="46"/>
      <c r="S125" s="46"/>
      <c r="T125" s="46"/>
      <c r="U125" s="46"/>
      <c r="V125" s="103"/>
    </row>
    <row r="126" spans="1:45" ht="27.75" customHeight="1" thickBot="1" x14ac:dyDescent="0.3">
      <c r="A126" s="104"/>
      <c r="B126" s="45"/>
      <c r="C126" s="45"/>
      <c r="D126" s="45"/>
      <c r="E126" s="46"/>
      <c r="F126" s="46"/>
      <c r="G126" s="46"/>
      <c r="H126" s="46"/>
      <c r="I126" s="46"/>
      <c r="J126" s="46"/>
      <c r="K126" s="46"/>
      <c r="L126" s="46"/>
      <c r="M126" s="46"/>
      <c r="N126" s="46"/>
      <c r="O126" s="46"/>
      <c r="P126" s="46"/>
      <c r="Q126" s="46"/>
      <c r="R126" s="46"/>
      <c r="S126" s="46"/>
      <c r="T126" s="46"/>
      <c r="U126" s="46"/>
      <c r="V126" s="103"/>
    </row>
    <row r="127" spans="1:45" ht="16.5" customHeight="1" thickBot="1" x14ac:dyDescent="0.3">
      <c r="A127" s="615" t="s">
        <v>13</v>
      </c>
      <c r="B127" s="616"/>
      <c r="C127" s="616"/>
      <c r="D127" s="616"/>
      <c r="E127" s="617"/>
      <c r="F127" s="617"/>
      <c r="G127" s="617"/>
      <c r="H127" s="617"/>
      <c r="I127" s="617"/>
      <c r="J127" s="617"/>
      <c r="K127" s="618"/>
      <c r="L127" s="618"/>
      <c r="M127" s="618"/>
      <c r="N127" s="618"/>
      <c r="O127" s="618"/>
      <c r="P127" s="618"/>
      <c r="Q127" s="618"/>
      <c r="R127" s="618"/>
      <c r="S127" s="618"/>
      <c r="T127" s="618"/>
      <c r="U127" s="105"/>
      <c r="V127" s="106"/>
      <c r="W127" s="106"/>
      <c r="X127" s="106"/>
      <c r="Y127" s="106"/>
      <c r="Z127" s="106"/>
      <c r="AA127" s="107"/>
      <c r="AB127" s="107"/>
      <c r="AC127" s="108"/>
    </row>
    <row r="128" spans="1:45" ht="30" customHeight="1" thickBot="1" x14ac:dyDescent="0.3">
      <c r="A128" s="611" t="s">
        <v>12</v>
      </c>
      <c r="B128" s="612"/>
      <c r="C128" s="612"/>
      <c r="D128" s="612"/>
      <c r="E128" s="613"/>
      <c r="F128" s="613"/>
      <c r="G128" s="613"/>
      <c r="H128" s="613"/>
      <c r="I128" s="613"/>
      <c r="J128" s="613"/>
      <c r="K128" s="613"/>
      <c r="L128" s="614"/>
      <c r="M128" s="614"/>
      <c r="N128" s="614"/>
      <c r="O128" s="614"/>
      <c r="P128" s="614"/>
      <c r="Q128" s="614"/>
      <c r="R128" s="614"/>
      <c r="S128" s="614"/>
      <c r="T128" s="614"/>
      <c r="U128" s="109"/>
      <c r="V128" s="110"/>
      <c r="W128" s="111"/>
      <c r="X128" s="111"/>
      <c r="Y128" s="111"/>
      <c r="Z128" s="111"/>
      <c r="AA128" s="48"/>
      <c r="AB128" s="48"/>
      <c r="AC128" s="49"/>
    </row>
    <row r="129" spans="1:33" ht="32.25" customHeight="1" x14ac:dyDescent="0.25">
      <c r="A129" s="436" t="s">
        <v>255</v>
      </c>
      <c r="B129" s="431"/>
      <c r="C129" s="431"/>
      <c r="D129" s="431"/>
      <c r="E129" s="441" t="s">
        <v>1</v>
      </c>
      <c r="F129" s="441" t="s">
        <v>93</v>
      </c>
      <c r="G129" s="441" t="s">
        <v>105</v>
      </c>
      <c r="H129" s="441" t="s">
        <v>106</v>
      </c>
      <c r="I129" s="441" t="s">
        <v>107</v>
      </c>
      <c r="J129" s="441" t="s">
        <v>118</v>
      </c>
      <c r="K129" s="441" t="s">
        <v>256</v>
      </c>
      <c r="L129" s="441" t="s">
        <v>91</v>
      </c>
      <c r="M129" s="442" t="s">
        <v>119</v>
      </c>
      <c r="N129" s="442" t="s">
        <v>120</v>
      </c>
      <c r="O129" s="442" t="s">
        <v>121</v>
      </c>
      <c r="P129" s="442" t="s">
        <v>122</v>
      </c>
      <c r="Q129" s="442" t="s">
        <v>132</v>
      </c>
      <c r="R129" s="441" t="s">
        <v>192</v>
      </c>
      <c r="S129" s="441" t="s">
        <v>191</v>
      </c>
      <c r="T129" s="441" t="s">
        <v>257</v>
      </c>
      <c r="U129" s="443" t="s">
        <v>90</v>
      </c>
      <c r="V129" s="444" t="s">
        <v>92</v>
      </c>
      <c r="W129" s="445" t="s">
        <v>99</v>
      </c>
      <c r="X129" s="446" t="s">
        <v>57</v>
      </c>
      <c r="Y129" s="446" t="s">
        <v>28</v>
      </c>
      <c r="Z129" s="446" t="s">
        <v>61</v>
      </c>
      <c r="AA129" s="446" t="s">
        <v>63</v>
      </c>
      <c r="AB129" s="446" t="s">
        <v>30</v>
      </c>
      <c r="AC129" s="447"/>
      <c r="AD129" s="448" t="s">
        <v>357</v>
      </c>
      <c r="AE129" s="449" t="s">
        <v>358</v>
      </c>
      <c r="AF129" s="448"/>
      <c r="AG129" s="448" t="s">
        <v>359</v>
      </c>
    </row>
    <row r="130" spans="1:33" ht="47.1" hidden="1" customHeight="1" x14ac:dyDescent="0.25">
      <c r="A130" s="427" t="s">
        <v>48</v>
      </c>
      <c r="B130" s="450"/>
      <c r="C130" s="450"/>
      <c r="D130" s="450"/>
      <c r="E130" s="451" t="str">
        <f>IFERROR(IF(AND(K130="",T130=""),"",(VLOOKUP(Q130,'Reference records(soft deleted)'!$B$46:$D$62,3,FALSE))),"")</f>
        <v/>
      </c>
      <c r="F130" s="452"/>
      <c r="G130" s="452"/>
      <c r="H130" s="452"/>
      <c r="I130" s="452"/>
      <c r="J130" s="452"/>
      <c r="K130" s="451" t="str">
        <f>IFERROR(VLOOKUP(R130,'Reference records(soft deleted)'!$B$110:$D$181,3,FALSE),"")</f>
        <v/>
      </c>
      <c r="L130" s="452"/>
      <c r="M130" s="452"/>
      <c r="N130" s="452"/>
      <c r="O130" s="452"/>
      <c r="P130" s="452"/>
      <c r="Q130" s="453" t="s">
        <v>131</v>
      </c>
      <c r="R130" s="452" t="s">
        <v>133</v>
      </c>
      <c r="S130" s="452"/>
      <c r="T130" s="454"/>
      <c r="U130" s="455" t="str">
        <f>IFERROR(IF(VLOOKUP(E130,'Reference Records'!$C$71:$D$84,2,FALSE)=0,"",VLOOKUP(E130,'Reference Records'!$C$71:$D$84,2,FALSE)),"")</f>
        <v/>
      </c>
      <c r="V130" s="455"/>
      <c r="W130" s="455" t="str">
        <f>K130&amp;T130</f>
        <v/>
      </c>
      <c r="X130" s="456" t="str">
        <f>IFERROR(VLOOKUP(E130,$E$99:$H$120,4,FALSE),"")</f>
        <v>a1P36000002FAEZEA4</v>
      </c>
      <c r="Y130" s="456" t="b">
        <f>IFERROR(IF(OR(K130&lt;&gt;"",T130&lt;&gt;""),TRUE,FALSE),FALSE)</f>
        <v>0</v>
      </c>
      <c r="Z130" s="456" t="b">
        <f>IFERROR(TRUE,FALSE)</f>
        <v>1</v>
      </c>
      <c r="AA130" s="456" t="str">
        <f>IFERROR(VLOOKUP(K130,'Reference Records'!$C$87:$E$148,3,FALSE),"")</f>
        <v/>
      </c>
      <c r="AB130" s="456" t="s">
        <v>29</v>
      </c>
      <c r="AC130" s="447"/>
      <c r="AD130" s="447" t="str">
        <f t="array" ref="AD130">IFERROR(INDEX($E$130:$E$196,MATCH(SMALL(NOT($E$130:$E$196="")*IF(ISNUMBER($E$130:$E$196),COUNTIF($E$130:$E$196,"&lt;="&amp;$E$130:$E$196),COUNTIF($E$130:$E$196,"&lt;="&amp;$E$130:$E$196)+SUM(--ISNUMBER($E$130:$E$196))),ROWS($E$129:E129)+SUM(--ISBLANK($E$130:$E$196))),NOT($E$130:$E$196="")*IF(ISNUMBER($E$130:$E$196),COUNTIF($E$130:$E$196,"&lt;="&amp;$E$130:$E$196),COUNTIF($E$130:$E$196,"&lt;="&amp;$E$130:$E$196)+SUM(--ISNUMBER($E$130:$E$196))),0)),"")</f>
        <v/>
      </c>
      <c r="AE130" s="447" t="str">
        <f t="array" ref="AE130">IFERROR(IF(INDEX($W$130:$W$196, MATCH(0, IF(AD130=$E$130:$E$196, COUNTIF($AE$129:$AE129, $W$130:$W$196), ""), 0))=0,"",INDEX($W$130:$W$196, MATCH(0, IF(AD130=$E$130:$E$196, COUNTIF($AE$129:$AE129, $W$130:$W$196), ""), 0))),"")</f>
        <v/>
      </c>
      <c r="AF130" s="447"/>
      <c r="AG130" s="457" t="s">
        <v>356</v>
      </c>
    </row>
    <row r="131" spans="1:33" ht="47.1" customHeight="1" x14ac:dyDescent="0.25">
      <c r="A131" s="427"/>
      <c r="B131" s="450"/>
      <c r="C131" s="450"/>
      <c r="D131" s="450"/>
      <c r="E131" s="451" t="str">
        <f>IFERROR(IF(AND(K131="",T131=""),"",(VLOOKUP(Q131,'Reference records(soft deleted)'!$B$46:$D$62,3,FALSE))),"")</f>
        <v/>
      </c>
      <c r="F131" s="452"/>
      <c r="G131" s="452"/>
      <c r="H131" s="452"/>
      <c r="I131" s="452"/>
      <c r="J131" s="452"/>
      <c r="K131" s="451"/>
      <c r="L131" s="452"/>
      <c r="M131" s="452"/>
      <c r="N131" s="452"/>
      <c r="O131" s="452"/>
      <c r="P131" s="452"/>
      <c r="Q131" s="453" t="s">
        <v>571</v>
      </c>
      <c r="R131" s="452" t="s">
        <v>598</v>
      </c>
      <c r="S131" s="452"/>
      <c r="T131" s="454"/>
      <c r="U131" s="455" t="str">
        <f>IFERROR(IF(VLOOKUP(E131,'Reference Records'!$C$71:$D$84,2,FALSE)=0,"",VLOOKUP(E131,'Reference Records'!$C$71:$D$84,2,FALSE)),"")</f>
        <v/>
      </c>
      <c r="V131" s="455"/>
      <c r="W131" s="455" t="str">
        <f t="shared" ref="W131:W194" si="12">K131&amp;T131</f>
        <v/>
      </c>
      <c r="X131" s="456" t="str">
        <f t="shared" ref="X131:X194" si="13">IFERROR(VLOOKUP(E131,$E$99:$H$120,4,FALSE),"")</f>
        <v>a1P36000002FAEZEA4</v>
      </c>
      <c r="Y131" s="456" t="b">
        <f t="shared" ref="Y131:Y194" si="14">IFERROR(IF(OR(K131&lt;&gt;"",T131&lt;&gt;""),TRUE,FALSE),FALSE)</f>
        <v>0</v>
      </c>
      <c r="Z131" s="456" t="b">
        <f t="shared" ref="Z131:Z194" si="15">IFERROR(TRUE,FALSE)</f>
        <v>1</v>
      </c>
      <c r="AA131" s="456" t="str">
        <f>IFERROR(VLOOKUP(K131,'Reference Records'!$C$87:$E$148,3,FALSE),"")</f>
        <v/>
      </c>
      <c r="AB131" s="456" t="s">
        <v>600</v>
      </c>
      <c r="AC131" s="447"/>
      <c r="AD131" s="447" t="str">
        <f t="array" ref="AD131">IFERROR(INDEX($E$130:$E$196,MATCH(SMALL(NOT($E$130:$E$196="")*IF(ISNUMBER($E$130:$E$196),COUNTIF($E$130:$E$196,"&lt;="&amp;$E$130:$E$196),COUNTIF($E$130:$E$196,"&lt;="&amp;$E$130:$E$196)+SUM(--ISNUMBER($E$130:$E$196))),ROWS($E$129:E130)+SUM(--ISBLANK($E$130:$E$196))),NOT($E$130:$E$196="")*IF(ISNUMBER($E$130:$E$196),COUNTIF($E$130:$E$196,"&lt;="&amp;$E$130:$E$196),COUNTIF($E$130:$E$196,"&lt;="&amp;$E$130:$E$196)+SUM(--ISNUMBER($E$130:$E$196))),0)),"")</f>
        <v/>
      </c>
      <c r="AE131" s="447" t="str">
        <f t="array" ref="AE131">IFERROR(IF(INDEX($W$130:$W$196, MATCH(0, IF(AD131=$E$130:$E$196, COUNTIF($AE$129:$AE130, $W$130:$W$196), ""), 0))=0,"",INDEX($W$130:$W$196, MATCH(0, IF(AD131=$E$130:$E$196, COUNTIF($AE$129:$AE130, $W$130:$W$196), ""), 0))),"")</f>
        <v/>
      </c>
      <c r="AF131" s="447"/>
      <c r="AG131" s="457" t="s">
        <v>601</v>
      </c>
    </row>
    <row r="132" spans="1:33" ht="47.1" customHeight="1" x14ac:dyDescent="0.25">
      <c r="A132" s="427"/>
      <c r="B132" s="450"/>
      <c r="C132" s="450"/>
      <c r="D132" s="450"/>
      <c r="E132" s="451" t="str">
        <f>IFERROR(IF(AND(K132="",T132=""),"",(VLOOKUP(Q132,'Reference records(soft deleted)'!$B$46:$D$62,3,FALSE))),"")</f>
        <v/>
      </c>
      <c r="F132" s="452"/>
      <c r="G132" s="452"/>
      <c r="H132" s="452"/>
      <c r="I132" s="452"/>
      <c r="J132" s="452"/>
      <c r="K132" s="451"/>
      <c r="L132" s="452"/>
      <c r="M132" s="452"/>
      <c r="N132" s="452"/>
      <c r="O132" s="452"/>
      <c r="P132" s="452"/>
      <c r="Q132" s="453" t="s">
        <v>571</v>
      </c>
      <c r="R132" s="452" t="s">
        <v>602</v>
      </c>
      <c r="S132" s="452"/>
      <c r="T132" s="454"/>
      <c r="U132" s="455" t="str">
        <f>IFERROR(IF(VLOOKUP(E132,'Reference Records'!$C$71:$D$84,2,FALSE)=0,"",VLOOKUP(E132,'Reference Records'!$C$71:$D$84,2,FALSE)),"")</f>
        <v/>
      </c>
      <c r="V132" s="455"/>
      <c r="W132" s="455" t="str">
        <f t="shared" si="12"/>
        <v/>
      </c>
      <c r="X132" s="456" t="str">
        <f t="shared" si="13"/>
        <v>a1P36000002FAEZEA4</v>
      </c>
      <c r="Y132" s="456" t="b">
        <f t="shared" si="14"/>
        <v>0</v>
      </c>
      <c r="Z132" s="456" t="b">
        <f t="shared" si="15"/>
        <v>1</v>
      </c>
      <c r="AA132" s="456" t="str">
        <f>IFERROR(VLOOKUP(K132,'Reference Records'!$C$87:$E$148,3,FALSE),"")</f>
        <v/>
      </c>
      <c r="AB132" s="456" t="s">
        <v>604</v>
      </c>
      <c r="AC132" s="447"/>
      <c r="AD132" s="447" t="str">
        <f t="array" ref="AD132">IFERROR(INDEX($E$130:$E$196,MATCH(SMALL(NOT($E$130:$E$196="")*IF(ISNUMBER($E$130:$E$196),COUNTIF($E$130:$E$196,"&lt;="&amp;$E$130:$E$196),COUNTIF($E$130:$E$196,"&lt;="&amp;$E$130:$E$196)+SUM(--ISNUMBER($E$130:$E$196))),ROWS($E$129:E131)+SUM(--ISBLANK($E$130:$E$196))),NOT($E$130:$E$196="")*IF(ISNUMBER($E$130:$E$196),COUNTIF($E$130:$E$196,"&lt;="&amp;$E$130:$E$196),COUNTIF($E$130:$E$196,"&lt;="&amp;$E$130:$E$196)+SUM(--ISNUMBER($E$130:$E$196))),0)),"")</f>
        <v/>
      </c>
      <c r="AE132" s="447" t="str">
        <f t="array" ref="AE132">IFERROR(IF(INDEX($W$130:$W$196, MATCH(0, IF(AD132=$E$130:$E$196, COUNTIF($AE$129:$AE131, $W$130:$W$196), ""), 0))=0,"",INDEX($W$130:$W$196, MATCH(0, IF(AD132=$E$130:$E$196, COUNTIF($AE$129:$AE131, $W$130:$W$196), ""), 0))),"")</f>
        <v/>
      </c>
      <c r="AF132" s="447"/>
      <c r="AG132" s="457" t="s">
        <v>605</v>
      </c>
    </row>
    <row r="133" spans="1:33" ht="47.1" customHeight="1" x14ac:dyDescent="0.25">
      <c r="A133" s="427"/>
      <c r="B133" s="450"/>
      <c r="C133" s="450"/>
      <c r="D133" s="450"/>
      <c r="E133" s="451" t="str">
        <f>IFERROR(IF(AND(K133="",T133=""),"",(VLOOKUP(Q133,'Reference records(soft deleted)'!$B$46:$D$62,3,FALSE))),"")</f>
        <v/>
      </c>
      <c r="F133" s="452"/>
      <c r="G133" s="452"/>
      <c r="H133" s="452"/>
      <c r="I133" s="452"/>
      <c r="J133" s="452"/>
      <c r="K133" s="451"/>
      <c r="L133" s="452"/>
      <c r="M133" s="452"/>
      <c r="N133" s="452"/>
      <c r="O133" s="452"/>
      <c r="P133" s="452"/>
      <c r="Q133" s="453" t="s">
        <v>571</v>
      </c>
      <c r="R133" s="452" t="s">
        <v>606</v>
      </c>
      <c r="S133" s="452"/>
      <c r="T133" s="454"/>
      <c r="U133" s="455" t="str">
        <f>IFERROR(IF(VLOOKUP(E133,'Reference Records'!$C$71:$D$84,2,FALSE)=0,"",VLOOKUP(E133,'Reference Records'!$C$71:$D$84,2,FALSE)),"")</f>
        <v/>
      </c>
      <c r="V133" s="455"/>
      <c r="W133" s="455" t="str">
        <f t="shared" si="12"/>
        <v/>
      </c>
      <c r="X133" s="456" t="str">
        <f t="shared" si="13"/>
        <v>a1P36000002FAEZEA4</v>
      </c>
      <c r="Y133" s="456" t="b">
        <f t="shared" si="14"/>
        <v>0</v>
      </c>
      <c r="Z133" s="456" t="b">
        <f t="shared" si="15"/>
        <v>1</v>
      </c>
      <c r="AA133" s="456" t="str">
        <f>IFERROR(VLOOKUP(K133,'Reference Records'!$C$87:$E$148,3,FALSE),"")</f>
        <v/>
      </c>
      <c r="AB133" s="456" t="s">
        <v>608</v>
      </c>
      <c r="AC133" s="447"/>
      <c r="AD133" s="447" t="str">
        <f t="array" ref="AD133">IFERROR(INDEX($E$130:$E$196,MATCH(SMALL(NOT($E$130:$E$196="")*IF(ISNUMBER($E$130:$E$196),COUNTIF($E$130:$E$196,"&lt;="&amp;$E$130:$E$196),COUNTIF($E$130:$E$196,"&lt;="&amp;$E$130:$E$196)+SUM(--ISNUMBER($E$130:$E$196))),ROWS($E$129:E132)+SUM(--ISBLANK($E$130:$E$196))),NOT($E$130:$E$196="")*IF(ISNUMBER($E$130:$E$196),COUNTIF($E$130:$E$196,"&lt;="&amp;$E$130:$E$196),COUNTIF($E$130:$E$196,"&lt;="&amp;$E$130:$E$196)+SUM(--ISNUMBER($E$130:$E$196))),0)),"")</f>
        <v/>
      </c>
      <c r="AE133" s="447" t="str">
        <f t="array" ref="AE133">IFERROR(IF(INDEX($W$130:$W$196, MATCH(0, IF(AD133=$E$130:$E$196, COUNTIF($AE$129:$AE132, $W$130:$W$196), ""), 0))=0,"",INDEX($W$130:$W$196, MATCH(0, IF(AD133=$E$130:$E$196, COUNTIF($AE$129:$AE132, $W$130:$W$196), ""), 0))),"")</f>
        <v/>
      </c>
      <c r="AF133" s="447"/>
      <c r="AG133" s="457" t="s">
        <v>609</v>
      </c>
    </row>
    <row r="134" spans="1:33" ht="47.1" customHeight="1" x14ac:dyDescent="0.25">
      <c r="A134" s="427"/>
      <c r="B134" s="450"/>
      <c r="C134" s="450"/>
      <c r="D134" s="450"/>
      <c r="E134" s="451" t="str">
        <f>IFERROR(IF(AND(K134="",T134=""),"",(VLOOKUP(Q134,'Reference records(soft deleted)'!$B$46:$D$62,3,FALSE))),"")</f>
        <v/>
      </c>
      <c r="F134" s="452"/>
      <c r="G134" s="452"/>
      <c r="H134" s="452"/>
      <c r="I134" s="452"/>
      <c r="J134" s="452"/>
      <c r="K134" s="451"/>
      <c r="L134" s="452"/>
      <c r="M134" s="452"/>
      <c r="N134" s="452"/>
      <c r="O134" s="452"/>
      <c r="P134" s="452"/>
      <c r="Q134" s="453" t="s">
        <v>571</v>
      </c>
      <c r="R134" s="452" t="s">
        <v>610</v>
      </c>
      <c r="S134" s="452"/>
      <c r="T134" s="454"/>
      <c r="U134" s="455" t="str">
        <f>IFERROR(IF(VLOOKUP(E134,'Reference Records'!$C$71:$D$84,2,FALSE)=0,"",VLOOKUP(E134,'Reference Records'!$C$71:$D$84,2,FALSE)),"")</f>
        <v/>
      </c>
      <c r="V134" s="455"/>
      <c r="W134" s="455" t="str">
        <f t="shared" si="12"/>
        <v/>
      </c>
      <c r="X134" s="456" t="str">
        <f t="shared" si="13"/>
        <v>a1P36000002FAEZEA4</v>
      </c>
      <c r="Y134" s="456" t="b">
        <f t="shared" si="14"/>
        <v>0</v>
      </c>
      <c r="Z134" s="456" t="b">
        <f t="shared" si="15"/>
        <v>1</v>
      </c>
      <c r="AA134" s="456" t="str">
        <f>IFERROR(VLOOKUP(K134,'Reference Records'!$C$87:$E$148,3,FALSE),"")</f>
        <v/>
      </c>
      <c r="AB134" s="456" t="s">
        <v>612</v>
      </c>
      <c r="AC134" s="447"/>
      <c r="AD134" s="447" t="str">
        <f t="array" ref="AD134">IFERROR(INDEX($E$130:$E$196,MATCH(SMALL(NOT($E$130:$E$196="")*IF(ISNUMBER($E$130:$E$196),COUNTIF($E$130:$E$196,"&lt;="&amp;$E$130:$E$196),COUNTIF($E$130:$E$196,"&lt;="&amp;$E$130:$E$196)+SUM(--ISNUMBER($E$130:$E$196))),ROWS($E$129:E133)+SUM(--ISBLANK($E$130:$E$196))),NOT($E$130:$E$196="")*IF(ISNUMBER($E$130:$E$196),COUNTIF($E$130:$E$196,"&lt;="&amp;$E$130:$E$196),COUNTIF($E$130:$E$196,"&lt;="&amp;$E$130:$E$196)+SUM(--ISNUMBER($E$130:$E$196))),0)),"")</f>
        <v/>
      </c>
      <c r="AE134" s="447" t="str">
        <f t="array" ref="AE134">IFERROR(IF(INDEX($W$130:$W$196, MATCH(0, IF(AD134=$E$130:$E$196, COUNTIF($AE$129:$AE133, $W$130:$W$196), ""), 0))=0,"",INDEX($W$130:$W$196, MATCH(0, IF(AD134=$E$130:$E$196, COUNTIF($AE$129:$AE133, $W$130:$W$196), ""), 0))),"")</f>
        <v/>
      </c>
      <c r="AF134" s="447"/>
      <c r="AG134" s="457" t="s">
        <v>613</v>
      </c>
    </row>
    <row r="135" spans="1:33" ht="47.1" customHeight="1" x14ac:dyDescent="0.25">
      <c r="A135" s="427"/>
      <c r="B135" s="450"/>
      <c r="C135" s="450"/>
      <c r="D135" s="450"/>
      <c r="E135" s="451" t="str">
        <f>IFERROR(IF(AND(K135="",T135=""),"",(VLOOKUP(Q135,'Reference records(soft deleted)'!$B$46:$D$62,3,FALSE))),"")</f>
        <v/>
      </c>
      <c r="F135" s="452"/>
      <c r="G135" s="452"/>
      <c r="H135" s="452"/>
      <c r="I135" s="452"/>
      <c r="J135" s="452"/>
      <c r="K135" s="451"/>
      <c r="L135" s="452"/>
      <c r="M135" s="452"/>
      <c r="N135" s="452"/>
      <c r="O135" s="452"/>
      <c r="P135" s="452"/>
      <c r="Q135" s="453" t="s">
        <v>571</v>
      </c>
      <c r="R135" s="452" t="s">
        <v>614</v>
      </c>
      <c r="S135" s="452"/>
      <c r="T135" s="454"/>
      <c r="U135" s="455" t="str">
        <f>IFERROR(IF(VLOOKUP(E135,'Reference Records'!$C$71:$D$84,2,FALSE)=0,"",VLOOKUP(E135,'Reference Records'!$C$71:$D$84,2,FALSE)),"")</f>
        <v/>
      </c>
      <c r="V135" s="455"/>
      <c r="W135" s="455" t="str">
        <f t="shared" si="12"/>
        <v/>
      </c>
      <c r="X135" s="456" t="str">
        <f t="shared" si="13"/>
        <v>a1P36000002FAEZEA4</v>
      </c>
      <c r="Y135" s="456" t="b">
        <f t="shared" si="14"/>
        <v>0</v>
      </c>
      <c r="Z135" s="456" t="b">
        <f t="shared" si="15"/>
        <v>1</v>
      </c>
      <c r="AA135" s="456" t="str">
        <f>IFERROR(VLOOKUP(K135,'Reference Records'!$C$87:$E$148,3,FALSE),"")</f>
        <v/>
      </c>
      <c r="AB135" s="456" t="s">
        <v>616</v>
      </c>
      <c r="AC135" s="447"/>
      <c r="AD135" s="447" t="str">
        <f t="array" ref="AD135">IFERROR(INDEX($E$130:$E$196,MATCH(SMALL(NOT($E$130:$E$196="")*IF(ISNUMBER($E$130:$E$196),COUNTIF($E$130:$E$196,"&lt;="&amp;$E$130:$E$196),COUNTIF($E$130:$E$196,"&lt;="&amp;$E$130:$E$196)+SUM(--ISNUMBER($E$130:$E$196))),ROWS($E$129:E134)+SUM(--ISBLANK($E$130:$E$196))),NOT($E$130:$E$196="")*IF(ISNUMBER($E$130:$E$196),COUNTIF($E$130:$E$196,"&lt;="&amp;$E$130:$E$196),COUNTIF($E$130:$E$196,"&lt;="&amp;$E$130:$E$196)+SUM(--ISNUMBER($E$130:$E$196))),0)),"")</f>
        <v/>
      </c>
      <c r="AE135" s="447" t="str">
        <f t="array" ref="AE135">IFERROR(IF(INDEX($W$130:$W$196, MATCH(0, IF(AD135=$E$130:$E$196, COUNTIF($AE$129:$AE134, $W$130:$W$196), ""), 0))=0,"",INDEX($W$130:$W$196, MATCH(0, IF(AD135=$E$130:$E$196, COUNTIF($AE$129:$AE134, $W$130:$W$196), ""), 0))),"")</f>
        <v/>
      </c>
      <c r="AF135" s="447"/>
      <c r="AG135" s="457" t="s">
        <v>617</v>
      </c>
    </row>
    <row r="136" spans="1:33" ht="47.1" customHeight="1" x14ac:dyDescent="0.25">
      <c r="A136" s="427"/>
      <c r="B136" s="450"/>
      <c r="C136" s="450"/>
      <c r="D136" s="450"/>
      <c r="E136" s="451" t="str">
        <f>IFERROR(IF(AND(K136="",T136=""),"",(VLOOKUP(Q136,'Reference records(soft deleted)'!$B$46:$D$62,3,FALSE))),"")</f>
        <v/>
      </c>
      <c r="F136" s="452"/>
      <c r="G136" s="452"/>
      <c r="H136" s="452"/>
      <c r="I136" s="452"/>
      <c r="J136" s="452"/>
      <c r="K136" s="451"/>
      <c r="L136" s="452"/>
      <c r="M136" s="452"/>
      <c r="N136" s="452"/>
      <c r="O136" s="452"/>
      <c r="P136" s="452"/>
      <c r="Q136" s="453" t="s">
        <v>574</v>
      </c>
      <c r="R136" s="452" t="s">
        <v>618</v>
      </c>
      <c r="S136" s="452"/>
      <c r="T136" s="454"/>
      <c r="U136" s="455" t="str">
        <f>IFERROR(IF(VLOOKUP(E136,'Reference Records'!$C$71:$D$84,2,FALSE)=0,"",VLOOKUP(E136,'Reference Records'!$C$71:$D$84,2,FALSE)),"")</f>
        <v/>
      </c>
      <c r="V136" s="455"/>
      <c r="W136" s="455" t="str">
        <f t="shared" si="12"/>
        <v/>
      </c>
      <c r="X136" s="456" t="str">
        <f t="shared" si="13"/>
        <v>a1P36000002FAEZEA4</v>
      </c>
      <c r="Y136" s="456" t="b">
        <f t="shared" si="14"/>
        <v>0</v>
      </c>
      <c r="Z136" s="456" t="b">
        <f t="shared" si="15"/>
        <v>1</v>
      </c>
      <c r="AA136" s="456" t="str">
        <f>IFERROR(VLOOKUP(K136,'Reference Records'!$C$87:$E$148,3,FALSE),"")</f>
        <v/>
      </c>
      <c r="AB136" s="456" t="s">
        <v>620</v>
      </c>
      <c r="AC136" s="447"/>
      <c r="AD136" s="447" t="str">
        <f t="array" ref="AD136">IFERROR(INDEX($E$130:$E$196,MATCH(SMALL(NOT($E$130:$E$196="")*IF(ISNUMBER($E$130:$E$196),COUNTIF($E$130:$E$196,"&lt;="&amp;$E$130:$E$196),COUNTIF($E$130:$E$196,"&lt;="&amp;$E$130:$E$196)+SUM(--ISNUMBER($E$130:$E$196))),ROWS($E$129:E135)+SUM(--ISBLANK($E$130:$E$196))),NOT($E$130:$E$196="")*IF(ISNUMBER($E$130:$E$196),COUNTIF($E$130:$E$196,"&lt;="&amp;$E$130:$E$196),COUNTIF($E$130:$E$196,"&lt;="&amp;$E$130:$E$196)+SUM(--ISNUMBER($E$130:$E$196))),0)),"")</f>
        <v/>
      </c>
      <c r="AE136" s="447" t="str">
        <f t="array" ref="AE136">IFERROR(IF(INDEX($W$130:$W$196, MATCH(0, IF(AD136=$E$130:$E$196, COUNTIF($AE$129:$AE135, $W$130:$W$196), ""), 0))=0,"",INDEX($W$130:$W$196, MATCH(0, IF(AD136=$E$130:$E$196, COUNTIF($AE$129:$AE135, $W$130:$W$196), ""), 0))),"")</f>
        <v/>
      </c>
      <c r="AF136" s="447"/>
      <c r="AG136" s="457" t="s">
        <v>621</v>
      </c>
    </row>
    <row r="137" spans="1:33" ht="47.1" customHeight="1" x14ac:dyDescent="0.25">
      <c r="A137" s="427"/>
      <c r="B137" s="450"/>
      <c r="C137" s="450"/>
      <c r="D137" s="450"/>
      <c r="E137" s="451" t="str">
        <f>IFERROR(IF(AND(K137="",T137=""),"",(VLOOKUP(Q137,'Reference records(soft deleted)'!$B$46:$D$62,3,FALSE))),"")</f>
        <v/>
      </c>
      <c r="F137" s="452"/>
      <c r="G137" s="452"/>
      <c r="H137" s="452"/>
      <c r="I137" s="452"/>
      <c r="J137" s="452"/>
      <c r="K137" s="451"/>
      <c r="L137" s="452"/>
      <c r="M137" s="452"/>
      <c r="N137" s="452"/>
      <c r="O137" s="452"/>
      <c r="P137" s="452"/>
      <c r="Q137" s="453" t="s">
        <v>574</v>
      </c>
      <c r="R137" s="452" t="s">
        <v>614</v>
      </c>
      <c r="S137" s="452"/>
      <c r="T137" s="454"/>
      <c r="U137" s="455" t="str">
        <f>IFERROR(IF(VLOOKUP(E137,'Reference Records'!$C$71:$D$84,2,FALSE)=0,"",VLOOKUP(E137,'Reference Records'!$C$71:$D$84,2,FALSE)),"")</f>
        <v/>
      </c>
      <c r="V137" s="455"/>
      <c r="W137" s="455" t="str">
        <f t="shared" si="12"/>
        <v/>
      </c>
      <c r="X137" s="456" t="str">
        <f t="shared" si="13"/>
        <v>a1P36000002FAEZEA4</v>
      </c>
      <c r="Y137" s="456" t="b">
        <f t="shared" si="14"/>
        <v>0</v>
      </c>
      <c r="Z137" s="456" t="b">
        <f t="shared" si="15"/>
        <v>1</v>
      </c>
      <c r="AA137" s="456" t="str">
        <f>IFERROR(VLOOKUP(K137,'Reference Records'!$C$87:$E$148,3,FALSE),"")</f>
        <v/>
      </c>
      <c r="AB137" s="456" t="s">
        <v>622</v>
      </c>
      <c r="AC137" s="447"/>
      <c r="AD137" s="447" t="str">
        <f t="array" ref="AD137">IFERROR(INDEX($E$130:$E$196,MATCH(SMALL(NOT($E$130:$E$196="")*IF(ISNUMBER($E$130:$E$196),COUNTIF($E$130:$E$196,"&lt;="&amp;$E$130:$E$196),COUNTIF($E$130:$E$196,"&lt;="&amp;$E$130:$E$196)+SUM(--ISNUMBER($E$130:$E$196))),ROWS($E$129:E136)+SUM(--ISBLANK($E$130:$E$196))),NOT($E$130:$E$196="")*IF(ISNUMBER($E$130:$E$196),COUNTIF($E$130:$E$196,"&lt;="&amp;$E$130:$E$196),COUNTIF($E$130:$E$196,"&lt;="&amp;$E$130:$E$196)+SUM(--ISNUMBER($E$130:$E$196))),0)),"")</f>
        <v/>
      </c>
      <c r="AE137" s="447" t="str">
        <f t="array" ref="AE137">IFERROR(IF(INDEX($W$130:$W$196, MATCH(0, IF(AD137=$E$130:$E$196, COUNTIF($AE$129:$AE136, $W$130:$W$196), ""), 0))=0,"",INDEX($W$130:$W$196, MATCH(0, IF(AD137=$E$130:$E$196, COUNTIF($AE$129:$AE136, $W$130:$W$196), ""), 0))),"")</f>
        <v/>
      </c>
      <c r="AF137" s="447"/>
      <c r="AG137" s="457" t="s">
        <v>623</v>
      </c>
    </row>
    <row r="138" spans="1:33" ht="47.1" customHeight="1" x14ac:dyDescent="0.25">
      <c r="A138" s="427"/>
      <c r="B138" s="450"/>
      <c r="C138" s="450"/>
      <c r="D138" s="450"/>
      <c r="E138" s="451" t="str">
        <f>IFERROR(IF(AND(K138="",T138=""),"",(VLOOKUP(Q138,'Reference records(soft deleted)'!$B$46:$D$62,3,FALSE))),"")</f>
        <v/>
      </c>
      <c r="F138" s="452"/>
      <c r="G138" s="452"/>
      <c r="H138" s="452"/>
      <c r="I138" s="452"/>
      <c r="J138" s="452"/>
      <c r="K138" s="451"/>
      <c r="L138" s="452"/>
      <c r="M138" s="452"/>
      <c r="N138" s="452"/>
      <c r="O138" s="452"/>
      <c r="P138" s="452"/>
      <c r="Q138" s="453" t="s">
        <v>574</v>
      </c>
      <c r="R138" s="452" t="s">
        <v>624</v>
      </c>
      <c r="S138" s="452"/>
      <c r="T138" s="454"/>
      <c r="U138" s="455" t="str">
        <f>IFERROR(IF(VLOOKUP(E138,'Reference Records'!$C$71:$D$84,2,FALSE)=0,"",VLOOKUP(E138,'Reference Records'!$C$71:$D$84,2,FALSE)),"")</f>
        <v/>
      </c>
      <c r="V138" s="455"/>
      <c r="W138" s="455" t="str">
        <f t="shared" si="12"/>
        <v/>
      </c>
      <c r="X138" s="456" t="str">
        <f t="shared" si="13"/>
        <v>a1P36000002FAEZEA4</v>
      </c>
      <c r="Y138" s="456" t="b">
        <f t="shared" si="14"/>
        <v>0</v>
      </c>
      <c r="Z138" s="456" t="b">
        <f t="shared" si="15"/>
        <v>1</v>
      </c>
      <c r="AA138" s="456" t="str">
        <f>IFERROR(VLOOKUP(K138,'Reference Records'!$C$87:$E$148,3,FALSE),"")</f>
        <v/>
      </c>
      <c r="AB138" s="456" t="s">
        <v>626</v>
      </c>
      <c r="AC138" s="447"/>
      <c r="AD138" s="447" t="str">
        <f t="array" ref="AD138">IFERROR(INDEX($E$130:$E$196,MATCH(SMALL(NOT($E$130:$E$196="")*IF(ISNUMBER($E$130:$E$196),COUNTIF($E$130:$E$196,"&lt;="&amp;$E$130:$E$196),COUNTIF($E$130:$E$196,"&lt;="&amp;$E$130:$E$196)+SUM(--ISNUMBER($E$130:$E$196))),ROWS($E$129:E137)+SUM(--ISBLANK($E$130:$E$196))),NOT($E$130:$E$196="")*IF(ISNUMBER($E$130:$E$196),COUNTIF($E$130:$E$196,"&lt;="&amp;$E$130:$E$196),COUNTIF($E$130:$E$196,"&lt;="&amp;$E$130:$E$196)+SUM(--ISNUMBER($E$130:$E$196))),0)),"")</f>
        <v/>
      </c>
      <c r="AE138" s="447" t="str">
        <f t="array" ref="AE138">IFERROR(IF(INDEX($W$130:$W$196, MATCH(0, IF(AD138=$E$130:$E$196, COUNTIF($AE$129:$AE137, $W$130:$W$196), ""), 0))=0,"",INDEX($W$130:$W$196, MATCH(0, IF(AD138=$E$130:$E$196, COUNTIF($AE$129:$AE137, $W$130:$W$196), ""), 0))),"")</f>
        <v/>
      </c>
      <c r="AF138" s="447"/>
      <c r="AG138" s="457" t="s">
        <v>627</v>
      </c>
    </row>
    <row r="139" spans="1:33" ht="47.1" customHeight="1" x14ac:dyDescent="0.25">
      <c r="A139" s="427"/>
      <c r="B139" s="450"/>
      <c r="C139" s="450"/>
      <c r="D139" s="450"/>
      <c r="E139" s="451" t="str">
        <f>IFERROR(IF(AND(K139="",T139=""),"",(VLOOKUP(Q139,'Reference records(soft deleted)'!$B$46:$D$62,3,FALSE))),"")</f>
        <v/>
      </c>
      <c r="F139" s="452"/>
      <c r="G139" s="452"/>
      <c r="H139" s="452"/>
      <c r="I139" s="452"/>
      <c r="J139" s="452"/>
      <c r="K139" s="451"/>
      <c r="L139" s="452"/>
      <c r="M139" s="452"/>
      <c r="N139" s="452"/>
      <c r="O139" s="452"/>
      <c r="P139" s="452"/>
      <c r="Q139" s="453" t="s">
        <v>574</v>
      </c>
      <c r="R139" s="452" t="s">
        <v>628</v>
      </c>
      <c r="S139" s="452"/>
      <c r="T139" s="454"/>
      <c r="U139" s="455" t="str">
        <f>IFERROR(IF(VLOOKUP(E139,'Reference Records'!$C$71:$D$84,2,FALSE)=0,"",VLOOKUP(E139,'Reference Records'!$C$71:$D$84,2,FALSE)),"")</f>
        <v/>
      </c>
      <c r="V139" s="455"/>
      <c r="W139" s="455" t="str">
        <f t="shared" si="12"/>
        <v/>
      </c>
      <c r="X139" s="456" t="str">
        <f t="shared" si="13"/>
        <v>a1P36000002FAEZEA4</v>
      </c>
      <c r="Y139" s="456" t="b">
        <f t="shared" si="14"/>
        <v>0</v>
      </c>
      <c r="Z139" s="456" t="b">
        <f t="shared" si="15"/>
        <v>1</v>
      </c>
      <c r="AA139" s="456" t="str">
        <f>IFERROR(VLOOKUP(K139,'Reference Records'!$C$87:$E$148,3,FALSE),"")</f>
        <v/>
      </c>
      <c r="AB139" s="456" t="s">
        <v>630</v>
      </c>
      <c r="AC139" s="447"/>
      <c r="AD139" s="447" t="str">
        <f t="array" ref="AD139">IFERROR(INDEX($E$130:$E$196,MATCH(SMALL(NOT($E$130:$E$196="")*IF(ISNUMBER($E$130:$E$196),COUNTIF($E$130:$E$196,"&lt;="&amp;$E$130:$E$196),COUNTIF($E$130:$E$196,"&lt;="&amp;$E$130:$E$196)+SUM(--ISNUMBER($E$130:$E$196))),ROWS($E$129:E138)+SUM(--ISBLANK($E$130:$E$196))),NOT($E$130:$E$196="")*IF(ISNUMBER($E$130:$E$196),COUNTIF($E$130:$E$196,"&lt;="&amp;$E$130:$E$196),COUNTIF($E$130:$E$196,"&lt;="&amp;$E$130:$E$196)+SUM(--ISNUMBER($E$130:$E$196))),0)),"")</f>
        <v/>
      </c>
      <c r="AE139" s="447" t="str">
        <f t="array" ref="AE139">IFERROR(IF(INDEX($W$130:$W$196, MATCH(0, IF(AD139=$E$130:$E$196, COUNTIF($AE$129:$AE138, $W$130:$W$196), ""), 0))=0,"",INDEX($W$130:$W$196, MATCH(0, IF(AD139=$E$130:$E$196, COUNTIF($AE$129:$AE138, $W$130:$W$196), ""), 0))),"")</f>
        <v/>
      </c>
      <c r="AF139" s="447"/>
      <c r="AG139" s="457" t="s">
        <v>631</v>
      </c>
    </row>
    <row r="140" spans="1:33" ht="47.1" customHeight="1" x14ac:dyDescent="0.25">
      <c r="A140" s="427"/>
      <c r="B140" s="450"/>
      <c r="C140" s="450"/>
      <c r="D140" s="450"/>
      <c r="E140" s="451" t="str">
        <f>IFERROR(IF(AND(K140="",T140=""),"",(VLOOKUP(Q140,'Reference records(soft deleted)'!$B$46:$D$62,3,FALSE))),"")</f>
        <v/>
      </c>
      <c r="F140" s="452"/>
      <c r="G140" s="452"/>
      <c r="H140" s="452"/>
      <c r="I140" s="452"/>
      <c r="J140" s="452"/>
      <c r="K140" s="451"/>
      <c r="L140" s="452"/>
      <c r="M140" s="452"/>
      <c r="N140" s="452"/>
      <c r="O140" s="452"/>
      <c r="P140" s="452"/>
      <c r="Q140" s="453" t="s">
        <v>574</v>
      </c>
      <c r="R140" s="452" t="s">
        <v>632</v>
      </c>
      <c r="S140" s="452"/>
      <c r="T140" s="454"/>
      <c r="U140" s="455" t="str">
        <f>IFERROR(IF(VLOOKUP(E140,'Reference Records'!$C$71:$D$84,2,FALSE)=0,"",VLOOKUP(E140,'Reference Records'!$C$71:$D$84,2,FALSE)),"")</f>
        <v/>
      </c>
      <c r="V140" s="455"/>
      <c r="W140" s="455" t="str">
        <f t="shared" si="12"/>
        <v/>
      </c>
      <c r="X140" s="456" t="str">
        <f t="shared" si="13"/>
        <v>a1P36000002FAEZEA4</v>
      </c>
      <c r="Y140" s="456" t="b">
        <f t="shared" si="14"/>
        <v>0</v>
      </c>
      <c r="Z140" s="456" t="b">
        <f t="shared" si="15"/>
        <v>1</v>
      </c>
      <c r="AA140" s="456" t="str">
        <f>IFERROR(VLOOKUP(K140,'Reference Records'!$C$87:$E$148,3,FALSE),"")</f>
        <v/>
      </c>
      <c r="AB140" s="456" t="s">
        <v>634</v>
      </c>
      <c r="AC140" s="447"/>
      <c r="AD140" s="447" t="str">
        <f t="array" ref="AD140">IFERROR(INDEX($E$130:$E$196,MATCH(SMALL(NOT($E$130:$E$196="")*IF(ISNUMBER($E$130:$E$196),COUNTIF($E$130:$E$196,"&lt;="&amp;$E$130:$E$196),COUNTIF($E$130:$E$196,"&lt;="&amp;$E$130:$E$196)+SUM(--ISNUMBER($E$130:$E$196))),ROWS($E$129:E139)+SUM(--ISBLANK($E$130:$E$196))),NOT($E$130:$E$196="")*IF(ISNUMBER($E$130:$E$196),COUNTIF($E$130:$E$196,"&lt;="&amp;$E$130:$E$196),COUNTIF($E$130:$E$196,"&lt;="&amp;$E$130:$E$196)+SUM(--ISNUMBER($E$130:$E$196))),0)),"")</f>
        <v/>
      </c>
      <c r="AE140" s="447" t="str">
        <f t="array" ref="AE140">IFERROR(IF(INDEX($W$130:$W$196, MATCH(0, IF(AD140=$E$130:$E$196, COUNTIF($AE$129:$AE139, $W$130:$W$196), ""), 0))=0,"",INDEX($W$130:$W$196, MATCH(0, IF(AD140=$E$130:$E$196, COUNTIF($AE$129:$AE139, $W$130:$W$196), ""), 0))),"")</f>
        <v/>
      </c>
      <c r="AF140" s="447"/>
      <c r="AG140" s="457" t="s">
        <v>635</v>
      </c>
    </row>
    <row r="141" spans="1:33" ht="47.1" customHeight="1" x14ac:dyDescent="0.25">
      <c r="A141" s="427"/>
      <c r="B141" s="450"/>
      <c r="C141" s="450"/>
      <c r="D141" s="450"/>
      <c r="E141" s="451" t="str">
        <f>IFERROR(IF(AND(K141="",T141=""),"",(VLOOKUP(Q141,'Reference records(soft deleted)'!$B$46:$D$62,3,FALSE))),"")</f>
        <v/>
      </c>
      <c r="F141" s="452"/>
      <c r="G141" s="452"/>
      <c r="H141" s="452"/>
      <c r="I141" s="452"/>
      <c r="J141" s="452"/>
      <c r="K141" s="451"/>
      <c r="L141" s="452"/>
      <c r="M141" s="452"/>
      <c r="N141" s="452"/>
      <c r="O141" s="452"/>
      <c r="P141" s="452"/>
      <c r="Q141" s="453" t="s">
        <v>574</v>
      </c>
      <c r="R141" s="452" t="s">
        <v>636</v>
      </c>
      <c r="S141" s="452"/>
      <c r="T141" s="454"/>
      <c r="U141" s="455" t="str">
        <f>IFERROR(IF(VLOOKUP(E141,'Reference Records'!$C$71:$D$84,2,FALSE)=0,"",VLOOKUP(E141,'Reference Records'!$C$71:$D$84,2,FALSE)),"")</f>
        <v/>
      </c>
      <c r="V141" s="455"/>
      <c r="W141" s="455" t="str">
        <f t="shared" si="12"/>
        <v/>
      </c>
      <c r="X141" s="456" t="str">
        <f t="shared" si="13"/>
        <v>a1P36000002FAEZEA4</v>
      </c>
      <c r="Y141" s="456" t="b">
        <f t="shared" si="14"/>
        <v>0</v>
      </c>
      <c r="Z141" s="456" t="b">
        <f t="shared" si="15"/>
        <v>1</v>
      </c>
      <c r="AA141" s="456" t="str">
        <f>IFERROR(VLOOKUP(K141,'Reference Records'!$C$87:$E$148,3,FALSE),"")</f>
        <v/>
      </c>
      <c r="AB141" s="456" t="s">
        <v>638</v>
      </c>
      <c r="AC141" s="447"/>
      <c r="AD141" s="447" t="str">
        <f t="array" ref="AD141">IFERROR(INDEX($E$130:$E$196,MATCH(SMALL(NOT($E$130:$E$196="")*IF(ISNUMBER($E$130:$E$196),COUNTIF($E$130:$E$196,"&lt;="&amp;$E$130:$E$196),COUNTIF($E$130:$E$196,"&lt;="&amp;$E$130:$E$196)+SUM(--ISNUMBER($E$130:$E$196))),ROWS($E$129:E140)+SUM(--ISBLANK($E$130:$E$196))),NOT($E$130:$E$196="")*IF(ISNUMBER($E$130:$E$196),COUNTIF($E$130:$E$196,"&lt;="&amp;$E$130:$E$196),COUNTIF($E$130:$E$196,"&lt;="&amp;$E$130:$E$196)+SUM(--ISNUMBER($E$130:$E$196))),0)),"")</f>
        <v/>
      </c>
      <c r="AE141" s="447" t="str">
        <f t="array" ref="AE141">IFERROR(IF(INDEX($W$130:$W$196, MATCH(0, IF(AD141=$E$130:$E$196, COUNTIF($AE$129:$AE140, $W$130:$W$196), ""), 0))=0,"",INDEX($W$130:$W$196, MATCH(0, IF(AD141=$E$130:$E$196, COUNTIF($AE$129:$AE140, $W$130:$W$196), ""), 0))),"")</f>
        <v/>
      </c>
      <c r="AF141" s="447"/>
      <c r="AG141" s="457" t="s">
        <v>639</v>
      </c>
    </row>
    <row r="142" spans="1:33" ht="47.1" customHeight="1" x14ac:dyDescent="0.25">
      <c r="A142" s="427"/>
      <c r="B142" s="450"/>
      <c r="C142" s="450"/>
      <c r="D142" s="450"/>
      <c r="E142" s="451" t="str">
        <f>IFERROR(IF(AND(K142="",T142=""),"",(VLOOKUP(Q142,'Reference records(soft deleted)'!$B$46:$D$62,3,FALSE))),"")</f>
        <v/>
      </c>
      <c r="F142" s="452"/>
      <c r="G142" s="452"/>
      <c r="H142" s="452"/>
      <c r="I142" s="452"/>
      <c r="J142" s="452"/>
      <c r="K142" s="451"/>
      <c r="L142" s="452"/>
      <c r="M142" s="452"/>
      <c r="N142" s="452"/>
      <c r="O142" s="452"/>
      <c r="P142" s="452"/>
      <c r="Q142" s="453" t="s">
        <v>577</v>
      </c>
      <c r="R142" s="452" t="s">
        <v>640</v>
      </c>
      <c r="S142" s="452"/>
      <c r="T142" s="454"/>
      <c r="U142" s="455" t="str">
        <f>IFERROR(IF(VLOOKUP(E142,'Reference Records'!$C$71:$D$84,2,FALSE)=0,"",VLOOKUP(E142,'Reference Records'!$C$71:$D$84,2,FALSE)),"")</f>
        <v/>
      </c>
      <c r="V142" s="455"/>
      <c r="W142" s="455" t="str">
        <f t="shared" si="12"/>
        <v/>
      </c>
      <c r="X142" s="456" t="str">
        <f t="shared" si="13"/>
        <v>a1P36000002FAEZEA4</v>
      </c>
      <c r="Y142" s="456" t="b">
        <f t="shared" si="14"/>
        <v>0</v>
      </c>
      <c r="Z142" s="456" t="b">
        <f t="shared" si="15"/>
        <v>1</v>
      </c>
      <c r="AA142" s="456" t="str">
        <f>IFERROR(VLOOKUP(K142,'Reference Records'!$C$87:$E$148,3,FALSE),"")</f>
        <v/>
      </c>
      <c r="AB142" s="456" t="s">
        <v>642</v>
      </c>
      <c r="AC142" s="447"/>
      <c r="AD142" s="447" t="str">
        <f t="array" ref="AD142">IFERROR(INDEX($E$130:$E$196,MATCH(SMALL(NOT($E$130:$E$196="")*IF(ISNUMBER($E$130:$E$196),COUNTIF($E$130:$E$196,"&lt;="&amp;$E$130:$E$196),COUNTIF($E$130:$E$196,"&lt;="&amp;$E$130:$E$196)+SUM(--ISNUMBER($E$130:$E$196))),ROWS($E$129:E141)+SUM(--ISBLANK($E$130:$E$196))),NOT($E$130:$E$196="")*IF(ISNUMBER($E$130:$E$196),COUNTIF($E$130:$E$196,"&lt;="&amp;$E$130:$E$196),COUNTIF($E$130:$E$196,"&lt;="&amp;$E$130:$E$196)+SUM(--ISNUMBER($E$130:$E$196))),0)),"")</f>
        <v/>
      </c>
      <c r="AE142" s="447" t="str">
        <f t="array" ref="AE142">IFERROR(IF(INDEX($W$130:$W$196, MATCH(0, IF(AD142=$E$130:$E$196, COUNTIF($AE$129:$AE141, $W$130:$W$196), ""), 0))=0,"",INDEX($W$130:$W$196, MATCH(0, IF(AD142=$E$130:$E$196, COUNTIF($AE$129:$AE141, $W$130:$W$196), ""), 0))),"")</f>
        <v/>
      </c>
      <c r="AF142" s="447"/>
      <c r="AG142" s="457" t="s">
        <v>643</v>
      </c>
    </row>
    <row r="143" spans="1:33" ht="47.1" customHeight="1" x14ac:dyDescent="0.25">
      <c r="A143" s="427"/>
      <c r="B143" s="450"/>
      <c r="C143" s="450"/>
      <c r="D143" s="450"/>
      <c r="E143" s="451" t="str">
        <f>IFERROR(IF(AND(K143="",T143=""),"",(VLOOKUP(Q143,'Reference records(soft deleted)'!$B$46:$D$62,3,FALSE))),"")</f>
        <v/>
      </c>
      <c r="F143" s="452"/>
      <c r="G143" s="452"/>
      <c r="H143" s="452"/>
      <c r="I143" s="452"/>
      <c r="J143" s="452"/>
      <c r="K143" s="451"/>
      <c r="L143" s="452"/>
      <c r="M143" s="452"/>
      <c r="N143" s="452"/>
      <c r="O143" s="452"/>
      <c r="P143" s="452"/>
      <c r="Q143" s="453" t="s">
        <v>577</v>
      </c>
      <c r="R143" s="452" t="s">
        <v>644</v>
      </c>
      <c r="S143" s="452"/>
      <c r="T143" s="454"/>
      <c r="U143" s="455" t="str">
        <f>IFERROR(IF(VLOOKUP(E143,'Reference Records'!$C$71:$D$84,2,FALSE)=0,"",VLOOKUP(E143,'Reference Records'!$C$71:$D$84,2,FALSE)),"")</f>
        <v/>
      </c>
      <c r="V143" s="455"/>
      <c r="W143" s="455" t="str">
        <f t="shared" si="12"/>
        <v/>
      </c>
      <c r="X143" s="456" t="str">
        <f t="shared" si="13"/>
        <v>a1P36000002FAEZEA4</v>
      </c>
      <c r="Y143" s="456" t="b">
        <f t="shared" si="14"/>
        <v>0</v>
      </c>
      <c r="Z143" s="456" t="b">
        <f t="shared" si="15"/>
        <v>1</v>
      </c>
      <c r="AA143" s="456" t="str">
        <f>IFERROR(VLOOKUP(K143,'Reference Records'!$C$87:$E$148,3,FALSE),"")</f>
        <v/>
      </c>
      <c r="AB143" s="456" t="s">
        <v>646</v>
      </c>
      <c r="AC143" s="447"/>
      <c r="AD143" s="447" t="str">
        <f t="array" ref="AD143">IFERROR(INDEX($E$130:$E$196,MATCH(SMALL(NOT($E$130:$E$196="")*IF(ISNUMBER($E$130:$E$196),COUNTIF($E$130:$E$196,"&lt;="&amp;$E$130:$E$196),COUNTIF($E$130:$E$196,"&lt;="&amp;$E$130:$E$196)+SUM(--ISNUMBER($E$130:$E$196))),ROWS($E$129:E142)+SUM(--ISBLANK($E$130:$E$196))),NOT($E$130:$E$196="")*IF(ISNUMBER($E$130:$E$196),COUNTIF($E$130:$E$196,"&lt;="&amp;$E$130:$E$196),COUNTIF($E$130:$E$196,"&lt;="&amp;$E$130:$E$196)+SUM(--ISNUMBER($E$130:$E$196))),0)),"")</f>
        <v/>
      </c>
      <c r="AE143" s="447" t="str">
        <f t="array" ref="AE143">IFERROR(IF(INDEX($W$130:$W$196, MATCH(0, IF(AD143=$E$130:$E$196, COUNTIF($AE$129:$AE142, $W$130:$W$196), ""), 0))=0,"",INDEX($W$130:$W$196, MATCH(0, IF(AD143=$E$130:$E$196, COUNTIF($AE$129:$AE142, $W$130:$W$196), ""), 0))),"")</f>
        <v/>
      </c>
      <c r="AF143" s="447"/>
      <c r="AG143" s="457" t="s">
        <v>647</v>
      </c>
    </row>
    <row r="144" spans="1:33" ht="47.1" customHeight="1" x14ac:dyDescent="0.25">
      <c r="A144" s="427"/>
      <c r="B144" s="450"/>
      <c r="C144" s="450"/>
      <c r="D144" s="450"/>
      <c r="E144" s="451" t="str">
        <f>IFERROR(IF(AND(K144="",T144=""),"",(VLOOKUP(Q144,'Reference records(soft deleted)'!$B$46:$D$62,3,FALSE))),"")</f>
        <v/>
      </c>
      <c r="F144" s="452"/>
      <c r="G144" s="452"/>
      <c r="H144" s="452"/>
      <c r="I144" s="452"/>
      <c r="J144" s="452"/>
      <c r="K144" s="451"/>
      <c r="L144" s="452"/>
      <c r="M144" s="452"/>
      <c r="N144" s="452"/>
      <c r="O144" s="452"/>
      <c r="P144" s="452"/>
      <c r="Q144" s="453" t="s">
        <v>580</v>
      </c>
      <c r="R144" s="452" t="s">
        <v>648</v>
      </c>
      <c r="S144" s="452"/>
      <c r="T144" s="454"/>
      <c r="U144" s="455" t="str">
        <f>IFERROR(IF(VLOOKUP(E144,'Reference Records'!$C$71:$D$84,2,FALSE)=0,"",VLOOKUP(E144,'Reference Records'!$C$71:$D$84,2,FALSE)),"")</f>
        <v/>
      </c>
      <c r="V144" s="455"/>
      <c r="W144" s="455" t="str">
        <f t="shared" si="12"/>
        <v/>
      </c>
      <c r="X144" s="456" t="str">
        <f t="shared" si="13"/>
        <v>a1P36000002FAEZEA4</v>
      </c>
      <c r="Y144" s="456" t="b">
        <f t="shared" si="14"/>
        <v>0</v>
      </c>
      <c r="Z144" s="456" t="b">
        <f t="shared" si="15"/>
        <v>1</v>
      </c>
      <c r="AA144" s="456" t="str">
        <f>IFERROR(VLOOKUP(K144,'Reference Records'!$C$87:$E$148,3,FALSE),"")</f>
        <v/>
      </c>
      <c r="AB144" s="456" t="s">
        <v>650</v>
      </c>
      <c r="AC144" s="447"/>
      <c r="AD144" s="447" t="str">
        <f t="array" ref="AD144">IFERROR(INDEX($E$130:$E$196,MATCH(SMALL(NOT($E$130:$E$196="")*IF(ISNUMBER($E$130:$E$196),COUNTIF($E$130:$E$196,"&lt;="&amp;$E$130:$E$196),COUNTIF($E$130:$E$196,"&lt;="&amp;$E$130:$E$196)+SUM(--ISNUMBER($E$130:$E$196))),ROWS($E$129:E143)+SUM(--ISBLANK($E$130:$E$196))),NOT($E$130:$E$196="")*IF(ISNUMBER($E$130:$E$196),COUNTIF($E$130:$E$196,"&lt;="&amp;$E$130:$E$196),COUNTIF($E$130:$E$196,"&lt;="&amp;$E$130:$E$196)+SUM(--ISNUMBER($E$130:$E$196))),0)),"")</f>
        <v/>
      </c>
      <c r="AE144" s="447" t="str">
        <f t="array" ref="AE144">IFERROR(IF(INDEX($W$130:$W$196, MATCH(0, IF(AD144=$E$130:$E$196, COUNTIF($AE$129:$AE143, $W$130:$W$196), ""), 0))=0,"",INDEX($W$130:$W$196, MATCH(0, IF(AD144=$E$130:$E$196, COUNTIF($AE$129:$AE143, $W$130:$W$196), ""), 0))),"")</f>
        <v/>
      </c>
      <c r="AF144" s="447"/>
      <c r="AG144" s="457" t="s">
        <v>651</v>
      </c>
    </row>
    <row r="145" spans="1:33" ht="47.1" customHeight="1" x14ac:dyDescent="0.25">
      <c r="A145" s="427"/>
      <c r="B145" s="450"/>
      <c r="C145" s="450"/>
      <c r="D145" s="450"/>
      <c r="E145" s="451" t="str">
        <f>IFERROR(IF(AND(K145="",T145=""),"",(VLOOKUP(Q145,'Reference records(soft deleted)'!$B$46:$D$62,3,FALSE))),"")</f>
        <v/>
      </c>
      <c r="F145" s="452"/>
      <c r="G145" s="452"/>
      <c r="H145" s="452"/>
      <c r="I145" s="452"/>
      <c r="J145" s="452"/>
      <c r="K145" s="451"/>
      <c r="L145" s="452"/>
      <c r="M145" s="452"/>
      <c r="N145" s="452"/>
      <c r="O145" s="452"/>
      <c r="P145" s="452"/>
      <c r="Q145" s="453" t="s">
        <v>580</v>
      </c>
      <c r="R145" s="452" t="s">
        <v>652</v>
      </c>
      <c r="S145" s="452"/>
      <c r="T145" s="454"/>
      <c r="U145" s="455" t="str">
        <f>IFERROR(IF(VLOOKUP(E145,'Reference Records'!$C$71:$D$84,2,FALSE)=0,"",VLOOKUP(E145,'Reference Records'!$C$71:$D$84,2,FALSE)),"")</f>
        <v/>
      </c>
      <c r="V145" s="455"/>
      <c r="W145" s="455" t="str">
        <f t="shared" si="12"/>
        <v/>
      </c>
      <c r="X145" s="456" t="str">
        <f t="shared" si="13"/>
        <v>a1P36000002FAEZEA4</v>
      </c>
      <c r="Y145" s="456" t="b">
        <f t="shared" si="14"/>
        <v>0</v>
      </c>
      <c r="Z145" s="456" t="b">
        <f t="shared" si="15"/>
        <v>1</v>
      </c>
      <c r="AA145" s="456" t="str">
        <f>IFERROR(VLOOKUP(K145,'Reference Records'!$C$87:$E$148,3,FALSE),"")</f>
        <v/>
      </c>
      <c r="AB145" s="456" t="s">
        <v>654</v>
      </c>
      <c r="AC145" s="447"/>
      <c r="AD145" s="447" t="str">
        <f t="array" ref="AD145">IFERROR(INDEX($E$130:$E$196,MATCH(SMALL(NOT($E$130:$E$196="")*IF(ISNUMBER($E$130:$E$196),COUNTIF($E$130:$E$196,"&lt;="&amp;$E$130:$E$196),COUNTIF($E$130:$E$196,"&lt;="&amp;$E$130:$E$196)+SUM(--ISNUMBER($E$130:$E$196))),ROWS($E$129:E144)+SUM(--ISBLANK($E$130:$E$196))),NOT($E$130:$E$196="")*IF(ISNUMBER($E$130:$E$196),COUNTIF($E$130:$E$196,"&lt;="&amp;$E$130:$E$196),COUNTIF($E$130:$E$196,"&lt;="&amp;$E$130:$E$196)+SUM(--ISNUMBER($E$130:$E$196))),0)),"")</f>
        <v/>
      </c>
      <c r="AE145" s="447" t="str">
        <f t="array" ref="AE145">IFERROR(IF(INDEX($W$130:$W$196, MATCH(0, IF(AD145=$E$130:$E$196, COUNTIF($AE$129:$AE144, $W$130:$W$196), ""), 0))=0,"",INDEX($W$130:$W$196, MATCH(0, IF(AD145=$E$130:$E$196, COUNTIF($AE$129:$AE144, $W$130:$W$196), ""), 0))),"")</f>
        <v/>
      </c>
      <c r="AF145" s="447"/>
      <c r="AG145" s="457" t="s">
        <v>655</v>
      </c>
    </row>
    <row r="146" spans="1:33" ht="47.1" customHeight="1" x14ac:dyDescent="0.25">
      <c r="A146" s="427">
        <v>1</v>
      </c>
      <c r="B146" s="450"/>
      <c r="C146" s="450"/>
      <c r="D146" s="450"/>
      <c r="E146" s="451" t="str">
        <f>IFERROR(IF(AND(K146="",T146=""),"",(VLOOKUP(Q146,'Reference records(soft deleted)'!$B$46:$D$62,3,FALSE))),"")</f>
        <v/>
      </c>
      <c r="F146" s="452"/>
      <c r="G146" s="452"/>
      <c r="H146" s="452"/>
      <c r="I146" s="452"/>
      <c r="J146" s="452"/>
      <c r="K146" s="451" t="str">
        <f>IFERROR(VLOOKUP(R146,'Reference records(soft deleted)'!$B$110:$D$181,3,FALSE),"")</f>
        <v/>
      </c>
      <c r="L146" s="452"/>
      <c r="M146" s="452"/>
      <c r="N146" s="452"/>
      <c r="O146" s="452"/>
      <c r="P146" s="452"/>
      <c r="Q146" s="453"/>
      <c r="R146" s="452"/>
      <c r="S146" s="452"/>
      <c r="T146" s="454"/>
      <c r="U146" s="455" t="str">
        <f>IFERROR(IF(VLOOKUP(E146,'Reference Records'!$C$71:$D$84,2,FALSE)=0,"",VLOOKUP(E146,'Reference Records'!$C$71:$D$84,2,FALSE)),"")</f>
        <v/>
      </c>
      <c r="V146" s="455"/>
      <c r="W146" s="455" t="str">
        <f t="shared" si="12"/>
        <v/>
      </c>
      <c r="X146" s="456" t="str">
        <f t="shared" si="13"/>
        <v>a1P36000002FAEZEA4</v>
      </c>
      <c r="Y146" s="456" t="b">
        <f t="shared" si="14"/>
        <v>0</v>
      </c>
      <c r="Z146" s="456" t="b">
        <f t="shared" si="15"/>
        <v>1</v>
      </c>
      <c r="AA146" s="456" t="str">
        <f>IFERROR(VLOOKUP(K146,'Reference Records'!$C$87:$E$148,3,FALSE),"")</f>
        <v/>
      </c>
      <c r="AB146" s="456" t="s">
        <v>656</v>
      </c>
      <c r="AC146" s="447"/>
      <c r="AD146" s="447" t="str">
        <f t="array" ref="AD146">IFERROR(INDEX($E$130:$E$196,MATCH(SMALL(NOT($E$130:$E$196="")*IF(ISNUMBER($E$130:$E$196),COUNTIF($E$130:$E$196,"&lt;="&amp;$E$130:$E$196),COUNTIF($E$130:$E$196,"&lt;="&amp;$E$130:$E$196)+SUM(--ISNUMBER($E$130:$E$196))),ROWS($E$129:E145)+SUM(--ISBLANK($E$130:$E$196))),NOT($E$130:$E$196="")*IF(ISNUMBER($E$130:$E$196),COUNTIF($E$130:$E$196,"&lt;="&amp;$E$130:$E$196),COUNTIF($E$130:$E$196,"&lt;="&amp;$E$130:$E$196)+SUM(--ISNUMBER($E$130:$E$196))),0)),"")</f>
        <v/>
      </c>
      <c r="AE146" s="447" t="str">
        <f t="array" ref="AE146">IFERROR(IF(INDEX($W$130:$W$196, MATCH(0, IF(AD146=$E$130:$E$196, COUNTIF($AE$129:$AE145, $W$130:$W$196), ""), 0))=0,"",INDEX($W$130:$W$196, MATCH(0, IF(AD146=$E$130:$E$196, COUNTIF($AE$129:$AE145, $W$130:$W$196), ""), 0))),"")</f>
        <v/>
      </c>
      <c r="AF146" s="447"/>
      <c r="AG146" s="457" t="s">
        <v>657</v>
      </c>
    </row>
    <row r="147" spans="1:33" ht="47.1" customHeight="1" x14ac:dyDescent="0.25">
      <c r="A147" s="427">
        <v>2</v>
      </c>
      <c r="B147" s="450"/>
      <c r="C147" s="450"/>
      <c r="D147" s="450"/>
      <c r="E147" s="451" t="str">
        <f>IFERROR(IF(AND(K147="",T147=""),"",(VLOOKUP(Q147,'Reference records(soft deleted)'!$B$46:$D$62,3,FALSE))),"")</f>
        <v/>
      </c>
      <c r="F147" s="452"/>
      <c r="G147" s="452"/>
      <c r="H147" s="452"/>
      <c r="I147" s="452"/>
      <c r="J147" s="452"/>
      <c r="K147" s="451" t="str">
        <f>IFERROR(VLOOKUP(R147,'Reference records(soft deleted)'!$B$110:$D$181,3,FALSE),"")</f>
        <v/>
      </c>
      <c r="L147" s="452"/>
      <c r="M147" s="452"/>
      <c r="N147" s="452"/>
      <c r="O147" s="452"/>
      <c r="P147" s="452"/>
      <c r="Q147" s="453"/>
      <c r="R147" s="452"/>
      <c r="S147" s="452"/>
      <c r="T147" s="454"/>
      <c r="U147" s="455" t="str">
        <f>IFERROR(IF(VLOOKUP(E147,'Reference Records'!$C$71:$D$84,2,FALSE)=0,"",VLOOKUP(E147,'Reference Records'!$C$71:$D$84,2,FALSE)),"")</f>
        <v/>
      </c>
      <c r="V147" s="455"/>
      <c r="W147" s="455" t="str">
        <f t="shared" si="12"/>
        <v/>
      </c>
      <c r="X147" s="456" t="str">
        <f t="shared" si="13"/>
        <v>a1P36000002FAEZEA4</v>
      </c>
      <c r="Y147" s="456" t="b">
        <f t="shared" si="14"/>
        <v>0</v>
      </c>
      <c r="Z147" s="456" t="b">
        <f t="shared" si="15"/>
        <v>1</v>
      </c>
      <c r="AA147" s="456" t="str">
        <f>IFERROR(VLOOKUP(K147,'Reference Records'!$C$87:$E$148,3,FALSE),"")</f>
        <v/>
      </c>
      <c r="AB147" s="456" t="s">
        <v>658</v>
      </c>
      <c r="AC147" s="447"/>
      <c r="AD147" s="447" t="str">
        <f t="array" ref="AD147">IFERROR(INDEX($E$130:$E$196,MATCH(SMALL(NOT($E$130:$E$196="")*IF(ISNUMBER($E$130:$E$196),COUNTIF($E$130:$E$196,"&lt;="&amp;$E$130:$E$196),COUNTIF($E$130:$E$196,"&lt;="&amp;$E$130:$E$196)+SUM(--ISNUMBER($E$130:$E$196))),ROWS($E$129:E146)+SUM(--ISBLANK($E$130:$E$196))),NOT($E$130:$E$196="")*IF(ISNUMBER($E$130:$E$196),COUNTIF($E$130:$E$196,"&lt;="&amp;$E$130:$E$196),COUNTIF($E$130:$E$196,"&lt;="&amp;$E$130:$E$196)+SUM(--ISNUMBER($E$130:$E$196))),0)),"")</f>
        <v/>
      </c>
      <c r="AE147" s="447" t="str">
        <f t="array" ref="AE147">IFERROR(IF(INDEX($W$130:$W$196, MATCH(0, IF(AD147=$E$130:$E$196, COUNTIF($AE$129:$AE146, $W$130:$W$196), ""), 0))=0,"",INDEX($W$130:$W$196, MATCH(0, IF(AD147=$E$130:$E$196, COUNTIF($AE$129:$AE146, $W$130:$W$196), ""), 0))),"")</f>
        <v/>
      </c>
      <c r="AF147" s="447"/>
      <c r="AG147" s="457" t="s">
        <v>659</v>
      </c>
    </row>
    <row r="148" spans="1:33" ht="47.1" customHeight="1" x14ac:dyDescent="0.25">
      <c r="A148" s="427">
        <v>3</v>
      </c>
      <c r="B148" s="450"/>
      <c r="C148" s="450"/>
      <c r="D148" s="450"/>
      <c r="E148" s="451" t="str">
        <f>IFERROR(IF(AND(K148="",T148=""),"",(VLOOKUP(Q148,'Reference records(soft deleted)'!$B$46:$D$62,3,FALSE))),"")</f>
        <v/>
      </c>
      <c r="F148" s="452"/>
      <c r="G148" s="452"/>
      <c r="H148" s="452"/>
      <c r="I148" s="452"/>
      <c r="J148" s="452"/>
      <c r="K148" s="451" t="str">
        <f>IFERROR(VLOOKUP(R148,'Reference records(soft deleted)'!$B$110:$D$181,3,FALSE),"")</f>
        <v/>
      </c>
      <c r="L148" s="452"/>
      <c r="M148" s="452"/>
      <c r="N148" s="452"/>
      <c r="O148" s="452"/>
      <c r="P148" s="452"/>
      <c r="Q148" s="453"/>
      <c r="R148" s="452"/>
      <c r="S148" s="452"/>
      <c r="T148" s="454"/>
      <c r="U148" s="455" t="str">
        <f>IFERROR(IF(VLOOKUP(E148,'Reference Records'!$C$71:$D$84,2,FALSE)=0,"",VLOOKUP(E148,'Reference Records'!$C$71:$D$84,2,FALSE)),"")</f>
        <v/>
      </c>
      <c r="V148" s="455"/>
      <c r="W148" s="455" t="str">
        <f t="shared" si="12"/>
        <v/>
      </c>
      <c r="X148" s="456" t="str">
        <f t="shared" si="13"/>
        <v>a1P36000002FAEZEA4</v>
      </c>
      <c r="Y148" s="456" t="b">
        <f t="shared" si="14"/>
        <v>0</v>
      </c>
      <c r="Z148" s="456" t="b">
        <f t="shared" si="15"/>
        <v>1</v>
      </c>
      <c r="AA148" s="456" t="str">
        <f>IFERROR(VLOOKUP(K148,'Reference Records'!$C$87:$E$148,3,FALSE),"")</f>
        <v/>
      </c>
      <c r="AB148" s="456" t="s">
        <v>660</v>
      </c>
      <c r="AC148" s="447"/>
      <c r="AD148" s="447" t="str">
        <f t="array" ref="AD148">IFERROR(INDEX($E$130:$E$196,MATCH(SMALL(NOT($E$130:$E$196="")*IF(ISNUMBER($E$130:$E$196),COUNTIF($E$130:$E$196,"&lt;="&amp;$E$130:$E$196),COUNTIF($E$130:$E$196,"&lt;="&amp;$E$130:$E$196)+SUM(--ISNUMBER($E$130:$E$196))),ROWS($E$129:E147)+SUM(--ISBLANK($E$130:$E$196))),NOT($E$130:$E$196="")*IF(ISNUMBER($E$130:$E$196),COUNTIF($E$130:$E$196,"&lt;="&amp;$E$130:$E$196),COUNTIF($E$130:$E$196,"&lt;="&amp;$E$130:$E$196)+SUM(--ISNUMBER($E$130:$E$196))),0)),"")</f>
        <v/>
      </c>
      <c r="AE148" s="447" t="str">
        <f t="array" ref="AE148">IFERROR(IF(INDEX($W$130:$W$196, MATCH(0, IF(AD148=$E$130:$E$196, COUNTIF($AE$129:$AE147, $W$130:$W$196), ""), 0))=0,"",INDEX($W$130:$W$196, MATCH(0, IF(AD148=$E$130:$E$196, COUNTIF($AE$129:$AE147, $W$130:$W$196), ""), 0))),"")</f>
        <v/>
      </c>
      <c r="AF148" s="447"/>
      <c r="AG148" s="457" t="s">
        <v>661</v>
      </c>
    </row>
    <row r="149" spans="1:33" ht="47.1" customHeight="1" x14ac:dyDescent="0.25">
      <c r="A149" s="427">
        <v>4</v>
      </c>
      <c r="B149" s="450"/>
      <c r="C149" s="450"/>
      <c r="D149" s="450"/>
      <c r="E149" s="451" t="str">
        <f>IFERROR(IF(AND(K149="",T149=""),"",(VLOOKUP(Q149,'Reference records(soft deleted)'!$B$46:$D$62,3,FALSE))),"")</f>
        <v/>
      </c>
      <c r="F149" s="452"/>
      <c r="G149" s="452"/>
      <c r="H149" s="452"/>
      <c r="I149" s="452"/>
      <c r="J149" s="452"/>
      <c r="K149" s="451" t="str">
        <f>IFERROR(VLOOKUP(R149,'Reference records(soft deleted)'!$B$110:$D$181,3,FALSE),"")</f>
        <v/>
      </c>
      <c r="L149" s="452"/>
      <c r="M149" s="452"/>
      <c r="N149" s="452"/>
      <c r="O149" s="452"/>
      <c r="P149" s="452"/>
      <c r="Q149" s="453"/>
      <c r="R149" s="452"/>
      <c r="S149" s="452"/>
      <c r="T149" s="454"/>
      <c r="U149" s="455" t="str">
        <f>IFERROR(IF(VLOOKUP(E149,'Reference Records'!$C$71:$D$84,2,FALSE)=0,"",VLOOKUP(E149,'Reference Records'!$C$71:$D$84,2,FALSE)),"")</f>
        <v/>
      </c>
      <c r="V149" s="455"/>
      <c r="W149" s="455" t="str">
        <f t="shared" si="12"/>
        <v/>
      </c>
      <c r="X149" s="456" t="str">
        <f t="shared" si="13"/>
        <v>a1P36000002FAEZEA4</v>
      </c>
      <c r="Y149" s="456" t="b">
        <f t="shared" si="14"/>
        <v>0</v>
      </c>
      <c r="Z149" s="456" t="b">
        <f t="shared" si="15"/>
        <v>1</v>
      </c>
      <c r="AA149" s="456" t="str">
        <f>IFERROR(VLOOKUP(K149,'Reference Records'!$C$87:$E$148,3,FALSE),"")</f>
        <v/>
      </c>
      <c r="AB149" s="456" t="s">
        <v>662</v>
      </c>
      <c r="AC149" s="447"/>
      <c r="AD149" s="447" t="str">
        <f t="array" ref="AD149">IFERROR(INDEX($E$130:$E$196,MATCH(SMALL(NOT($E$130:$E$196="")*IF(ISNUMBER($E$130:$E$196),COUNTIF($E$130:$E$196,"&lt;="&amp;$E$130:$E$196),COUNTIF($E$130:$E$196,"&lt;="&amp;$E$130:$E$196)+SUM(--ISNUMBER($E$130:$E$196))),ROWS($E$129:E148)+SUM(--ISBLANK($E$130:$E$196))),NOT($E$130:$E$196="")*IF(ISNUMBER($E$130:$E$196),COUNTIF($E$130:$E$196,"&lt;="&amp;$E$130:$E$196),COUNTIF($E$130:$E$196,"&lt;="&amp;$E$130:$E$196)+SUM(--ISNUMBER($E$130:$E$196))),0)),"")</f>
        <v/>
      </c>
      <c r="AE149" s="447" t="str">
        <f t="array" ref="AE149">IFERROR(IF(INDEX($W$130:$W$196, MATCH(0, IF(AD149=$E$130:$E$196, COUNTIF($AE$129:$AE148, $W$130:$W$196), ""), 0))=0,"",INDEX($W$130:$W$196, MATCH(0, IF(AD149=$E$130:$E$196, COUNTIF($AE$129:$AE148, $W$130:$W$196), ""), 0))),"")</f>
        <v/>
      </c>
      <c r="AF149" s="447"/>
      <c r="AG149" s="457" t="s">
        <v>663</v>
      </c>
    </row>
    <row r="150" spans="1:33" ht="47.1" customHeight="1" x14ac:dyDescent="0.25">
      <c r="A150" s="427">
        <v>5</v>
      </c>
      <c r="B150" s="450"/>
      <c r="C150" s="450"/>
      <c r="D150" s="450"/>
      <c r="E150" s="451" t="str">
        <f>IFERROR(IF(AND(K150="",T150=""),"",(VLOOKUP(Q150,'Reference records(soft deleted)'!$B$46:$D$62,3,FALSE))),"")</f>
        <v/>
      </c>
      <c r="F150" s="452"/>
      <c r="G150" s="452"/>
      <c r="H150" s="452"/>
      <c r="I150" s="452"/>
      <c r="J150" s="452"/>
      <c r="K150" s="451" t="str">
        <f>IFERROR(VLOOKUP(R150,'Reference records(soft deleted)'!$B$110:$D$181,3,FALSE),"")</f>
        <v/>
      </c>
      <c r="L150" s="452"/>
      <c r="M150" s="452"/>
      <c r="N150" s="452"/>
      <c r="O150" s="452"/>
      <c r="P150" s="452"/>
      <c r="Q150" s="453"/>
      <c r="R150" s="452"/>
      <c r="S150" s="452"/>
      <c r="T150" s="454"/>
      <c r="U150" s="455" t="str">
        <f>IFERROR(IF(VLOOKUP(E150,'Reference Records'!$C$71:$D$84,2,FALSE)=0,"",VLOOKUP(E150,'Reference Records'!$C$71:$D$84,2,FALSE)),"")</f>
        <v/>
      </c>
      <c r="V150" s="455"/>
      <c r="W150" s="455" t="str">
        <f t="shared" si="12"/>
        <v/>
      </c>
      <c r="X150" s="456" t="str">
        <f t="shared" si="13"/>
        <v>a1P36000002FAEZEA4</v>
      </c>
      <c r="Y150" s="456" t="b">
        <f t="shared" si="14"/>
        <v>0</v>
      </c>
      <c r="Z150" s="456" t="b">
        <f t="shared" si="15"/>
        <v>1</v>
      </c>
      <c r="AA150" s="456" t="str">
        <f>IFERROR(VLOOKUP(K150,'Reference Records'!$C$87:$E$148,3,FALSE),"")</f>
        <v/>
      </c>
      <c r="AB150" s="456" t="s">
        <v>664</v>
      </c>
      <c r="AC150" s="447"/>
      <c r="AD150" s="447" t="str">
        <f t="array" ref="AD150">IFERROR(INDEX($E$130:$E$196,MATCH(SMALL(NOT($E$130:$E$196="")*IF(ISNUMBER($E$130:$E$196),COUNTIF($E$130:$E$196,"&lt;="&amp;$E$130:$E$196),COUNTIF($E$130:$E$196,"&lt;="&amp;$E$130:$E$196)+SUM(--ISNUMBER($E$130:$E$196))),ROWS($E$129:E149)+SUM(--ISBLANK($E$130:$E$196))),NOT($E$130:$E$196="")*IF(ISNUMBER($E$130:$E$196),COUNTIF($E$130:$E$196,"&lt;="&amp;$E$130:$E$196),COUNTIF($E$130:$E$196,"&lt;="&amp;$E$130:$E$196)+SUM(--ISNUMBER($E$130:$E$196))),0)),"")</f>
        <v/>
      </c>
      <c r="AE150" s="447" t="str">
        <f t="array" ref="AE150">IFERROR(IF(INDEX($W$130:$W$196, MATCH(0, IF(AD150=$E$130:$E$196, COUNTIF($AE$129:$AE149, $W$130:$W$196), ""), 0))=0,"",INDEX($W$130:$W$196, MATCH(0, IF(AD150=$E$130:$E$196, COUNTIF($AE$129:$AE149, $W$130:$W$196), ""), 0))),"")</f>
        <v/>
      </c>
      <c r="AF150" s="447"/>
      <c r="AG150" s="457" t="s">
        <v>665</v>
      </c>
    </row>
    <row r="151" spans="1:33" ht="47.1" customHeight="1" x14ac:dyDescent="0.25">
      <c r="A151" s="427">
        <v>6</v>
      </c>
      <c r="B151" s="450"/>
      <c r="C151" s="450"/>
      <c r="D151" s="450"/>
      <c r="E151" s="451" t="str">
        <f>IFERROR(IF(AND(K151="",T151=""),"",(VLOOKUP(Q151,'Reference records(soft deleted)'!$B$46:$D$62,3,FALSE))),"")</f>
        <v/>
      </c>
      <c r="F151" s="452"/>
      <c r="G151" s="452"/>
      <c r="H151" s="452"/>
      <c r="I151" s="452"/>
      <c r="J151" s="452"/>
      <c r="K151" s="451" t="str">
        <f>IFERROR(VLOOKUP(R151,'Reference records(soft deleted)'!$B$110:$D$181,3,FALSE),"")</f>
        <v/>
      </c>
      <c r="L151" s="452"/>
      <c r="M151" s="452"/>
      <c r="N151" s="452"/>
      <c r="O151" s="452"/>
      <c r="P151" s="452"/>
      <c r="Q151" s="453"/>
      <c r="R151" s="452"/>
      <c r="S151" s="452"/>
      <c r="T151" s="454"/>
      <c r="U151" s="455" t="str">
        <f>IFERROR(IF(VLOOKUP(E151,'Reference Records'!$C$71:$D$84,2,FALSE)=0,"",VLOOKUP(E151,'Reference Records'!$C$71:$D$84,2,FALSE)),"")</f>
        <v/>
      </c>
      <c r="V151" s="455"/>
      <c r="W151" s="455" t="str">
        <f t="shared" si="12"/>
        <v/>
      </c>
      <c r="X151" s="456" t="str">
        <f t="shared" si="13"/>
        <v>a1P36000002FAEZEA4</v>
      </c>
      <c r="Y151" s="456" t="b">
        <f t="shared" si="14"/>
        <v>0</v>
      </c>
      <c r="Z151" s="456" t="b">
        <f t="shared" si="15"/>
        <v>1</v>
      </c>
      <c r="AA151" s="456" t="str">
        <f>IFERROR(VLOOKUP(K151,'Reference Records'!$C$87:$E$148,3,FALSE),"")</f>
        <v/>
      </c>
      <c r="AB151" s="456" t="s">
        <v>666</v>
      </c>
      <c r="AC151" s="447"/>
      <c r="AD151" s="447" t="str">
        <f t="array" ref="AD151">IFERROR(INDEX($E$130:$E$196,MATCH(SMALL(NOT($E$130:$E$196="")*IF(ISNUMBER($E$130:$E$196),COUNTIF($E$130:$E$196,"&lt;="&amp;$E$130:$E$196),COUNTIF($E$130:$E$196,"&lt;="&amp;$E$130:$E$196)+SUM(--ISNUMBER($E$130:$E$196))),ROWS($E$129:E150)+SUM(--ISBLANK($E$130:$E$196))),NOT($E$130:$E$196="")*IF(ISNUMBER($E$130:$E$196),COUNTIF($E$130:$E$196,"&lt;="&amp;$E$130:$E$196),COUNTIF($E$130:$E$196,"&lt;="&amp;$E$130:$E$196)+SUM(--ISNUMBER($E$130:$E$196))),0)),"")</f>
        <v/>
      </c>
      <c r="AE151" s="447" t="str">
        <f t="array" ref="AE151">IFERROR(IF(INDEX($W$130:$W$196, MATCH(0, IF(AD151=$E$130:$E$196, COUNTIF($AE$129:$AE150, $W$130:$W$196), ""), 0))=0,"",INDEX($W$130:$W$196, MATCH(0, IF(AD151=$E$130:$E$196, COUNTIF($AE$129:$AE150, $W$130:$W$196), ""), 0))),"")</f>
        <v/>
      </c>
      <c r="AF151" s="447"/>
      <c r="AG151" s="457" t="s">
        <v>667</v>
      </c>
    </row>
    <row r="152" spans="1:33" ht="47.1" customHeight="1" x14ac:dyDescent="0.25">
      <c r="A152" s="427">
        <v>7</v>
      </c>
      <c r="B152" s="450"/>
      <c r="C152" s="450"/>
      <c r="D152" s="450"/>
      <c r="E152" s="451" t="str">
        <f>IFERROR(IF(AND(K152="",T152=""),"",(VLOOKUP(Q152,'Reference records(soft deleted)'!$B$46:$D$62,3,FALSE))),"")</f>
        <v/>
      </c>
      <c r="F152" s="452"/>
      <c r="G152" s="452"/>
      <c r="H152" s="452"/>
      <c r="I152" s="452"/>
      <c r="J152" s="452"/>
      <c r="K152" s="451" t="str">
        <f>IFERROR(VLOOKUP(R152,'Reference records(soft deleted)'!$B$110:$D$181,3,FALSE),"")</f>
        <v/>
      </c>
      <c r="L152" s="452"/>
      <c r="M152" s="452"/>
      <c r="N152" s="452"/>
      <c r="O152" s="452"/>
      <c r="P152" s="452"/>
      <c r="Q152" s="453"/>
      <c r="R152" s="452"/>
      <c r="S152" s="452"/>
      <c r="T152" s="454"/>
      <c r="U152" s="455" t="str">
        <f>IFERROR(IF(VLOOKUP(E152,'Reference Records'!$C$71:$D$84,2,FALSE)=0,"",VLOOKUP(E152,'Reference Records'!$C$71:$D$84,2,FALSE)),"")</f>
        <v/>
      </c>
      <c r="V152" s="455"/>
      <c r="W152" s="455" t="str">
        <f t="shared" si="12"/>
        <v/>
      </c>
      <c r="X152" s="456" t="str">
        <f t="shared" si="13"/>
        <v>a1P36000002FAEZEA4</v>
      </c>
      <c r="Y152" s="456" t="b">
        <f t="shared" si="14"/>
        <v>0</v>
      </c>
      <c r="Z152" s="456" t="b">
        <f t="shared" si="15"/>
        <v>1</v>
      </c>
      <c r="AA152" s="456" t="str">
        <f>IFERROR(VLOOKUP(K152,'Reference Records'!$C$87:$E$148,3,FALSE),"")</f>
        <v/>
      </c>
      <c r="AB152" s="456" t="s">
        <v>668</v>
      </c>
      <c r="AC152" s="447"/>
      <c r="AD152" s="447" t="str">
        <f t="array" ref="AD152">IFERROR(INDEX($E$130:$E$196,MATCH(SMALL(NOT($E$130:$E$196="")*IF(ISNUMBER($E$130:$E$196),COUNTIF($E$130:$E$196,"&lt;="&amp;$E$130:$E$196),COUNTIF($E$130:$E$196,"&lt;="&amp;$E$130:$E$196)+SUM(--ISNUMBER($E$130:$E$196))),ROWS($E$129:E151)+SUM(--ISBLANK($E$130:$E$196))),NOT($E$130:$E$196="")*IF(ISNUMBER($E$130:$E$196),COUNTIF($E$130:$E$196,"&lt;="&amp;$E$130:$E$196),COUNTIF($E$130:$E$196,"&lt;="&amp;$E$130:$E$196)+SUM(--ISNUMBER($E$130:$E$196))),0)),"")</f>
        <v/>
      </c>
      <c r="AE152" s="447" t="str">
        <f t="array" ref="AE152">IFERROR(IF(INDEX($W$130:$W$196, MATCH(0, IF(AD152=$E$130:$E$196, COUNTIF($AE$129:$AE151, $W$130:$W$196), ""), 0))=0,"",INDEX($W$130:$W$196, MATCH(0, IF(AD152=$E$130:$E$196, COUNTIF($AE$129:$AE151, $W$130:$W$196), ""), 0))),"")</f>
        <v/>
      </c>
      <c r="AF152" s="447"/>
      <c r="AG152" s="457" t="s">
        <v>669</v>
      </c>
    </row>
    <row r="153" spans="1:33" ht="47.1" customHeight="1" x14ac:dyDescent="0.25">
      <c r="A153" s="427">
        <v>8</v>
      </c>
      <c r="B153" s="450"/>
      <c r="C153" s="450"/>
      <c r="D153" s="450"/>
      <c r="E153" s="451" t="str">
        <f>IFERROR(IF(AND(K153="",T153=""),"",(VLOOKUP(Q153,'Reference records(soft deleted)'!$B$46:$D$62,3,FALSE))),"")</f>
        <v/>
      </c>
      <c r="F153" s="452"/>
      <c r="G153" s="452"/>
      <c r="H153" s="452"/>
      <c r="I153" s="452"/>
      <c r="J153" s="452"/>
      <c r="K153" s="451" t="str">
        <f>IFERROR(VLOOKUP(R153,'Reference records(soft deleted)'!$B$110:$D$181,3,FALSE),"")</f>
        <v/>
      </c>
      <c r="L153" s="452"/>
      <c r="M153" s="452"/>
      <c r="N153" s="452"/>
      <c r="O153" s="452"/>
      <c r="P153" s="452"/>
      <c r="Q153" s="453"/>
      <c r="R153" s="452"/>
      <c r="S153" s="452"/>
      <c r="T153" s="454"/>
      <c r="U153" s="455" t="str">
        <f>IFERROR(IF(VLOOKUP(E153,'Reference Records'!$C$71:$D$84,2,FALSE)=0,"",VLOOKUP(E153,'Reference Records'!$C$71:$D$84,2,FALSE)),"")</f>
        <v/>
      </c>
      <c r="V153" s="455"/>
      <c r="W153" s="455" t="str">
        <f t="shared" si="12"/>
        <v/>
      </c>
      <c r="X153" s="456" t="str">
        <f t="shared" si="13"/>
        <v>a1P36000002FAEZEA4</v>
      </c>
      <c r="Y153" s="456" t="b">
        <f t="shared" si="14"/>
        <v>0</v>
      </c>
      <c r="Z153" s="456" t="b">
        <f t="shared" si="15"/>
        <v>1</v>
      </c>
      <c r="AA153" s="456" t="str">
        <f>IFERROR(VLOOKUP(K153,'Reference Records'!$C$87:$E$148,3,FALSE),"")</f>
        <v/>
      </c>
      <c r="AB153" s="456" t="s">
        <v>670</v>
      </c>
      <c r="AC153" s="447"/>
      <c r="AD153" s="447" t="str">
        <f t="array" ref="AD153">IFERROR(INDEX($E$130:$E$196,MATCH(SMALL(NOT($E$130:$E$196="")*IF(ISNUMBER($E$130:$E$196),COUNTIF($E$130:$E$196,"&lt;="&amp;$E$130:$E$196),COUNTIF($E$130:$E$196,"&lt;="&amp;$E$130:$E$196)+SUM(--ISNUMBER($E$130:$E$196))),ROWS($E$129:E152)+SUM(--ISBLANK($E$130:$E$196))),NOT($E$130:$E$196="")*IF(ISNUMBER($E$130:$E$196),COUNTIF($E$130:$E$196,"&lt;="&amp;$E$130:$E$196),COUNTIF($E$130:$E$196,"&lt;="&amp;$E$130:$E$196)+SUM(--ISNUMBER($E$130:$E$196))),0)),"")</f>
        <v/>
      </c>
      <c r="AE153" s="447" t="str">
        <f t="array" ref="AE153">IFERROR(IF(INDEX($W$130:$W$196, MATCH(0, IF(AD153=$E$130:$E$196, COUNTIF($AE$129:$AE152, $W$130:$W$196), ""), 0))=0,"",INDEX($W$130:$W$196, MATCH(0, IF(AD153=$E$130:$E$196, COUNTIF($AE$129:$AE152, $W$130:$W$196), ""), 0))),"")</f>
        <v/>
      </c>
      <c r="AF153" s="447"/>
      <c r="AG153" s="457" t="s">
        <v>671</v>
      </c>
    </row>
    <row r="154" spans="1:33" ht="47.1" customHeight="1" x14ac:dyDescent="0.25">
      <c r="A154" s="427">
        <v>9</v>
      </c>
      <c r="B154" s="450"/>
      <c r="C154" s="450"/>
      <c r="D154" s="450"/>
      <c r="E154" s="451" t="str">
        <f>IFERROR(IF(AND(K154="",T154=""),"",(VLOOKUP(Q154,'Reference records(soft deleted)'!$B$46:$D$62,3,FALSE))),"")</f>
        <v/>
      </c>
      <c r="F154" s="452"/>
      <c r="G154" s="452"/>
      <c r="H154" s="452"/>
      <c r="I154" s="452"/>
      <c r="J154" s="452"/>
      <c r="K154" s="451" t="str">
        <f>IFERROR(VLOOKUP(R154,'Reference records(soft deleted)'!$B$110:$D$181,3,FALSE),"")</f>
        <v/>
      </c>
      <c r="L154" s="452"/>
      <c r="M154" s="452"/>
      <c r="N154" s="452"/>
      <c r="O154" s="452"/>
      <c r="P154" s="452"/>
      <c r="Q154" s="453"/>
      <c r="R154" s="452"/>
      <c r="S154" s="452"/>
      <c r="T154" s="454"/>
      <c r="U154" s="455" t="str">
        <f>IFERROR(IF(VLOOKUP(E154,'Reference Records'!$C$71:$D$84,2,FALSE)=0,"",VLOOKUP(E154,'Reference Records'!$C$71:$D$84,2,FALSE)),"")</f>
        <v/>
      </c>
      <c r="V154" s="455"/>
      <c r="W154" s="455" t="str">
        <f t="shared" si="12"/>
        <v/>
      </c>
      <c r="X154" s="456" t="str">
        <f t="shared" si="13"/>
        <v>a1P36000002FAEZEA4</v>
      </c>
      <c r="Y154" s="456" t="b">
        <f t="shared" si="14"/>
        <v>0</v>
      </c>
      <c r="Z154" s="456" t="b">
        <f t="shared" si="15"/>
        <v>1</v>
      </c>
      <c r="AA154" s="456" t="str">
        <f>IFERROR(VLOOKUP(K154,'Reference Records'!$C$87:$E$148,3,FALSE),"")</f>
        <v/>
      </c>
      <c r="AB154" s="456" t="s">
        <v>672</v>
      </c>
      <c r="AC154" s="447"/>
      <c r="AD154" s="447" t="str">
        <f t="array" ref="AD154">IFERROR(INDEX($E$130:$E$196,MATCH(SMALL(NOT($E$130:$E$196="")*IF(ISNUMBER($E$130:$E$196),COUNTIF($E$130:$E$196,"&lt;="&amp;$E$130:$E$196),COUNTIF($E$130:$E$196,"&lt;="&amp;$E$130:$E$196)+SUM(--ISNUMBER($E$130:$E$196))),ROWS($E$129:E153)+SUM(--ISBLANK($E$130:$E$196))),NOT($E$130:$E$196="")*IF(ISNUMBER($E$130:$E$196),COUNTIF($E$130:$E$196,"&lt;="&amp;$E$130:$E$196),COUNTIF($E$130:$E$196,"&lt;="&amp;$E$130:$E$196)+SUM(--ISNUMBER($E$130:$E$196))),0)),"")</f>
        <v/>
      </c>
      <c r="AE154" s="447" t="str">
        <f t="array" ref="AE154">IFERROR(IF(INDEX($W$130:$W$196, MATCH(0, IF(AD154=$E$130:$E$196, COUNTIF($AE$129:$AE153, $W$130:$W$196), ""), 0))=0,"",INDEX($W$130:$W$196, MATCH(0, IF(AD154=$E$130:$E$196, COUNTIF($AE$129:$AE153, $W$130:$W$196), ""), 0))),"")</f>
        <v/>
      </c>
      <c r="AF154" s="447"/>
      <c r="AG154" s="457" t="s">
        <v>673</v>
      </c>
    </row>
    <row r="155" spans="1:33" ht="47.1" customHeight="1" x14ac:dyDescent="0.25">
      <c r="A155" s="427">
        <v>10</v>
      </c>
      <c r="B155" s="450"/>
      <c r="C155" s="450"/>
      <c r="D155" s="450"/>
      <c r="E155" s="451" t="str">
        <f>IFERROR(IF(AND(K155="",T155=""),"",(VLOOKUP(Q155,'Reference records(soft deleted)'!$B$46:$D$62,3,FALSE))),"")</f>
        <v/>
      </c>
      <c r="F155" s="452"/>
      <c r="G155" s="452"/>
      <c r="H155" s="452"/>
      <c r="I155" s="452"/>
      <c r="J155" s="452"/>
      <c r="K155" s="451" t="str">
        <f>IFERROR(VLOOKUP(R155,'Reference records(soft deleted)'!$B$110:$D$181,3,FALSE),"")</f>
        <v/>
      </c>
      <c r="L155" s="452"/>
      <c r="M155" s="452"/>
      <c r="N155" s="452"/>
      <c r="O155" s="452"/>
      <c r="P155" s="452"/>
      <c r="Q155" s="453"/>
      <c r="R155" s="452"/>
      <c r="S155" s="452"/>
      <c r="T155" s="454"/>
      <c r="U155" s="455" t="str">
        <f>IFERROR(IF(VLOOKUP(E155,'Reference Records'!$C$71:$D$84,2,FALSE)=0,"",VLOOKUP(E155,'Reference Records'!$C$71:$D$84,2,FALSE)),"")</f>
        <v/>
      </c>
      <c r="V155" s="455"/>
      <c r="W155" s="455" t="str">
        <f t="shared" si="12"/>
        <v/>
      </c>
      <c r="X155" s="456" t="str">
        <f t="shared" si="13"/>
        <v>a1P36000002FAEZEA4</v>
      </c>
      <c r="Y155" s="456" t="b">
        <f t="shared" si="14"/>
        <v>0</v>
      </c>
      <c r="Z155" s="456" t="b">
        <f t="shared" si="15"/>
        <v>1</v>
      </c>
      <c r="AA155" s="456" t="str">
        <f>IFERROR(VLOOKUP(K155,'Reference Records'!$C$87:$E$148,3,FALSE),"")</f>
        <v/>
      </c>
      <c r="AB155" s="456" t="s">
        <v>674</v>
      </c>
      <c r="AC155" s="447"/>
      <c r="AD155" s="447" t="str">
        <f t="array" ref="AD155">IFERROR(INDEX($E$130:$E$196,MATCH(SMALL(NOT($E$130:$E$196="")*IF(ISNUMBER($E$130:$E$196),COUNTIF($E$130:$E$196,"&lt;="&amp;$E$130:$E$196),COUNTIF($E$130:$E$196,"&lt;="&amp;$E$130:$E$196)+SUM(--ISNUMBER($E$130:$E$196))),ROWS($E$129:E154)+SUM(--ISBLANK($E$130:$E$196))),NOT($E$130:$E$196="")*IF(ISNUMBER($E$130:$E$196),COUNTIF($E$130:$E$196,"&lt;="&amp;$E$130:$E$196),COUNTIF($E$130:$E$196,"&lt;="&amp;$E$130:$E$196)+SUM(--ISNUMBER($E$130:$E$196))),0)),"")</f>
        <v/>
      </c>
      <c r="AE155" s="447" t="str">
        <f t="array" ref="AE155">IFERROR(IF(INDEX($W$130:$W$196, MATCH(0, IF(AD155=$E$130:$E$196, COUNTIF($AE$129:$AE154, $W$130:$W$196), ""), 0))=0,"",INDEX($W$130:$W$196, MATCH(0, IF(AD155=$E$130:$E$196, COUNTIF($AE$129:$AE154, $W$130:$W$196), ""), 0))),"")</f>
        <v/>
      </c>
      <c r="AF155" s="447"/>
      <c r="AG155" s="457" t="s">
        <v>675</v>
      </c>
    </row>
    <row r="156" spans="1:33" ht="47.1" customHeight="1" x14ac:dyDescent="0.25">
      <c r="A156" s="427">
        <v>11</v>
      </c>
      <c r="B156" s="450"/>
      <c r="C156" s="450"/>
      <c r="D156" s="450"/>
      <c r="E156" s="451" t="str">
        <f>IFERROR(IF(AND(K156="",T156=""),"",(VLOOKUP(Q156,'Reference records(soft deleted)'!$B$46:$D$62,3,FALSE))),"")</f>
        <v/>
      </c>
      <c r="F156" s="452"/>
      <c r="G156" s="452"/>
      <c r="H156" s="452"/>
      <c r="I156" s="452"/>
      <c r="J156" s="452"/>
      <c r="K156" s="451" t="str">
        <f>IFERROR(VLOOKUP(R156,'Reference records(soft deleted)'!$B$110:$D$181,3,FALSE),"")</f>
        <v/>
      </c>
      <c r="L156" s="452"/>
      <c r="M156" s="452"/>
      <c r="N156" s="452"/>
      <c r="O156" s="452"/>
      <c r="P156" s="452"/>
      <c r="Q156" s="453"/>
      <c r="R156" s="452"/>
      <c r="S156" s="452"/>
      <c r="T156" s="454"/>
      <c r="U156" s="455" t="str">
        <f>IFERROR(IF(VLOOKUP(E156,'Reference Records'!$C$71:$D$84,2,FALSE)=0,"",VLOOKUP(E156,'Reference Records'!$C$71:$D$84,2,FALSE)),"")</f>
        <v/>
      </c>
      <c r="V156" s="455"/>
      <c r="W156" s="455" t="str">
        <f t="shared" si="12"/>
        <v/>
      </c>
      <c r="X156" s="456" t="str">
        <f t="shared" si="13"/>
        <v>a1P36000002FAEZEA4</v>
      </c>
      <c r="Y156" s="456" t="b">
        <f t="shared" si="14"/>
        <v>0</v>
      </c>
      <c r="Z156" s="456" t="b">
        <f t="shared" si="15"/>
        <v>1</v>
      </c>
      <c r="AA156" s="456" t="str">
        <f>IFERROR(VLOOKUP(K156,'Reference Records'!$C$87:$E$148,3,FALSE),"")</f>
        <v/>
      </c>
      <c r="AB156" s="456" t="s">
        <v>676</v>
      </c>
      <c r="AC156" s="447"/>
      <c r="AD156" s="447" t="str">
        <f t="array" ref="AD156">IFERROR(INDEX($E$130:$E$196,MATCH(SMALL(NOT($E$130:$E$196="")*IF(ISNUMBER($E$130:$E$196),COUNTIF($E$130:$E$196,"&lt;="&amp;$E$130:$E$196),COUNTIF($E$130:$E$196,"&lt;="&amp;$E$130:$E$196)+SUM(--ISNUMBER($E$130:$E$196))),ROWS($E$129:E155)+SUM(--ISBLANK($E$130:$E$196))),NOT($E$130:$E$196="")*IF(ISNUMBER($E$130:$E$196),COUNTIF($E$130:$E$196,"&lt;="&amp;$E$130:$E$196),COUNTIF($E$130:$E$196,"&lt;="&amp;$E$130:$E$196)+SUM(--ISNUMBER($E$130:$E$196))),0)),"")</f>
        <v/>
      </c>
      <c r="AE156" s="447" t="str">
        <f t="array" ref="AE156">IFERROR(IF(INDEX($W$130:$W$196, MATCH(0, IF(AD156=$E$130:$E$196, COUNTIF($AE$129:$AE155, $W$130:$W$196), ""), 0))=0,"",INDEX($W$130:$W$196, MATCH(0, IF(AD156=$E$130:$E$196, COUNTIF($AE$129:$AE155, $W$130:$W$196), ""), 0))),"")</f>
        <v/>
      </c>
      <c r="AF156" s="447"/>
      <c r="AG156" s="457" t="s">
        <v>677</v>
      </c>
    </row>
    <row r="157" spans="1:33" ht="47.1" customHeight="1" x14ac:dyDescent="0.25">
      <c r="A157" s="427">
        <v>12</v>
      </c>
      <c r="B157" s="450"/>
      <c r="C157" s="450"/>
      <c r="D157" s="450"/>
      <c r="E157" s="451" t="str">
        <f>IFERROR(IF(AND(K157="",T157=""),"",(VLOOKUP(Q157,'Reference records(soft deleted)'!$B$46:$D$62,3,FALSE))),"")</f>
        <v/>
      </c>
      <c r="F157" s="452"/>
      <c r="G157" s="452"/>
      <c r="H157" s="452"/>
      <c r="I157" s="452"/>
      <c r="J157" s="452"/>
      <c r="K157" s="451" t="str">
        <f>IFERROR(VLOOKUP(R157,'Reference records(soft deleted)'!$B$110:$D$181,3,FALSE),"")</f>
        <v/>
      </c>
      <c r="L157" s="452"/>
      <c r="M157" s="452"/>
      <c r="N157" s="452"/>
      <c r="O157" s="452"/>
      <c r="P157" s="452"/>
      <c r="Q157" s="453"/>
      <c r="R157" s="452"/>
      <c r="S157" s="452"/>
      <c r="T157" s="454"/>
      <c r="U157" s="455" t="str">
        <f>IFERROR(IF(VLOOKUP(E157,'Reference Records'!$C$71:$D$84,2,FALSE)=0,"",VLOOKUP(E157,'Reference Records'!$C$71:$D$84,2,FALSE)),"")</f>
        <v/>
      </c>
      <c r="V157" s="455"/>
      <c r="W157" s="455" t="str">
        <f t="shared" si="12"/>
        <v/>
      </c>
      <c r="X157" s="456" t="str">
        <f t="shared" si="13"/>
        <v>a1P36000002FAEZEA4</v>
      </c>
      <c r="Y157" s="456" t="b">
        <f t="shared" si="14"/>
        <v>0</v>
      </c>
      <c r="Z157" s="456" t="b">
        <f t="shared" si="15"/>
        <v>1</v>
      </c>
      <c r="AA157" s="456" t="str">
        <f>IFERROR(VLOOKUP(K157,'Reference Records'!$C$87:$E$148,3,FALSE),"")</f>
        <v/>
      </c>
      <c r="AB157" s="456" t="s">
        <v>678</v>
      </c>
      <c r="AC157" s="447"/>
      <c r="AD157" s="447" t="str">
        <f t="array" ref="AD157">IFERROR(INDEX($E$130:$E$196,MATCH(SMALL(NOT($E$130:$E$196="")*IF(ISNUMBER($E$130:$E$196),COUNTIF($E$130:$E$196,"&lt;="&amp;$E$130:$E$196),COUNTIF($E$130:$E$196,"&lt;="&amp;$E$130:$E$196)+SUM(--ISNUMBER($E$130:$E$196))),ROWS($E$129:E156)+SUM(--ISBLANK($E$130:$E$196))),NOT($E$130:$E$196="")*IF(ISNUMBER($E$130:$E$196),COUNTIF($E$130:$E$196,"&lt;="&amp;$E$130:$E$196),COUNTIF($E$130:$E$196,"&lt;="&amp;$E$130:$E$196)+SUM(--ISNUMBER($E$130:$E$196))),0)),"")</f>
        <v/>
      </c>
      <c r="AE157" s="447" t="str">
        <f t="array" ref="AE157">IFERROR(IF(INDEX($W$130:$W$196, MATCH(0, IF(AD157=$E$130:$E$196, COUNTIF($AE$129:$AE156, $W$130:$W$196), ""), 0))=0,"",INDEX($W$130:$W$196, MATCH(0, IF(AD157=$E$130:$E$196, COUNTIF($AE$129:$AE156, $W$130:$W$196), ""), 0))),"")</f>
        <v/>
      </c>
      <c r="AF157" s="447"/>
      <c r="AG157" s="457" t="s">
        <v>679</v>
      </c>
    </row>
    <row r="158" spans="1:33" ht="47.1" customHeight="1" x14ac:dyDescent="0.25">
      <c r="A158" s="427">
        <v>13</v>
      </c>
      <c r="B158" s="450"/>
      <c r="C158" s="450"/>
      <c r="D158" s="450"/>
      <c r="E158" s="451" t="str">
        <f>IFERROR(IF(AND(K158="",T158=""),"",(VLOOKUP(Q158,'Reference records(soft deleted)'!$B$46:$D$62,3,FALSE))),"")</f>
        <v/>
      </c>
      <c r="F158" s="452"/>
      <c r="G158" s="452"/>
      <c r="H158" s="452"/>
      <c r="I158" s="452"/>
      <c r="J158" s="452"/>
      <c r="K158" s="451" t="str">
        <f>IFERROR(VLOOKUP(R158,'Reference records(soft deleted)'!$B$110:$D$181,3,FALSE),"")</f>
        <v/>
      </c>
      <c r="L158" s="452"/>
      <c r="M158" s="452"/>
      <c r="N158" s="452"/>
      <c r="O158" s="452"/>
      <c r="P158" s="452"/>
      <c r="Q158" s="453"/>
      <c r="R158" s="452"/>
      <c r="S158" s="452"/>
      <c r="T158" s="454"/>
      <c r="U158" s="455" t="str">
        <f>IFERROR(IF(VLOOKUP(E158,'Reference Records'!$C$71:$D$84,2,FALSE)=0,"",VLOOKUP(E158,'Reference Records'!$C$71:$D$84,2,FALSE)),"")</f>
        <v/>
      </c>
      <c r="V158" s="455"/>
      <c r="W158" s="455" t="str">
        <f t="shared" si="12"/>
        <v/>
      </c>
      <c r="X158" s="456" t="str">
        <f t="shared" si="13"/>
        <v>a1P36000002FAEZEA4</v>
      </c>
      <c r="Y158" s="456" t="b">
        <f t="shared" si="14"/>
        <v>0</v>
      </c>
      <c r="Z158" s="456" t="b">
        <f t="shared" si="15"/>
        <v>1</v>
      </c>
      <c r="AA158" s="456" t="str">
        <f>IFERROR(VLOOKUP(K158,'Reference Records'!$C$87:$E$148,3,FALSE),"")</f>
        <v/>
      </c>
      <c r="AB158" s="456" t="s">
        <v>680</v>
      </c>
      <c r="AC158" s="447"/>
      <c r="AD158" s="447" t="str">
        <f t="array" ref="AD158">IFERROR(INDEX($E$130:$E$196,MATCH(SMALL(NOT($E$130:$E$196="")*IF(ISNUMBER($E$130:$E$196),COUNTIF($E$130:$E$196,"&lt;="&amp;$E$130:$E$196),COUNTIF($E$130:$E$196,"&lt;="&amp;$E$130:$E$196)+SUM(--ISNUMBER($E$130:$E$196))),ROWS($E$129:E157)+SUM(--ISBLANK($E$130:$E$196))),NOT($E$130:$E$196="")*IF(ISNUMBER($E$130:$E$196),COUNTIF($E$130:$E$196,"&lt;="&amp;$E$130:$E$196),COUNTIF($E$130:$E$196,"&lt;="&amp;$E$130:$E$196)+SUM(--ISNUMBER($E$130:$E$196))),0)),"")</f>
        <v/>
      </c>
      <c r="AE158" s="447" t="str">
        <f t="array" ref="AE158">IFERROR(IF(INDEX($W$130:$W$196, MATCH(0, IF(AD158=$E$130:$E$196, COUNTIF($AE$129:$AE157, $W$130:$W$196), ""), 0))=0,"",INDEX($W$130:$W$196, MATCH(0, IF(AD158=$E$130:$E$196, COUNTIF($AE$129:$AE157, $W$130:$W$196), ""), 0))),"")</f>
        <v/>
      </c>
      <c r="AF158" s="447"/>
      <c r="AG158" s="457" t="s">
        <v>681</v>
      </c>
    </row>
    <row r="159" spans="1:33" ht="47.1" customHeight="1" x14ac:dyDescent="0.25">
      <c r="A159" s="427">
        <v>14</v>
      </c>
      <c r="B159" s="450"/>
      <c r="C159" s="450"/>
      <c r="D159" s="450"/>
      <c r="E159" s="451" t="str">
        <f>IFERROR(IF(AND(K159="",T159=""),"",(VLOOKUP(Q159,'Reference records(soft deleted)'!$B$46:$D$62,3,FALSE))),"")</f>
        <v/>
      </c>
      <c r="F159" s="452"/>
      <c r="G159" s="452"/>
      <c r="H159" s="452"/>
      <c r="I159" s="452"/>
      <c r="J159" s="452"/>
      <c r="K159" s="451" t="str">
        <f>IFERROR(VLOOKUP(R159,'Reference records(soft deleted)'!$B$110:$D$181,3,FALSE),"")</f>
        <v/>
      </c>
      <c r="L159" s="452"/>
      <c r="M159" s="452"/>
      <c r="N159" s="452"/>
      <c r="O159" s="452"/>
      <c r="P159" s="452"/>
      <c r="Q159" s="453"/>
      <c r="R159" s="452"/>
      <c r="S159" s="452"/>
      <c r="T159" s="454"/>
      <c r="U159" s="455" t="str">
        <f>IFERROR(IF(VLOOKUP(E159,'Reference Records'!$C$71:$D$84,2,FALSE)=0,"",VLOOKUP(E159,'Reference Records'!$C$71:$D$84,2,FALSE)),"")</f>
        <v/>
      </c>
      <c r="V159" s="455"/>
      <c r="W159" s="455" t="str">
        <f t="shared" si="12"/>
        <v/>
      </c>
      <c r="X159" s="456" t="str">
        <f t="shared" si="13"/>
        <v>a1P36000002FAEZEA4</v>
      </c>
      <c r="Y159" s="456" t="b">
        <f t="shared" si="14"/>
        <v>0</v>
      </c>
      <c r="Z159" s="456" t="b">
        <f t="shared" si="15"/>
        <v>1</v>
      </c>
      <c r="AA159" s="456" t="str">
        <f>IFERROR(VLOOKUP(K159,'Reference Records'!$C$87:$E$148,3,FALSE),"")</f>
        <v/>
      </c>
      <c r="AB159" s="456" t="s">
        <v>682</v>
      </c>
      <c r="AC159" s="447"/>
      <c r="AD159" s="447" t="str">
        <f t="array" ref="AD159">IFERROR(INDEX($E$130:$E$196,MATCH(SMALL(NOT($E$130:$E$196="")*IF(ISNUMBER($E$130:$E$196),COUNTIF($E$130:$E$196,"&lt;="&amp;$E$130:$E$196),COUNTIF($E$130:$E$196,"&lt;="&amp;$E$130:$E$196)+SUM(--ISNUMBER($E$130:$E$196))),ROWS($E$129:E158)+SUM(--ISBLANK($E$130:$E$196))),NOT($E$130:$E$196="")*IF(ISNUMBER($E$130:$E$196),COUNTIF($E$130:$E$196,"&lt;="&amp;$E$130:$E$196),COUNTIF($E$130:$E$196,"&lt;="&amp;$E$130:$E$196)+SUM(--ISNUMBER($E$130:$E$196))),0)),"")</f>
        <v/>
      </c>
      <c r="AE159" s="447" t="str">
        <f t="array" ref="AE159">IFERROR(IF(INDEX($W$130:$W$196, MATCH(0, IF(AD159=$E$130:$E$196, COUNTIF($AE$129:$AE158, $W$130:$W$196), ""), 0))=0,"",INDEX($W$130:$W$196, MATCH(0, IF(AD159=$E$130:$E$196, COUNTIF($AE$129:$AE158, $W$130:$W$196), ""), 0))),"")</f>
        <v/>
      </c>
      <c r="AF159" s="447"/>
      <c r="AG159" s="457" t="s">
        <v>683</v>
      </c>
    </row>
    <row r="160" spans="1:33" ht="47.1" customHeight="1" x14ac:dyDescent="0.25">
      <c r="A160" s="427">
        <v>15</v>
      </c>
      <c r="B160" s="450"/>
      <c r="C160" s="450"/>
      <c r="D160" s="450"/>
      <c r="E160" s="451" t="str">
        <f>IFERROR(IF(AND(K160="",T160=""),"",(VLOOKUP(Q160,'Reference records(soft deleted)'!$B$46:$D$62,3,FALSE))),"")</f>
        <v/>
      </c>
      <c r="F160" s="452"/>
      <c r="G160" s="452"/>
      <c r="H160" s="452"/>
      <c r="I160" s="452"/>
      <c r="J160" s="452"/>
      <c r="K160" s="451" t="str">
        <f>IFERROR(VLOOKUP(R160,'Reference records(soft deleted)'!$B$110:$D$181,3,FALSE),"")</f>
        <v/>
      </c>
      <c r="L160" s="452"/>
      <c r="M160" s="452"/>
      <c r="N160" s="452"/>
      <c r="O160" s="452"/>
      <c r="P160" s="452"/>
      <c r="Q160" s="453"/>
      <c r="R160" s="452"/>
      <c r="S160" s="452"/>
      <c r="T160" s="454"/>
      <c r="U160" s="455" t="str">
        <f>IFERROR(IF(VLOOKUP(E160,'Reference Records'!$C$71:$D$84,2,FALSE)=0,"",VLOOKUP(E160,'Reference Records'!$C$71:$D$84,2,FALSE)),"")</f>
        <v/>
      </c>
      <c r="V160" s="455"/>
      <c r="W160" s="455" t="str">
        <f t="shared" si="12"/>
        <v/>
      </c>
      <c r="X160" s="456" t="str">
        <f t="shared" si="13"/>
        <v>a1P36000002FAEZEA4</v>
      </c>
      <c r="Y160" s="456" t="b">
        <f t="shared" si="14"/>
        <v>0</v>
      </c>
      <c r="Z160" s="456" t="b">
        <f t="shared" si="15"/>
        <v>1</v>
      </c>
      <c r="AA160" s="456" t="str">
        <f>IFERROR(VLOOKUP(K160,'Reference Records'!$C$87:$E$148,3,FALSE),"")</f>
        <v/>
      </c>
      <c r="AB160" s="456" t="s">
        <v>684</v>
      </c>
      <c r="AC160" s="447"/>
      <c r="AD160" s="447" t="str">
        <f t="array" ref="AD160">IFERROR(INDEX($E$130:$E$196,MATCH(SMALL(NOT($E$130:$E$196="")*IF(ISNUMBER($E$130:$E$196),COUNTIF($E$130:$E$196,"&lt;="&amp;$E$130:$E$196),COUNTIF($E$130:$E$196,"&lt;="&amp;$E$130:$E$196)+SUM(--ISNUMBER($E$130:$E$196))),ROWS($E$129:E159)+SUM(--ISBLANK($E$130:$E$196))),NOT($E$130:$E$196="")*IF(ISNUMBER($E$130:$E$196),COUNTIF($E$130:$E$196,"&lt;="&amp;$E$130:$E$196),COUNTIF($E$130:$E$196,"&lt;="&amp;$E$130:$E$196)+SUM(--ISNUMBER($E$130:$E$196))),0)),"")</f>
        <v/>
      </c>
      <c r="AE160" s="447" t="str">
        <f t="array" ref="AE160">IFERROR(IF(INDEX($W$130:$W$196, MATCH(0, IF(AD160=$E$130:$E$196, COUNTIF($AE$129:$AE159, $W$130:$W$196), ""), 0))=0,"",INDEX($W$130:$W$196, MATCH(0, IF(AD160=$E$130:$E$196, COUNTIF($AE$129:$AE159, $W$130:$W$196), ""), 0))),"")</f>
        <v/>
      </c>
      <c r="AF160" s="447"/>
      <c r="AG160" s="457" t="s">
        <v>685</v>
      </c>
    </row>
    <row r="161" spans="1:33" ht="47.1" customHeight="1" x14ac:dyDescent="0.25">
      <c r="A161" s="427">
        <v>16</v>
      </c>
      <c r="B161" s="450"/>
      <c r="C161" s="450"/>
      <c r="D161" s="450"/>
      <c r="E161" s="451" t="str">
        <f>IFERROR(IF(AND(K161="",T161=""),"",(VLOOKUP(Q161,'Reference records(soft deleted)'!$B$46:$D$62,3,FALSE))),"")</f>
        <v/>
      </c>
      <c r="F161" s="452"/>
      <c r="G161" s="452"/>
      <c r="H161" s="452"/>
      <c r="I161" s="452"/>
      <c r="J161" s="452"/>
      <c r="K161" s="451" t="str">
        <f>IFERROR(VLOOKUP(R161,'Reference records(soft deleted)'!$B$110:$D$181,3,FALSE),"")</f>
        <v/>
      </c>
      <c r="L161" s="452"/>
      <c r="M161" s="452"/>
      <c r="N161" s="452"/>
      <c r="O161" s="452"/>
      <c r="P161" s="452"/>
      <c r="Q161" s="453"/>
      <c r="R161" s="452"/>
      <c r="S161" s="452"/>
      <c r="T161" s="454"/>
      <c r="U161" s="455" t="str">
        <f>IFERROR(IF(VLOOKUP(E161,'Reference Records'!$C$71:$D$84,2,FALSE)=0,"",VLOOKUP(E161,'Reference Records'!$C$71:$D$84,2,FALSE)),"")</f>
        <v/>
      </c>
      <c r="V161" s="455"/>
      <c r="W161" s="455" t="str">
        <f t="shared" si="12"/>
        <v/>
      </c>
      <c r="X161" s="456" t="str">
        <f t="shared" si="13"/>
        <v>a1P36000002FAEZEA4</v>
      </c>
      <c r="Y161" s="456" t="b">
        <f t="shared" si="14"/>
        <v>0</v>
      </c>
      <c r="Z161" s="456" t="b">
        <f t="shared" si="15"/>
        <v>1</v>
      </c>
      <c r="AA161" s="456" t="str">
        <f>IFERROR(VLOOKUP(K161,'Reference Records'!$C$87:$E$148,3,FALSE),"")</f>
        <v/>
      </c>
      <c r="AB161" s="456" t="s">
        <v>686</v>
      </c>
      <c r="AC161" s="447"/>
      <c r="AD161" s="447" t="str">
        <f t="array" ref="AD161">IFERROR(INDEX($E$130:$E$196,MATCH(SMALL(NOT($E$130:$E$196="")*IF(ISNUMBER($E$130:$E$196),COUNTIF($E$130:$E$196,"&lt;="&amp;$E$130:$E$196),COUNTIF($E$130:$E$196,"&lt;="&amp;$E$130:$E$196)+SUM(--ISNUMBER($E$130:$E$196))),ROWS($E$129:E160)+SUM(--ISBLANK($E$130:$E$196))),NOT($E$130:$E$196="")*IF(ISNUMBER($E$130:$E$196),COUNTIF($E$130:$E$196,"&lt;="&amp;$E$130:$E$196),COUNTIF($E$130:$E$196,"&lt;="&amp;$E$130:$E$196)+SUM(--ISNUMBER($E$130:$E$196))),0)),"")</f>
        <v/>
      </c>
      <c r="AE161" s="447" t="str">
        <f t="array" ref="AE161">IFERROR(IF(INDEX($W$130:$W$196, MATCH(0, IF(AD161=$E$130:$E$196, COUNTIF($AE$129:$AE160, $W$130:$W$196), ""), 0))=0,"",INDEX($W$130:$W$196, MATCH(0, IF(AD161=$E$130:$E$196, COUNTIF($AE$129:$AE160, $W$130:$W$196), ""), 0))),"")</f>
        <v/>
      </c>
      <c r="AF161" s="447"/>
      <c r="AG161" s="457" t="s">
        <v>687</v>
      </c>
    </row>
    <row r="162" spans="1:33" ht="47.1" customHeight="1" x14ac:dyDescent="0.25">
      <c r="A162" s="427">
        <v>17</v>
      </c>
      <c r="B162" s="450"/>
      <c r="C162" s="450"/>
      <c r="D162" s="450"/>
      <c r="E162" s="451" t="str">
        <f>IFERROR(IF(AND(K162="",T162=""),"",(VLOOKUP(Q162,'Reference records(soft deleted)'!$B$46:$D$62,3,FALSE))),"")</f>
        <v/>
      </c>
      <c r="F162" s="452"/>
      <c r="G162" s="452"/>
      <c r="H162" s="452"/>
      <c r="I162" s="452"/>
      <c r="J162" s="452"/>
      <c r="K162" s="451" t="str">
        <f>IFERROR(VLOOKUP(R162,'Reference records(soft deleted)'!$B$110:$D$181,3,FALSE),"")</f>
        <v/>
      </c>
      <c r="L162" s="452"/>
      <c r="M162" s="452"/>
      <c r="N162" s="452"/>
      <c r="O162" s="452"/>
      <c r="P162" s="452"/>
      <c r="Q162" s="453"/>
      <c r="R162" s="452"/>
      <c r="S162" s="452"/>
      <c r="T162" s="454"/>
      <c r="U162" s="455" t="str">
        <f>IFERROR(IF(VLOOKUP(E162,'Reference Records'!$C$71:$D$84,2,FALSE)=0,"",VLOOKUP(E162,'Reference Records'!$C$71:$D$84,2,FALSE)),"")</f>
        <v/>
      </c>
      <c r="V162" s="455"/>
      <c r="W162" s="455" t="str">
        <f t="shared" si="12"/>
        <v/>
      </c>
      <c r="X162" s="456" t="str">
        <f t="shared" si="13"/>
        <v>a1P36000002FAEZEA4</v>
      </c>
      <c r="Y162" s="456" t="b">
        <f t="shared" si="14"/>
        <v>0</v>
      </c>
      <c r="Z162" s="456" t="b">
        <f t="shared" si="15"/>
        <v>1</v>
      </c>
      <c r="AA162" s="456" t="str">
        <f>IFERROR(VLOOKUP(K162,'Reference Records'!$C$87:$E$148,3,FALSE),"")</f>
        <v/>
      </c>
      <c r="AB162" s="456" t="s">
        <v>688</v>
      </c>
      <c r="AC162" s="447"/>
      <c r="AD162" s="447" t="str">
        <f t="array" ref="AD162">IFERROR(INDEX($E$130:$E$196,MATCH(SMALL(NOT($E$130:$E$196="")*IF(ISNUMBER($E$130:$E$196),COUNTIF($E$130:$E$196,"&lt;="&amp;$E$130:$E$196),COUNTIF($E$130:$E$196,"&lt;="&amp;$E$130:$E$196)+SUM(--ISNUMBER($E$130:$E$196))),ROWS($E$129:E161)+SUM(--ISBLANK($E$130:$E$196))),NOT($E$130:$E$196="")*IF(ISNUMBER($E$130:$E$196),COUNTIF($E$130:$E$196,"&lt;="&amp;$E$130:$E$196),COUNTIF($E$130:$E$196,"&lt;="&amp;$E$130:$E$196)+SUM(--ISNUMBER($E$130:$E$196))),0)),"")</f>
        <v/>
      </c>
      <c r="AE162" s="447" t="str">
        <f t="array" ref="AE162">IFERROR(IF(INDEX($W$130:$W$196, MATCH(0, IF(AD162=$E$130:$E$196, COUNTIF($AE$129:$AE161, $W$130:$W$196), ""), 0))=0,"",INDEX($W$130:$W$196, MATCH(0, IF(AD162=$E$130:$E$196, COUNTIF($AE$129:$AE161, $W$130:$W$196), ""), 0))),"")</f>
        <v/>
      </c>
      <c r="AF162" s="447"/>
      <c r="AG162" s="457" t="s">
        <v>689</v>
      </c>
    </row>
    <row r="163" spans="1:33" ht="47.1" customHeight="1" x14ac:dyDescent="0.25">
      <c r="A163" s="427">
        <v>18</v>
      </c>
      <c r="B163" s="450"/>
      <c r="C163" s="450"/>
      <c r="D163" s="450"/>
      <c r="E163" s="451" t="str">
        <f>IFERROR(IF(AND(K163="",T163=""),"",(VLOOKUP(Q163,'Reference records(soft deleted)'!$B$46:$D$62,3,FALSE))),"")</f>
        <v/>
      </c>
      <c r="F163" s="452"/>
      <c r="G163" s="452"/>
      <c r="H163" s="452"/>
      <c r="I163" s="452"/>
      <c r="J163" s="452"/>
      <c r="K163" s="451" t="str">
        <f>IFERROR(VLOOKUP(R163,'Reference records(soft deleted)'!$B$110:$D$181,3,FALSE),"")</f>
        <v/>
      </c>
      <c r="L163" s="452"/>
      <c r="M163" s="452"/>
      <c r="N163" s="452"/>
      <c r="O163" s="452"/>
      <c r="P163" s="452"/>
      <c r="Q163" s="453"/>
      <c r="R163" s="452"/>
      <c r="S163" s="452"/>
      <c r="T163" s="454"/>
      <c r="U163" s="455" t="str">
        <f>IFERROR(IF(VLOOKUP(E163,'Reference Records'!$C$71:$D$84,2,FALSE)=0,"",VLOOKUP(E163,'Reference Records'!$C$71:$D$84,2,FALSE)),"")</f>
        <v/>
      </c>
      <c r="V163" s="455"/>
      <c r="W163" s="455" t="str">
        <f t="shared" si="12"/>
        <v/>
      </c>
      <c r="X163" s="456" t="str">
        <f t="shared" si="13"/>
        <v>a1P36000002FAEZEA4</v>
      </c>
      <c r="Y163" s="456" t="b">
        <f t="shared" si="14"/>
        <v>0</v>
      </c>
      <c r="Z163" s="456" t="b">
        <f t="shared" si="15"/>
        <v>1</v>
      </c>
      <c r="AA163" s="456" t="str">
        <f>IFERROR(VLOOKUP(K163,'Reference Records'!$C$87:$E$148,3,FALSE),"")</f>
        <v/>
      </c>
      <c r="AB163" s="456" t="s">
        <v>690</v>
      </c>
      <c r="AC163" s="447"/>
      <c r="AD163" s="447" t="str">
        <f t="array" ref="AD163">IFERROR(INDEX($E$130:$E$196,MATCH(SMALL(NOT($E$130:$E$196="")*IF(ISNUMBER($E$130:$E$196),COUNTIF($E$130:$E$196,"&lt;="&amp;$E$130:$E$196),COUNTIF($E$130:$E$196,"&lt;="&amp;$E$130:$E$196)+SUM(--ISNUMBER($E$130:$E$196))),ROWS($E$129:E162)+SUM(--ISBLANK($E$130:$E$196))),NOT($E$130:$E$196="")*IF(ISNUMBER($E$130:$E$196),COUNTIF($E$130:$E$196,"&lt;="&amp;$E$130:$E$196),COUNTIF($E$130:$E$196,"&lt;="&amp;$E$130:$E$196)+SUM(--ISNUMBER($E$130:$E$196))),0)),"")</f>
        <v/>
      </c>
      <c r="AE163" s="447" t="str">
        <f t="array" ref="AE163">IFERROR(IF(INDEX($W$130:$W$196, MATCH(0, IF(AD163=$E$130:$E$196, COUNTIF($AE$129:$AE162, $W$130:$W$196), ""), 0))=0,"",INDEX($W$130:$W$196, MATCH(0, IF(AD163=$E$130:$E$196, COUNTIF($AE$129:$AE162, $W$130:$W$196), ""), 0))),"")</f>
        <v/>
      </c>
      <c r="AF163" s="447"/>
      <c r="AG163" s="457" t="s">
        <v>691</v>
      </c>
    </row>
    <row r="164" spans="1:33" ht="47.1" customHeight="1" x14ac:dyDescent="0.25">
      <c r="A164" s="427">
        <v>19</v>
      </c>
      <c r="B164" s="450"/>
      <c r="C164" s="450"/>
      <c r="D164" s="450"/>
      <c r="E164" s="451" t="str">
        <f>IFERROR(IF(AND(K164="",T164=""),"",(VLOOKUP(Q164,'Reference records(soft deleted)'!$B$46:$D$62,3,FALSE))),"")</f>
        <v/>
      </c>
      <c r="F164" s="452"/>
      <c r="G164" s="452"/>
      <c r="H164" s="452"/>
      <c r="I164" s="452"/>
      <c r="J164" s="452"/>
      <c r="K164" s="451" t="str">
        <f>IFERROR(VLOOKUP(R164,'Reference records(soft deleted)'!$B$110:$D$181,3,FALSE),"")</f>
        <v/>
      </c>
      <c r="L164" s="452"/>
      <c r="M164" s="452"/>
      <c r="N164" s="452"/>
      <c r="O164" s="452"/>
      <c r="P164" s="452"/>
      <c r="Q164" s="453"/>
      <c r="R164" s="452"/>
      <c r="S164" s="452"/>
      <c r="T164" s="454"/>
      <c r="U164" s="455" t="str">
        <f>IFERROR(IF(VLOOKUP(E164,'Reference Records'!$C$71:$D$84,2,FALSE)=0,"",VLOOKUP(E164,'Reference Records'!$C$71:$D$84,2,FALSE)),"")</f>
        <v/>
      </c>
      <c r="V164" s="455"/>
      <c r="W164" s="455" t="str">
        <f t="shared" si="12"/>
        <v/>
      </c>
      <c r="X164" s="456" t="str">
        <f t="shared" si="13"/>
        <v>a1P36000002FAEZEA4</v>
      </c>
      <c r="Y164" s="456" t="b">
        <f t="shared" si="14"/>
        <v>0</v>
      </c>
      <c r="Z164" s="456" t="b">
        <f t="shared" si="15"/>
        <v>1</v>
      </c>
      <c r="AA164" s="456" t="str">
        <f>IFERROR(VLOOKUP(K164,'Reference Records'!$C$87:$E$148,3,FALSE),"")</f>
        <v/>
      </c>
      <c r="AB164" s="456" t="s">
        <v>692</v>
      </c>
      <c r="AC164" s="447"/>
      <c r="AD164" s="447" t="str">
        <f t="array" ref="AD164">IFERROR(INDEX($E$130:$E$196,MATCH(SMALL(NOT($E$130:$E$196="")*IF(ISNUMBER($E$130:$E$196),COUNTIF($E$130:$E$196,"&lt;="&amp;$E$130:$E$196),COUNTIF($E$130:$E$196,"&lt;="&amp;$E$130:$E$196)+SUM(--ISNUMBER($E$130:$E$196))),ROWS($E$129:E163)+SUM(--ISBLANK($E$130:$E$196))),NOT($E$130:$E$196="")*IF(ISNUMBER($E$130:$E$196),COUNTIF($E$130:$E$196,"&lt;="&amp;$E$130:$E$196),COUNTIF($E$130:$E$196,"&lt;="&amp;$E$130:$E$196)+SUM(--ISNUMBER($E$130:$E$196))),0)),"")</f>
        <v/>
      </c>
      <c r="AE164" s="447" t="str">
        <f t="array" ref="AE164">IFERROR(IF(INDEX($W$130:$W$196, MATCH(0, IF(AD164=$E$130:$E$196, COUNTIF($AE$129:$AE163, $W$130:$W$196), ""), 0))=0,"",INDEX($W$130:$W$196, MATCH(0, IF(AD164=$E$130:$E$196, COUNTIF($AE$129:$AE163, $W$130:$W$196), ""), 0))),"")</f>
        <v/>
      </c>
      <c r="AF164" s="447"/>
      <c r="AG164" s="457" t="s">
        <v>693</v>
      </c>
    </row>
    <row r="165" spans="1:33" ht="47.1" customHeight="1" x14ac:dyDescent="0.25">
      <c r="A165" s="427">
        <v>20</v>
      </c>
      <c r="B165" s="450"/>
      <c r="C165" s="450"/>
      <c r="D165" s="450"/>
      <c r="E165" s="451" t="str">
        <f>IFERROR(IF(AND(K165="",T165=""),"",(VLOOKUP(Q165,'Reference records(soft deleted)'!$B$46:$D$62,3,FALSE))),"")</f>
        <v/>
      </c>
      <c r="F165" s="452"/>
      <c r="G165" s="452"/>
      <c r="H165" s="452"/>
      <c r="I165" s="452"/>
      <c r="J165" s="452"/>
      <c r="K165" s="451" t="str">
        <f>IFERROR(VLOOKUP(R165,'Reference records(soft deleted)'!$B$110:$D$181,3,FALSE),"")</f>
        <v/>
      </c>
      <c r="L165" s="452"/>
      <c r="M165" s="452"/>
      <c r="N165" s="452"/>
      <c r="O165" s="452"/>
      <c r="P165" s="452"/>
      <c r="Q165" s="453"/>
      <c r="R165" s="452"/>
      <c r="S165" s="452"/>
      <c r="T165" s="454"/>
      <c r="U165" s="455" t="str">
        <f>IFERROR(IF(VLOOKUP(E165,'Reference Records'!$C$71:$D$84,2,FALSE)=0,"",VLOOKUP(E165,'Reference Records'!$C$71:$D$84,2,FALSE)),"")</f>
        <v/>
      </c>
      <c r="V165" s="455"/>
      <c r="W165" s="455" t="str">
        <f t="shared" si="12"/>
        <v/>
      </c>
      <c r="X165" s="456" t="str">
        <f t="shared" si="13"/>
        <v>a1P36000002FAEZEA4</v>
      </c>
      <c r="Y165" s="456" t="b">
        <f t="shared" si="14"/>
        <v>0</v>
      </c>
      <c r="Z165" s="456" t="b">
        <f t="shared" si="15"/>
        <v>1</v>
      </c>
      <c r="AA165" s="456" t="str">
        <f>IFERROR(VLOOKUP(K165,'Reference Records'!$C$87:$E$148,3,FALSE),"")</f>
        <v/>
      </c>
      <c r="AB165" s="456" t="s">
        <v>694</v>
      </c>
      <c r="AC165" s="447"/>
      <c r="AD165" s="447" t="str">
        <f t="array" ref="AD165">IFERROR(INDEX($E$130:$E$196,MATCH(SMALL(NOT($E$130:$E$196="")*IF(ISNUMBER($E$130:$E$196),COUNTIF($E$130:$E$196,"&lt;="&amp;$E$130:$E$196),COUNTIF($E$130:$E$196,"&lt;="&amp;$E$130:$E$196)+SUM(--ISNUMBER($E$130:$E$196))),ROWS($E$129:E164)+SUM(--ISBLANK($E$130:$E$196))),NOT($E$130:$E$196="")*IF(ISNUMBER($E$130:$E$196),COUNTIF($E$130:$E$196,"&lt;="&amp;$E$130:$E$196),COUNTIF($E$130:$E$196,"&lt;="&amp;$E$130:$E$196)+SUM(--ISNUMBER($E$130:$E$196))),0)),"")</f>
        <v/>
      </c>
      <c r="AE165" s="447" t="str">
        <f t="array" ref="AE165">IFERROR(IF(INDEX($W$130:$W$196, MATCH(0, IF(AD165=$E$130:$E$196, COUNTIF($AE$129:$AE164, $W$130:$W$196), ""), 0))=0,"",INDEX($W$130:$W$196, MATCH(0, IF(AD165=$E$130:$E$196, COUNTIF($AE$129:$AE164, $W$130:$W$196), ""), 0))),"")</f>
        <v/>
      </c>
      <c r="AF165" s="447"/>
      <c r="AG165" s="457" t="s">
        <v>695</v>
      </c>
    </row>
    <row r="166" spans="1:33" ht="47.1" customHeight="1" x14ac:dyDescent="0.25">
      <c r="A166" s="427">
        <v>21</v>
      </c>
      <c r="B166" s="450"/>
      <c r="C166" s="450"/>
      <c r="D166" s="450"/>
      <c r="E166" s="451" t="str">
        <f>IFERROR(IF(AND(K166="",T166=""),"",(VLOOKUP(Q166,'Reference records(soft deleted)'!$B$46:$D$62,3,FALSE))),"")</f>
        <v/>
      </c>
      <c r="F166" s="452"/>
      <c r="G166" s="452"/>
      <c r="H166" s="452"/>
      <c r="I166" s="452"/>
      <c r="J166" s="452"/>
      <c r="K166" s="451" t="str">
        <f>IFERROR(VLOOKUP(R166,'Reference records(soft deleted)'!$B$110:$D$181,3,FALSE),"")</f>
        <v/>
      </c>
      <c r="L166" s="452"/>
      <c r="M166" s="452"/>
      <c r="N166" s="452"/>
      <c r="O166" s="452"/>
      <c r="P166" s="452"/>
      <c r="Q166" s="453"/>
      <c r="R166" s="452"/>
      <c r="S166" s="452"/>
      <c r="T166" s="454"/>
      <c r="U166" s="455" t="str">
        <f>IFERROR(IF(VLOOKUP(E166,'Reference Records'!$C$71:$D$84,2,FALSE)=0,"",VLOOKUP(E166,'Reference Records'!$C$71:$D$84,2,FALSE)),"")</f>
        <v/>
      </c>
      <c r="V166" s="455"/>
      <c r="W166" s="455" t="str">
        <f t="shared" si="12"/>
        <v/>
      </c>
      <c r="X166" s="456" t="str">
        <f t="shared" si="13"/>
        <v>a1P36000002FAEZEA4</v>
      </c>
      <c r="Y166" s="456" t="b">
        <f t="shared" si="14"/>
        <v>0</v>
      </c>
      <c r="Z166" s="456" t="b">
        <f t="shared" si="15"/>
        <v>1</v>
      </c>
      <c r="AA166" s="456" t="str">
        <f>IFERROR(VLOOKUP(K166,'Reference Records'!$C$87:$E$148,3,FALSE),"")</f>
        <v/>
      </c>
      <c r="AB166" s="456" t="s">
        <v>696</v>
      </c>
      <c r="AC166" s="447"/>
      <c r="AD166" s="447" t="str">
        <f t="array" ref="AD166">IFERROR(INDEX($E$130:$E$196,MATCH(SMALL(NOT($E$130:$E$196="")*IF(ISNUMBER($E$130:$E$196),COUNTIF($E$130:$E$196,"&lt;="&amp;$E$130:$E$196),COUNTIF($E$130:$E$196,"&lt;="&amp;$E$130:$E$196)+SUM(--ISNUMBER($E$130:$E$196))),ROWS($E$129:E165)+SUM(--ISBLANK($E$130:$E$196))),NOT($E$130:$E$196="")*IF(ISNUMBER($E$130:$E$196),COUNTIF($E$130:$E$196,"&lt;="&amp;$E$130:$E$196),COUNTIF($E$130:$E$196,"&lt;="&amp;$E$130:$E$196)+SUM(--ISNUMBER($E$130:$E$196))),0)),"")</f>
        <v/>
      </c>
      <c r="AE166" s="447" t="str">
        <f t="array" ref="AE166">IFERROR(IF(INDEX($W$130:$W$196, MATCH(0, IF(AD166=$E$130:$E$196, COUNTIF($AE$129:$AE165, $W$130:$W$196), ""), 0))=0,"",INDEX($W$130:$W$196, MATCH(0, IF(AD166=$E$130:$E$196, COUNTIF($AE$129:$AE165, $W$130:$W$196), ""), 0))),"")</f>
        <v/>
      </c>
      <c r="AF166" s="447"/>
      <c r="AG166" s="457" t="s">
        <v>697</v>
      </c>
    </row>
    <row r="167" spans="1:33" ht="47.1" customHeight="1" x14ac:dyDescent="0.25">
      <c r="A167" s="427">
        <v>22</v>
      </c>
      <c r="B167" s="450"/>
      <c r="C167" s="450"/>
      <c r="D167" s="450"/>
      <c r="E167" s="451" t="str">
        <f>IFERROR(IF(AND(K167="",T167=""),"",(VLOOKUP(Q167,'Reference records(soft deleted)'!$B$46:$D$62,3,FALSE))),"")</f>
        <v/>
      </c>
      <c r="F167" s="452"/>
      <c r="G167" s="452"/>
      <c r="H167" s="452"/>
      <c r="I167" s="452"/>
      <c r="J167" s="452"/>
      <c r="K167" s="451" t="str">
        <f>IFERROR(VLOOKUP(R167,'Reference records(soft deleted)'!$B$110:$D$181,3,FALSE),"")</f>
        <v/>
      </c>
      <c r="L167" s="452"/>
      <c r="M167" s="452"/>
      <c r="N167" s="452"/>
      <c r="O167" s="452"/>
      <c r="P167" s="452"/>
      <c r="Q167" s="453"/>
      <c r="R167" s="452"/>
      <c r="S167" s="452"/>
      <c r="T167" s="454"/>
      <c r="U167" s="455" t="str">
        <f>IFERROR(IF(VLOOKUP(E167,'Reference Records'!$C$71:$D$84,2,FALSE)=0,"",VLOOKUP(E167,'Reference Records'!$C$71:$D$84,2,FALSE)),"")</f>
        <v/>
      </c>
      <c r="V167" s="455"/>
      <c r="W167" s="455" t="str">
        <f t="shared" si="12"/>
        <v/>
      </c>
      <c r="X167" s="456" t="str">
        <f t="shared" si="13"/>
        <v>a1P36000002FAEZEA4</v>
      </c>
      <c r="Y167" s="456" t="b">
        <f t="shared" si="14"/>
        <v>0</v>
      </c>
      <c r="Z167" s="456" t="b">
        <f t="shared" si="15"/>
        <v>1</v>
      </c>
      <c r="AA167" s="456" t="str">
        <f>IFERROR(VLOOKUP(K167,'Reference Records'!$C$87:$E$148,3,FALSE),"")</f>
        <v/>
      </c>
      <c r="AB167" s="456" t="s">
        <v>698</v>
      </c>
      <c r="AC167" s="447"/>
      <c r="AD167" s="447" t="str">
        <f t="array" ref="AD167">IFERROR(INDEX($E$130:$E$196,MATCH(SMALL(NOT($E$130:$E$196="")*IF(ISNUMBER($E$130:$E$196),COUNTIF($E$130:$E$196,"&lt;="&amp;$E$130:$E$196),COUNTIF($E$130:$E$196,"&lt;="&amp;$E$130:$E$196)+SUM(--ISNUMBER($E$130:$E$196))),ROWS($E$129:E166)+SUM(--ISBLANK($E$130:$E$196))),NOT($E$130:$E$196="")*IF(ISNUMBER($E$130:$E$196),COUNTIF($E$130:$E$196,"&lt;="&amp;$E$130:$E$196),COUNTIF($E$130:$E$196,"&lt;="&amp;$E$130:$E$196)+SUM(--ISNUMBER($E$130:$E$196))),0)),"")</f>
        <v/>
      </c>
      <c r="AE167" s="447" t="str">
        <f t="array" ref="AE167">IFERROR(IF(INDEX($W$130:$W$196, MATCH(0, IF(AD167=$E$130:$E$196, COUNTIF($AE$129:$AE166, $W$130:$W$196), ""), 0))=0,"",INDEX($W$130:$W$196, MATCH(0, IF(AD167=$E$130:$E$196, COUNTIF($AE$129:$AE166, $W$130:$W$196), ""), 0))),"")</f>
        <v/>
      </c>
      <c r="AF167" s="447"/>
      <c r="AG167" s="457" t="s">
        <v>699</v>
      </c>
    </row>
    <row r="168" spans="1:33" ht="47.1" customHeight="1" x14ac:dyDescent="0.25">
      <c r="A168" s="427">
        <v>23</v>
      </c>
      <c r="B168" s="450"/>
      <c r="C168" s="450"/>
      <c r="D168" s="450"/>
      <c r="E168" s="451" t="str">
        <f>IFERROR(IF(AND(K168="",T168=""),"",(VLOOKUP(Q168,'Reference records(soft deleted)'!$B$46:$D$62,3,FALSE))),"")</f>
        <v/>
      </c>
      <c r="F168" s="452"/>
      <c r="G168" s="452"/>
      <c r="H168" s="452"/>
      <c r="I168" s="452"/>
      <c r="J168" s="452"/>
      <c r="K168" s="451" t="str">
        <f>IFERROR(VLOOKUP(R168,'Reference records(soft deleted)'!$B$110:$D$181,3,FALSE),"")</f>
        <v/>
      </c>
      <c r="L168" s="452"/>
      <c r="M168" s="452"/>
      <c r="N168" s="452"/>
      <c r="O168" s="452"/>
      <c r="P168" s="452"/>
      <c r="Q168" s="453"/>
      <c r="R168" s="452"/>
      <c r="S168" s="452"/>
      <c r="T168" s="454"/>
      <c r="U168" s="455" t="str">
        <f>IFERROR(IF(VLOOKUP(E168,'Reference Records'!$C$71:$D$84,2,FALSE)=0,"",VLOOKUP(E168,'Reference Records'!$C$71:$D$84,2,FALSE)),"")</f>
        <v/>
      </c>
      <c r="V168" s="455"/>
      <c r="W168" s="455" t="str">
        <f t="shared" si="12"/>
        <v/>
      </c>
      <c r="X168" s="456" t="str">
        <f t="shared" si="13"/>
        <v>a1P36000002FAEZEA4</v>
      </c>
      <c r="Y168" s="456" t="b">
        <f t="shared" si="14"/>
        <v>0</v>
      </c>
      <c r="Z168" s="456" t="b">
        <f t="shared" si="15"/>
        <v>1</v>
      </c>
      <c r="AA168" s="456" t="str">
        <f>IFERROR(VLOOKUP(K168,'Reference Records'!$C$87:$E$148,3,FALSE),"")</f>
        <v/>
      </c>
      <c r="AB168" s="456" t="s">
        <v>700</v>
      </c>
      <c r="AC168" s="447"/>
      <c r="AD168" s="447" t="str">
        <f t="array" ref="AD168">IFERROR(INDEX($E$130:$E$196,MATCH(SMALL(NOT($E$130:$E$196="")*IF(ISNUMBER($E$130:$E$196),COUNTIF($E$130:$E$196,"&lt;="&amp;$E$130:$E$196),COUNTIF($E$130:$E$196,"&lt;="&amp;$E$130:$E$196)+SUM(--ISNUMBER($E$130:$E$196))),ROWS($E$129:E167)+SUM(--ISBLANK($E$130:$E$196))),NOT($E$130:$E$196="")*IF(ISNUMBER($E$130:$E$196),COUNTIF($E$130:$E$196,"&lt;="&amp;$E$130:$E$196),COUNTIF($E$130:$E$196,"&lt;="&amp;$E$130:$E$196)+SUM(--ISNUMBER($E$130:$E$196))),0)),"")</f>
        <v/>
      </c>
      <c r="AE168" s="447" t="str">
        <f t="array" ref="AE168">IFERROR(IF(INDEX($W$130:$W$196, MATCH(0, IF(AD168=$E$130:$E$196, COUNTIF($AE$129:$AE167, $W$130:$W$196), ""), 0))=0,"",INDEX($W$130:$W$196, MATCH(0, IF(AD168=$E$130:$E$196, COUNTIF($AE$129:$AE167, $W$130:$W$196), ""), 0))),"")</f>
        <v/>
      </c>
      <c r="AF168" s="447"/>
      <c r="AG168" s="457" t="s">
        <v>701</v>
      </c>
    </row>
    <row r="169" spans="1:33" ht="47.1" customHeight="1" x14ac:dyDescent="0.25">
      <c r="A169" s="427">
        <v>24</v>
      </c>
      <c r="B169" s="450"/>
      <c r="C169" s="450"/>
      <c r="D169" s="450"/>
      <c r="E169" s="451" t="str">
        <f>IFERROR(IF(AND(K169="",T169=""),"",(VLOOKUP(Q169,'Reference records(soft deleted)'!$B$46:$D$62,3,FALSE))),"")</f>
        <v/>
      </c>
      <c r="F169" s="452"/>
      <c r="G169" s="452"/>
      <c r="H169" s="452"/>
      <c r="I169" s="452"/>
      <c r="J169" s="452"/>
      <c r="K169" s="451" t="str">
        <f>IFERROR(VLOOKUP(R169,'Reference records(soft deleted)'!$B$110:$D$181,3,FALSE),"")</f>
        <v/>
      </c>
      <c r="L169" s="452"/>
      <c r="M169" s="452"/>
      <c r="N169" s="452"/>
      <c r="O169" s="452"/>
      <c r="P169" s="452"/>
      <c r="Q169" s="453"/>
      <c r="R169" s="452"/>
      <c r="S169" s="452"/>
      <c r="T169" s="454"/>
      <c r="U169" s="455" t="str">
        <f>IFERROR(IF(VLOOKUP(E169,'Reference Records'!$C$71:$D$84,2,FALSE)=0,"",VLOOKUP(E169,'Reference Records'!$C$71:$D$84,2,FALSE)),"")</f>
        <v/>
      </c>
      <c r="V169" s="455"/>
      <c r="W169" s="455" t="str">
        <f t="shared" si="12"/>
        <v/>
      </c>
      <c r="X169" s="456" t="str">
        <f t="shared" si="13"/>
        <v>a1P36000002FAEZEA4</v>
      </c>
      <c r="Y169" s="456" t="b">
        <f t="shared" si="14"/>
        <v>0</v>
      </c>
      <c r="Z169" s="456" t="b">
        <f t="shared" si="15"/>
        <v>1</v>
      </c>
      <c r="AA169" s="456" t="str">
        <f>IFERROR(VLOOKUP(K169,'Reference Records'!$C$87:$E$148,3,FALSE),"")</f>
        <v/>
      </c>
      <c r="AB169" s="456" t="s">
        <v>702</v>
      </c>
      <c r="AC169" s="447"/>
      <c r="AD169" s="447" t="str">
        <f t="array" ref="AD169">IFERROR(INDEX($E$130:$E$196,MATCH(SMALL(NOT($E$130:$E$196="")*IF(ISNUMBER($E$130:$E$196),COUNTIF($E$130:$E$196,"&lt;="&amp;$E$130:$E$196),COUNTIF($E$130:$E$196,"&lt;="&amp;$E$130:$E$196)+SUM(--ISNUMBER($E$130:$E$196))),ROWS($E$129:E168)+SUM(--ISBLANK($E$130:$E$196))),NOT($E$130:$E$196="")*IF(ISNUMBER($E$130:$E$196),COUNTIF($E$130:$E$196,"&lt;="&amp;$E$130:$E$196),COUNTIF($E$130:$E$196,"&lt;="&amp;$E$130:$E$196)+SUM(--ISNUMBER($E$130:$E$196))),0)),"")</f>
        <v/>
      </c>
      <c r="AE169" s="447" t="str">
        <f t="array" ref="AE169">IFERROR(IF(INDEX($W$130:$W$196, MATCH(0, IF(AD169=$E$130:$E$196, COUNTIF($AE$129:$AE168, $W$130:$W$196), ""), 0))=0,"",INDEX($W$130:$W$196, MATCH(0, IF(AD169=$E$130:$E$196, COUNTIF($AE$129:$AE168, $W$130:$W$196), ""), 0))),"")</f>
        <v/>
      </c>
      <c r="AF169" s="447"/>
      <c r="AG169" s="457" t="s">
        <v>703</v>
      </c>
    </row>
    <row r="170" spans="1:33" ht="47.1" customHeight="1" x14ac:dyDescent="0.25">
      <c r="A170" s="427">
        <v>25</v>
      </c>
      <c r="B170" s="450"/>
      <c r="C170" s="450"/>
      <c r="D170" s="450"/>
      <c r="E170" s="451" t="str">
        <f>IFERROR(IF(AND(K170="",T170=""),"",(VLOOKUP(Q170,'Reference records(soft deleted)'!$B$46:$D$62,3,FALSE))),"")</f>
        <v/>
      </c>
      <c r="F170" s="452"/>
      <c r="G170" s="452"/>
      <c r="H170" s="452"/>
      <c r="I170" s="452"/>
      <c r="J170" s="452"/>
      <c r="K170" s="451" t="str">
        <f>IFERROR(VLOOKUP(R170,'Reference records(soft deleted)'!$B$110:$D$181,3,FALSE),"")</f>
        <v/>
      </c>
      <c r="L170" s="452"/>
      <c r="M170" s="452"/>
      <c r="N170" s="452"/>
      <c r="O170" s="452"/>
      <c r="P170" s="452"/>
      <c r="Q170" s="453"/>
      <c r="R170" s="452"/>
      <c r="S170" s="452"/>
      <c r="T170" s="454"/>
      <c r="U170" s="455" t="str">
        <f>IFERROR(IF(VLOOKUP(E170,'Reference Records'!$C$71:$D$84,2,FALSE)=0,"",VLOOKUP(E170,'Reference Records'!$C$71:$D$84,2,FALSE)),"")</f>
        <v/>
      </c>
      <c r="V170" s="455"/>
      <c r="W170" s="455" t="str">
        <f t="shared" si="12"/>
        <v/>
      </c>
      <c r="X170" s="456" t="str">
        <f t="shared" si="13"/>
        <v>a1P36000002FAEZEA4</v>
      </c>
      <c r="Y170" s="456" t="b">
        <f t="shared" si="14"/>
        <v>0</v>
      </c>
      <c r="Z170" s="456" t="b">
        <f t="shared" si="15"/>
        <v>1</v>
      </c>
      <c r="AA170" s="456" t="str">
        <f>IFERROR(VLOOKUP(K170,'Reference Records'!$C$87:$E$148,3,FALSE),"")</f>
        <v/>
      </c>
      <c r="AB170" s="456" t="s">
        <v>704</v>
      </c>
      <c r="AC170" s="447"/>
      <c r="AD170" s="447" t="str">
        <f t="array" ref="AD170">IFERROR(INDEX($E$130:$E$196,MATCH(SMALL(NOT($E$130:$E$196="")*IF(ISNUMBER($E$130:$E$196),COUNTIF($E$130:$E$196,"&lt;="&amp;$E$130:$E$196),COUNTIF($E$130:$E$196,"&lt;="&amp;$E$130:$E$196)+SUM(--ISNUMBER($E$130:$E$196))),ROWS($E$129:E169)+SUM(--ISBLANK($E$130:$E$196))),NOT($E$130:$E$196="")*IF(ISNUMBER($E$130:$E$196),COUNTIF($E$130:$E$196,"&lt;="&amp;$E$130:$E$196),COUNTIF($E$130:$E$196,"&lt;="&amp;$E$130:$E$196)+SUM(--ISNUMBER($E$130:$E$196))),0)),"")</f>
        <v/>
      </c>
      <c r="AE170" s="447" t="str">
        <f t="array" ref="AE170">IFERROR(IF(INDEX($W$130:$W$196, MATCH(0, IF(AD170=$E$130:$E$196, COUNTIF($AE$129:$AE169, $W$130:$W$196), ""), 0))=0,"",INDEX($W$130:$W$196, MATCH(0, IF(AD170=$E$130:$E$196, COUNTIF($AE$129:$AE169, $W$130:$W$196), ""), 0))),"")</f>
        <v/>
      </c>
      <c r="AF170" s="447"/>
      <c r="AG170" s="457" t="s">
        <v>705</v>
      </c>
    </row>
    <row r="171" spans="1:33" ht="47.1" customHeight="1" x14ac:dyDescent="0.25">
      <c r="A171" s="427">
        <v>26</v>
      </c>
      <c r="B171" s="450"/>
      <c r="C171" s="450"/>
      <c r="D171" s="450"/>
      <c r="E171" s="451" t="str">
        <f>IFERROR(IF(AND(K171="",T171=""),"",(VLOOKUP(Q171,'Reference records(soft deleted)'!$B$46:$D$62,3,FALSE))),"")</f>
        <v/>
      </c>
      <c r="F171" s="452"/>
      <c r="G171" s="452"/>
      <c r="H171" s="452"/>
      <c r="I171" s="452"/>
      <c r="J171" s="452"/>
      <c r="K171" s="451" t="str">
        <f>IFERROR(VLOOKUP(R171,'Reference records(soft deleted)'!$B$110:$D$181,3,FALSE),"")</f>
        <v/>
      </c>
      <c r="L171" s="452"/>
      <c r="M171" s="452"/>
      <c r="N171" s="452"/>
      <c r="O171" s="452"/>
      <c r="P171" s="452"/>
      <c r="Q171" s="453"/>
      <c r="R171" s="452"/>
      <c r="S171" s="452"/>
      <c r="T171" s="454"/>
      <c r="U171" s="455" t="str">
        <f>IFERROR(IF(VLOOKUP(E171,'Reference Records'!$C$71:$D$84,2,FALSE)=0,"",VLOOKUP(E171,'Reference Records'!$C$71:$D$84,2,FALSE)),"")</f>
        <v/>
      </c>
      <c r="V171" s="455"/>
      <c r="W171" s="455" t="str">
        <f t="shared" si="12"/>
        <v/>
      </c>
      <c r="X171" s="456" t="str">
        <f t="shared" si="13"/>
        <v>a1P36000002FAEZEA4</v>
      </c>
      <c r="Y171" s="456" t="b">
        <f t="shared" si="14"/>
        <v>0</v>
      </c>
      <c r="Z171" s="456" t="b">
        <f t="shared" si="15"/>
        <v>1</v>
      </c>
      <c r="AA171" s="456" t="str">
        <f>IFERROR(VLOOKUP(K171,'Reference Records'!$C$87:$E$148,3,FALSE),"")</f>
        <v/>
      </c>
      <c r="AB171" s="456" t="s">
        <v>706</v>
      </c>
      <c r="AC171" s="447"/>
      <c r="AD171" s="447" t="str">
        <f t="array" ref="AD171">IFERROR(INDEX($E$130:$E$196,MATCH(SMALL(NOT($E$130:$E$196="")*IF(ISNUMBER($E$130:$E$196),COUNTIF($E$130:$E$196,"&lt;="&amp;$E$130:$E$196),COUNTIF($E$130:$E$196,"&lt;="&amp;$E$130:$E$196)+SUM(--ISNUMBER($E$130:$E$196))),ROWS($E$129:E170)+SUM(--ISBLANK($E$130:$E$196))),NOT($E$130:$E$196="")*IF(ISNUMBER($E$130:$E$196),COUNTIF($E$130:$E$196,"&lt;="&amp;$E$130:$E$196),COUNTIF($E$130:$E$196,"&lt;="&amp;$E$130:$E$196)+SUM(--ISNUMBER($E$130:$E$196))),0)),"")</f>
        <v/>
      </c>
      <c r="AE171" s="447" t="str">
        <f t="array" ref="AE171">IFERROR(IF(INDEX($W$130:$W$196, MATCH(0, IF(AD171=$E$130:$E$196, COUNTIF($AE$129:$AE170, $W$130:$W$196), ""), 0))=0,"",INDEX($W$130:$W$196, MATCH(0, IF(AD171=$E$130:$E$196, COUNTIF($AE$129:$AE170, $W$130:$W$196), ""), 0))),"")</f>
        <v/>
      </c>
      <c r="AF171" s="447"/>
      <c r="AG171" s="457" t="s">
        <v>707</v>
      </c>
    </row>
    <row r="172" spans="1:33" ht="47.1" customHeight="1" x14ac:dyDescent="0.25">
      <c r="A172" s="427">
        <v>27</v>
      </c>
      <c r="B172" s="450"/>
      <c r="C172" s="450"/>
      <c r="D172" s="450"/>
      <c r="E172" s="451" t="str">
        <f>IFERROR(IF(AND(K172="",T172=""),"",(VLOOKUP(Q172,'Reference records(soft deleted)'!$B$46:$D$62,3,FALSE))),"")</f>
        <v/>
      </c>
      <c r="F172" s="452"/>
      <c r="G172" s="452"/>
      <c r="H172" s="452"/>
      <c r="I172" s="452"/>
      <c r="J172" s="452"/>
      <c r="K172" s="451" t="str">
        <f>IFERROR(VLOOKUP(R172,'Reference records(soft deleted)'!$B$110:$D$181,3,FALSE),"")</f>
        <v/>
      </c>
      <c r="L172" s="452"/>
      <c r="M172" s="452"/>
      <c r="N172" s="452"/>
      <c r="O172" s="452"/>
      <c r="P172" s="452"/>
      <c r="Q172" s="453"/>
      <c r="R172" s="452"/>
      <c r="S172" s="452"/>
      <c r="T172" s="454"/>
      <c r="U172" s="455" t="str">
        <f>IFERROR(IF(VLOOKUP(E172,'Reference Records'!$C$71:$D$84,2,FALSE)=0,"",VLOOKUP(E172,'Reference Records'!$C$71:$D$84,2,FALSE)),"")</f>
        <v/>
      </c>
      <c r="V172" s="455"/>
      <c r="W172" s="455" t="str">
        <f t="shared" si="12"/>
        <v/>
      </c>
      <c r="X172" s="456" t="str">
        <f t="shared" si="13"/>
        <v>a1P36000002FAEZEA4</v>
      </c>
      <c r="Y172" s="456" t="b">
        <f t="shared" si="14"/>
        <v>0</v>
      </c>
      <c r="Z172" s="456" t="b">
        <f t="shared" si="15"/>
        <v>1</v>
      </c>
      <c r="AA172" s="456" t="str">
        <f>IFERROR(VLOOKUP(K172,'Reference Records'!$C$87:$E$148,3,FALSE),"")</f>
        <v/>
      </c>
      <c r="AB172" s="456" t="s">
        <v>708</v>
      </c>
      <c r="AC172" s="447"/>
      <c r="AD172" s="447" t="str">
        <f t="array" ref="AD172">IFERROR(INDEX($E$130:$E$196,MATCH(SMALL(NOT($E$130:$E$196="")*IF(ISNUMBER($E$130:$E$196),COUNTIF($E$130:$E$196,"&lt;="&amp;$E$130:$E$196),COUNTIF($E$130:$E$196,"&lt;="&amp;$E$130:$E$196)+SUM(--ISNUMBER($E$130:$E$196))),ROWS($E$129:E171)+SUM(--ISBLANK($E$130:$E$196))),NOT($E$130:$E$196="")*IF(ISNUMBER($E$130:$E$196),COUNTIF($E$130:$E$196,"&lt;="&amp;$E$130:$E$196),COUNTIF($E$130:$E$196,"&lt;="&amp;$E$130:$E$196)+SUM(--ISNUMBER($E$130:$E$196))),0)),"")</f>
        <v/>
      </c>
      <c r="AE172" s="447" t="str">
        <f t="array" ref="AE172">IFERROR(IF(INDEX($W$130:$W$196, MATCH(0, IF(AD172=$E$130:$E$196, COUNTIF($AE$129:$AE171, $W$130:$W$196), ""), 0))=0,"",INDEX($W$130:$W$196, MATCH(0, IF(AD172=$E$130:$E$196, COUNTIF($AE$129:$AE171, $W$130:$W$196), ""), 0))),"")</f>
        <v/>
      </c>
      <c r="AF172" s="447"/>
      <c r="AG172" s="457" t="s">
        <v>709</v>
      </c>
    </row>
    <row r="173" spans="1:33" ht="47.1" customHeight="1" x14ac:dyDescent="0.25">
      <c r="A173" s="427">
        <v>28</v>
      </c>
      <c r="B173" s="450"/>
      <c r="C173" s="450"/>
      <c r="D173" s="450"/>
      <c r="E173" s="451" t="str">
        <f>IFERROR(IF(AND(K173="",T173=""),"",(VLOOKUP(Q173,'Reference records(soft deleted)'!$B$46:$D$62,3,FALSE))),"")</f>
        <v/>
      </c>
      <c r="F173" s="452"/>
      <c r="G173" s="452"/>
      <c r="H173" s="452"/>
      <c r="I173" s="452"/>
      <c r="J173" s="452"/>
      <c r="K173" s="451" t="str">
        <f>IFERROR(VLOOKUP(R173,'Reference records(soft deleted)'!$B$110:$D$181,3,FALSE),"")</f>
        <v/>
      </c>
      <c r="L173" s="452"/>
      <c r="M173" s="452"/>
      <c r="N173" s="452"/>
      <c r="O173" s="452"/>
      <c r="P173" s="452"/>
      <c r="Q173" s="453"/>
      <c r="R173" s="452"/>
      <c r="S173" s="452"/>
      <c r="T173" s="454"/>
      <c r="U173" s="455" t="str">
        <f>IFERROR(IF(VLOOKUP(E173,'Reference Records'!$C$71:$D$84,2,FALSE)=0,"",VLOOKUP(E173,'Reference Records'!$C$71:$D$84,2,FALSE)),"")</f>
        <v/>
      </c>
      <c r="V173" s="455"/>
      <c r="W173" s="455" t="str">
        <f t="shared" si="12"/>
        <v/>
      </c>
      <c r="X173" s="456" t="str">
        <f t="shared" si="13"/>
        <v>a1P36000002FAEZEA4</v>
      </c>
      <c r="Y173" s="456" t="b">
        <f t="shared" si="14"/>
        <v>0</v>
      </c>
      <c r="Z173" s="456" t="b">
        <f t="shared" si="15"/>
        <v>1</v>
      </c>
      <c r="AA173" s="456" t="str">
        <f>IFERROR(VLOOKUP(K173,'Reference Records'!$C$87:$E$148,3,FALSE),"")</f>
        <v/>
      </c>
      <c r="AB173" s="456" t="s">
        <v>710</v>
      </c>
      <c r="AC173" s="447"/>
      <c r="AD173" s="447" t="str">
        <f t="array" ref="AD173">IFERROR(INDEX($E$130:$E$196,MATCH(SMALL(NOT($E$130:$E$196="")*IF(ISNUMBER($E$130:$E$196),COUNTIF($E$130:$E$196,"&lt;="&amp;$E$130:$E$196),COUNTIF($E$130:$E$196,"&lt;="&amp;$E$130:$E$196)+SUM(--ISNUMBER($E$130:$E$196))),ROWS($E$129:E172)+SUM(--ISBLANK($E$130:$E$196))),NOT($E$130:$E$196="")*IF(ISNUMBER($E$130:$E$196),COUNTIF($E$130:$E$196,"&lt;="&amp;$E$130:$E$196),COUNTIF($E$130:$E$196,"&lt;="&amp;$E$130:$E$196)+SUM(--ISNUMBER($E$130:$E$196))),0)),"")</f>
        <v/>
      </c>
      <c r="AE173" s="447" t="str">
        <f t="array" ref="AE173">IFERROR(IF(INDEX($W$130:$W$196, MATCH(0, IF(AD173=$E$130:$E$196, COUNTIF($AE$129:$AE172, $W$130:$W$196), ""), 0))=0,"",INDEX($W$130:$W$196, MATCH(0, IF(AD173=$E$130:$E$196, COUNTIF($AE$129:$AE172, $W$130:$W$196), ""), 0))),"")</f>
        <v/>
      </c>
      <c r="AF173" s="447"/>
      <c r="AG173" s="457" t="s">
        <v>711</v>
      </c>
    </row>
    <row r="174" spans="1:33" ht="47.1" customHeight="1" x14ac:dyDescent="0.25">
      <c r="A174" s="427">
        <v>29</v>
      </c>
      <c r="B174" s="450"/>
      <c r="C174" s="450"/>
      <c r="D174" s="450"/>
      <c r="E174" s="451" t="str">
        <f>IFERROR(IF(AND(K174="",T174=""),"",(VLOOKUP(Q174,'Reference records(soft deleted)'!$B$46:$D$62,3,FALSE))),"")</f>
        <v/>
      </c>
      <c r="F174" s="452"/>
      <c r="G174" s="452"/>
      <c r="H174" s="452"/>
      <c r="I174" s="452"/>
      <c r="J174" s="452"/>
      <c r="K174" s="451" t="str">
        <f>IFERROR(VLOOKUP(R174,'Reference records(soft deleted)'!$B$110:$D$181,3,FALSE),"")</f>
        <v/>
      </c>
      <c r="L174" s="452"/>
      <c r="M174" s="452"/>
      <c r="N174" s="452"/>
      <c r="O174" s="452"/>
      <c r="P174" s="452"/>
      <c r="Q174" s="453"/>
      <c r="R174" s="452"/>
      <c r="S174" s="452"/>
      <c r="T174" s="454"/>
      <c r="U174" s="455" t="str">
        <f>IFERROR(IF(VLOOKUP(E174,'Reference Records'!$C$71:$D$84,2,FALSE)=0,"",VLOOKUP(E174,'Reference Records'!$C$71:$D$84,2,FALSE)),"")</f>
        <v/>
      </c>
      <c r="V174" s="455"/>
      <c r="W174" s="455" t="str">
        <f t="shared" si="12"/>
        <v/>
      </c>
      <c r="X174" s="456" t="str">
        <f t="shared" si="13"/>
        <v>a1P36000002FAEZEA4</v>
      </c>
      <c r="Y174" s="456" t="b">
        <f t="shared" si="14"/>
        <v>0</v>
      </c>
      <c r="Z174" s="456" t="b">
        <f t="shared" si="15"/>
        <v>1</v>
      </c>
      <c r="AA174" s="456" t="str">
        <f>IFERROR(VLOOKUP(K174,'Reference Records'!$C$87:$E$148,3,FALSE),"")</f>
        <v/>
      </c>
      <c r="AB174" s="456" t="s">
        <v>712</v>
      </c>
      <c r="AC174" s="447"/>
      <c r="AD174" s="447" t="str">
        <f t="array" ref="AD174">IFERROR(INDEX($E$130:$E$196,MATCH(SMALL(NOT($E$130:$E$196="")*IF(ISNUMBER($E$130:$E$196),COUNTIF($E$130:$E$196,"&lt;="&amp;$E$130:$E$196),COUNTIF($E$130:$E$196,"&lt;="&amp;$E$130:$E$196)+SUM(--ISNUMBER($E$130:$E$196))),ROWS($E$129:E173)+SUM(--ISBLANK($E$130:$E$196))),NOT($E$130:$E$196="")*IF(ISNUMBER($E$130:$E$196),COUNTIF($E$130:$E$196,"&lt;="&amp;$E$130:$E$196),COUNTIF($E$130:$E$196,"&lt;="&amp;$E$130:$E$196)+SUM(--ISNUMBER($E$130:$E$196))),0)),"")</f>
        <v/>
      </c>
      <c r="AE174" s="447" t="str">
        <f t="array" ref="AE174">IFERROR(IF(INDEX($W$130:$W$196, MATCH(0, IF(AD174=$E$130:$E$196, COUNTIF($AE$129:$AE173, $W$130:$W$196), ""), 0))=0,"",INDEX($W$130:$W$196, MATCH(0, IF(AD174=$E$130:$E$196, COUNTIF($AE$129:$AE173, $W$130:$W$196), ""), 0))),"")</f>
        <v/>
      </c>
      <c r="AF174" s="447"/>
      <c r="AG174" s="457" t="s">
        <v>713</v>
      </c>
    </row>
    <row r="175" spans="1:33" ht="47.1" customHeight="1" x14ac:dyDescent="0.25">
      <c r="A175" s="427">
        <v>30</v>
      </c>
      <c r="B175" s="450"/>
      <c r="C175" s="450"/>
      <c r="D175" s="450"/>
      <c r="E175" s="451" t="str">
        <f>IFERROR(IF(AND(K175="",T175=""),"",(VLOOKUP(Q175,'Reference records(soft deleted)'!$B$46:$D$62,3,FALSE))),"")</f>
        <v/>
      </c>
      <c r="F175" s="452"/>
      <c r="G175" s="452"/>
      <c r="H175" s="452"/>
      <c r="I175" s="452"/>
      <c r="J175" s="452"/>
      <c r="K175" s="451" t="str">
        <f>IFERROR(VLOOKUP(R175,'Reference records(soft deleted)'!$B$110:$D$181,3,FALSE),"")</f>
        <v/>
      </c>
      <c r="L175" s="452"/>
      <c r="M175" s="452"/>
      <c r="N175" s="452"/>
      <c r="O175" s="452"/>
      <c r="P175" s="452"/>
      <c r="Q175" s="453"/>
      <c r="R175" s="452"/>
      <c r="S175" s="452"/>
      <c r="T175" s="454"/>
      <c r="U175" s="455" t="str">
        <f>IFERROR(IF(VLOOKUP(E175,'Reference Records'!$C$71:$D$84,2,FALSE)=0,"",VLOOKUP(E175,'Reference Records'!$C$71:$D$84,2,FALSE)),"")</f>
        <v/>
      </c>
      <c r="V175" s="455"/>
      <c r="W175" s="455" t="str">
        <f t="shared" si="12"/>
        <v/>
      </c>
      <c r="X175" s="456" t="str">
        <f t="shared" si="13"/>
        <v>a1P36000002FAEZEA4</v>
      </c>
      <c r="Y175" s="456" t="b">
        <f t="shared" si="14"/>
        <v>0</v>
      </c>
      <c r="Z175" s="456" t="b">
        <f t="shared" si="15"/>
        <v>1</v>
      </c>
      <c r="AA175" s="456" t="str">
        <f>IFERROR(VLOOKUP(K175,'Reference Records'!$C$87:$E$148,3,FALSE),"")</f>
        <v/>
      </c>
      <c r="AB175" s="456" t="s">
        <v>714</v>
      </c>
      <c r="AC175" s="447"/>
      <c r="AD175" s="447" t="str">
        <f t="array" ref="AD175">IFERROR(INDEX($E$130:$E$196,MATCH(SMALL(NOT($E$130:$E$196="")*IF(ISNUMBER($E$130:$E$196),COUNTIF($E$130:$E$196,"&lt;="&amp;$E$130:$E$196),COUNTIF($E$130:$E$196,"&lt;="&amp;$E$130:$E$196)+SUM(--ISNUMBER($E$130:$E$196))),ROWS($E$129:E174)+SUM(--ISBLANK($E$130:$E$196))),NOT($E$130:$E$196="")*IF(ISNUMBER($E$130:$E$196),COUNTIF($E$130:$E$196,"&lt;="&amp;$E$130:$E$196),COUNTIF($E$130:$E$196,"&lt;="&amp;$E$130:$E$196)+SUM(--ISNUMBER($E$130:$E$196))),0)),"")</f>
        <v/>
      </c>
      <c r="AE175" s="447" t="str">
        <f t="array" ref="AE175">IFERROR(IF(INDEX($W$130:$W$196, MATCH(0, IF(AD175=$E$130:$E$196, COUNTIF($AE$129:$AE174, $W$130:$W$196), ""), 0))=0,"",INDEX($W$130:$W$196, MATCH(0, IF(AD175=$E$130:$E$196, COUNTIF($AE$129:$AE174, $W$130:$W$196), ""), 0))),"")</f>
        <v/>
      </c>
      <c r="AF175" s="447"/>
      <c r="AG175" s="457" t="s">
        <v>715</v>
      </c>
    </row>
    <row r="176" spans="1:33" ht="47.1" customHeight="1" x14ac:dyDescent="0.25">
      <c r="A176" s="427">
        <v>31</v>
      </c>
      <c r="B176" s="450"/>
      <c r="C176" s="450"/>
      <c r="D176" s="450"/>
      <c r="E176" s="451" t="str">
        <f>IFERROR(IF(AND(K176="",T176=""),"",(VLOOKUP(Q176,'Reference records(soft deleted)'!$B$46:$D$62,3,FALSE))),"")</f>
        <v/>
      </c>
      <c r="F176" s="452"/>
      <c r="G176" s="452"/>
      <c r="H176" s="452"/>
      <c r="I176" s="452"/>
      <c r="J176" s="452"/>
      <c r="K176" s="451" t="str">
        <f>IFERROR(VLOOKUP(R176,'Reference records(soft deleted)'!$B$110:$D$181,3,FALSE),"")</f>
        <v/>
      </c>
      <c r="L176" s="452"/>
      <c r="M176" s="452"/>
      <c r="N176" s="452"/>
      <c r="O176" s="452"/>
      <c r="P176" s="452"/>
      <c r="Q176" s="453"/>
      <c r="R176" s="452"/>
      <c r="S176" s="452"/>
      <c r="T176" s="454"/>
      <c r="U176" s="455" t="str">
        <f>IFERROR(IF(VLOOKUP(E176,'Reference Records'!$C$71:$D$84,2,FALSE)=0,"",VLOOKUP(E176,'Reference Records'!$C$71:$D$84,2,FALSE)),"")</f>
        <v/>
      </c>
      <c r="V176" s="455"/>
      <c r="W176" s="455" t="str">
        <f t="shared" si="12"/>
        <v/>
      </c>
      <c r="X176" s="456" t="str">
        <f t="shared" si="13"/>
        <v>a1P36000002FAEZEA4</v>
      </c>
      <c r="Y176" s="456" t="b">
        <f t="shared" si="14"/>
        <v>0</v>
      </c>
      <c r="Z176" s="456" t="b">
        <f t="shared" si="15"/>
        <v>1</v>
      </c>
      <c r="AA176" s="456" t="str">
        <f>IFERROR(VLOOKUP(K176,'Reference Records'!$C$87:$E$148,3,FALSE),"")</f>
        <v/>
      </c>
      <c r="AB176" s="456" t="s">
        <v>716</v>
      </c>
      <c r="AC176" s="447"/>
      <c r="AD176" s="447" t="str">
        <f t="array" ref="AD176">IFERROR(INDEX($E$130:$E$196,MATCH(SMALL(NOT($E$130:$E$196="")*IF(ISNUMBER($E$130:$E$196),COUNTIF($E$130:$E$196,"&lt;="&amp;$E$130:$E$196),COUNTIF($E$130:$E$196,"&lt;="&amp;$E$130:$E$196)+SUM(--ISNUMBER($E$130:$E$196))),ROWS($E$129:E175)+SUM(--ISBLANK($E$130:$E$196))),NOT($E$130:$E$196="")*IF(ISNUMBER($E$130:$E$196),COUNTIF($E$130:$E$196,"&lt;="&amp;$E$130:$E$196),COUNTIF($E$130:$E$196,"&lt;="&amp;$E$130:$E$196)+SUM(--ISNUMBER($E$130:$E$196))),0)),"")</f>
        <v/>
      </c>
      <c r="AE176" s="447" t="str">
        <f t="array" ref="AE176">IFERROR(IF(INDEX($W$130:$W$196, MATCH(0, IF(AD176=$E$130:$E$196, COUNTIF($AE$129:$AE175, $W$130:$W$196), ""), 0))=0,"",INDEX($W$130:$W$196, MATCH(0, IF(AD176=$E$130:$E$196, COUNTIF($AE$129:$AE175, $W$130:$W$196), ""), 0))),"")</f>
        <v/>
      </c>
      <c r="AF176" s="447"/>
      <c r="AG176" s="457" t="s">
        <v>717</v>
      </c>
    </row>
    <row r="177" spans="1:33" ht="47.1" customHeight="1" x14ac:dyDescent="0.25">
      <c r="A177" s="427">
        <v>32</v>
      </c>
      <c r="B177" s="450"/>
      <c r="C177" s="450"/>
      <c r="D177" s="450"/>
      <c r="E177" s="451" t="str">
        <f>IFERROR(IF(AND(K177="",T177=""),"",(VLOOKUP(Q177,'Reference records(soft deleted)'!$B$46:$D$62,3,FALSE))),"")</f>
        <v/>
      </c>
      <c r="F177" s="452"/>
      <c r="G177" s="452"/>
      <c r="H177" s="452"/>
      <c r="I177" s="452"/>
      <c r="J177" s="452"/>
      <c r="K177" s="451" t="str">
        <f>IFERROR(VLOOKUP(R177,'Reference records(soft deleted)'!$B$110:$D$181,3,FALSE),"")</f>
        <v/>
      </c>
      <c r="L177" s="452"/>
      <c r="M177" s="452"/>
      <c r="N177" s="452"/>
      <c r="O177" s="452"/>
      <c r="P177" s="452"/>
      <c r="Q177" s="453"/>
      <c r="R177" s="452"/>
      <c r="S177" s="452"/>
      <c r="T177" s="454"/>
      <c r="U177" s="455" t="str">
        <f>IFERROR(IF(VLOOKUP(E177,'Reference Records'!$C$71:$D$84,2,FALSE)=0,"",VLOOKUP(E177,'Reference Records'!$C$71:$D$84,2,FALSE)),"")</f>
        <v/>
      </c>
      <c r="V177" s="455"/>
      <c r="W177" s="455" t="str">
        <f t="shared" si="12"/>
        <v/>
      </c>
      <c r="X177" s="456" t="str">
        <f t="shared" si="13"/>
        <v>a1P36000002FAEZEA4</v>
      </c>
      <c r="Y177" s="456" t="b">
        <f t="shared" si="14"/>
        <v>0</v>
      </c>
      <c r="Z177" s="456" t="b">
        <f t="shared" si="15"/>
        <v>1</v>
      </c>
      <c r="AA177" s="456" t="str">
        <f>IFERROR(VLOOKUP(K177,'Reference Records'!$C$87:$E$148,3,FALSE),"")</f>
        <v/>
      </c>
      <c r="AB177" s="456" t="s">
        <v>718</v>
      </c>
      <c r="AC177" s="447"/>
      <c r="AD177" s="447" t="str">
        <f t="array" ref="AD177">IFERROR(INDEX($E$130:$E$196,MATCH(SMALL(NOT($E$130:$E$196="")*IF(ISNUMBER($E$130:$E$196),COUNTIF($E$130:$E$196,"&lt;="&amp;$E$130:$E$196),COUNTIF($E$130:$E$196,"&lt;="&amp;$E$130:$E$196)+SUM(--ISNUMBER($E$130:$E$196))),ROWS($E$129:E176)+SUM(--ISBLANK($E$130:$E$196))),NOT($E$130:$E$196="")*IF(ISNUMBER($E$130:$E$196),COUNTIF($E$130:$E$196,"&lt;="&amp;$E$130:$E$196),COUNTIF($E$130:$E$196,"&lt;="&amp;$E$130:$E$196)+SUM(--ISNUMBER($E$130:$E$196))),0)),"")</f>
        <v/>
      </c>
      <c r="AE177" s="447" t="str">
        <f t="array" ref="AE177">IFERROR(IF(INDEX($W$130:$W$196, MATCH(0, IF(AD177=$E$130:$E$196, COUNTIF($AE$129:$AE176, $W$130:$W$196), ""), 0))=0,"",INDEX($W$130:$W$196, MATCH(0, IF(AD177=$E$130:$E$196, COUNTIF($AE$129:$AE176, $W$130:$W$196), ""), 0))),"")</f>
        <v/>
      </c>
      <c r="AF177" s="447"/>
      <c r="AG177" s="457" t="s">
        <v>719</v>
      </c>
    </row>
    <row r="178" spans="1:33" ht="47.1" customHeight="1" x14ac:dyDescent="0.25">
      <c r="A178" s="427">
        <v>33</v>
      </c>
      <c r="B178" s="450"/>
      <c r="C178" s="450"/>
      <c r="D178" s="450"/>
      <c r="E178" s="451" t="str">
        <f>IFERROR(IF(AND(K178="",T178=""),"",(VLOOKUP(Q178,'Reference records(soft deleted)'!$B$46:$D$62,3,FALSE))),"")</f>
        <v/>
      </c>
      <c r="F178" s="452"/>
      <c r="G178" s="452"/>
      <c r="H178" s="452"/>
      <c r="I178" s="452"/>
      <c r="J178" s="452"/>
      <c r="K178" s="451" t="str">
        <f>IFERROR(VLOOKUP(R178,'Reference records(soft deleted)'!$B$110:$D$181,3,FALSE),"")</f>
        <v/>
      </c>
      <c r="L178" s="452"/>
      <c r="M178" s="452"/>
      <c r="N178" s="452"/>
      <c r="O178" s="452"/>
      <c r="P178" s="452"/>
      <c r="Q178" s="453"/>
      <c r="R178" s="452"/>
      <c r="S178" s="452"/>
      <c r="T178" s="454"/>
      <c r="U178" s="455" t="str">
        <f>IFERROR(IF(VLOOKUP(E178,'Reference Records'!$C$71:$D$84,2,FALSE)=0,"",VLOOKUP(E178,'Reference Records'!$C$71:$D$84,2,FALSE)),"")</f>
        <v/>
      </c>
      <c r="V178" s="455"/>
      <c r="W178" s="455" t="str">
        <f t="shared" si="12"/>
        <v/>
      </c>
      <c r="X178" s="456" t="str">
        <f t="shared" si="13"/>
        <v>a1P36000002FAEZEA4</v>
      </c>
      <c r="Y178" s="456" t="b">
        <f t="shared" si="14"/>
        <v>0</v>
      </c>
      <c r="Z178" s="456" t="b">
        <f t="shared" si="15"/>
        <v>1</v>
      </c>
      <c r="AA178" s="456" t="str">
        <f>IFERROR(VLOOKUP(K178,'Reference Records'!$C$87:$E$148,3,FALSE),"")</f>
        <v/>
      </c>
      <c r="AB178" s="456" t="s">
        <v>720</v>
      </c>
      <c r="AC178" s="447"/>
      <c r="AD178" s="447" t="str">
        <f t="array" ref="AD178">IFERROR(INDEX($E$130:$E$196,MATCH(SMALL(NOT($E$130:$E$196="")*IF(ISNUMBER($E$130:$E$196),COUNTIF($E$130:$E$196,"&lt;="&amp;$E$130:$E$196),COUNTIF($E$130:$E$196,"&lt;="&amp;$E$130:$E$196)+SUM(--ISNUMBER($E$130:$E$196))),ROWS($E$129:E177)+SUM(--ISBLANK($E$130:$E$196))),NOT($E$130:$E$196="")*IF(ISNUMBER($E$130:$E$196),COUNTIF($E$130:$E$196,"&lt;="&amp;$E$130:$E$196),COUNTIF($E$130:$E$196,"&lt;="&amp;$E$130:$E$196)+SUM(--ISNUMBER($E$130:$E$196))),0)),"")</f>
        <v/>
      </c>
      <c r="AE178" s="447" t="str">
        <f t="array" ref="AE178">IFERROR(IF(INDEX($W$130:$W$196, MATCH(0, IF(AD178=$E$130:$E$196, COUNTIF($AE$129:$AE177, $W$130:$W$196), ""), 0))=0,"",INDEX($W$130:$W$196, MATCH(0, IF(AD178=$E$130:$E$196, COUNTIF($AE$129:$AE177, $W$130:$W$196), ""), 0))),"")</f>
        <v/>
      </c>
      <c r="AF178" s="447"/>
      <c r="AG178" s="457" t="s">
        <v>721</v>
      </c>
    </row>
    <row r="179" spans="1:33" ht="47.1" customHeight="1" x14ac:dyDescent="0.25">
      <c r="A179" s="427">
        <v>34</v>
      </c>
      <c r="B179" s="450"/>
      <c r="C179" s="450"/>
      <c r="D179" s="450"/>
      <c r="E179" s="451" t="str">
        <f>IFERROR(IF(AND(K179="",T179=""),"",(VLOOKUP(Q179,'Reference records(soft deleted)'!$B$46:$D$62,3,FALSE))),"")</f>
        <v/>
      </c>
      <c r="F179" s="452"/>
      <c r="G179" s="452"/>
      <c r="H179" s="452"/>
      <c r="I179" s="452"/>
      <c r="J179" s="452"/>
      <c r="K179" s="451" t="str">
        <f>IFERROR(VLOOKUP(R179,'Reference records(soft deleted)'!$B$110:$D$181,3,FALSE),"")</f>
        <v/>
      </c>
      <c r="L179" s="452"/>
      <c r="M179" s="452"/>
      <c r="N179" s="452"/>
      <c r="O179" s="452"/>
      <c r="P179" s="452"/>
      <c r="Q179" s="453"/>
      <c r="R179" s="452"/>
      <c r="S179" s="452"/>
      <c r="T179" s="454"/>
      <c r="U179" s="455" t="str">
        <f>IFERROR(IF(VLOOKUP(E179,'Reference Records'!$C$71:$D$84,2,FALSE)=0,"",VLOOKUP(E179,'Reference Records'!$C$71:$D$84,2,FALSE)),"")</f>
        <v/>
      </c>
      <c r="V179" s="455"/>
      <c r="W179" s="455" t="str">
        <f t="shared" si="12"/>
        <v/>
      </c>
      <c r="X179" s="456" t="str">
        <f t="shared" si="13"/>
        <v>a1P36000002FAEZEA4</v>
      </c>
      <c r="Y179" s="456" t="b">
        <f t="shared" si="14"/>
        <v>0</v>
      </c>
      <c r="Z179" s="456" t="b">
        <f t="shared" si="15"/>
        <v>1</v>
      </c>
      <c r="AA179" s="456" t="str">
        <f>IFERROR(VLOOKUP(K179,'Reference Records'!$C$87:$E$148,3,FALSE),"")</f>
        <v/>
      </c>
      <c r="AB179" s="456" t="s">
        <v>722</v>
      </c>
      <c r="AC179" s="447"/>
      <c r="AD179" s="447" t="str">
        <f t="array" ref="AD179">IFERROR(INDEX($E$130:$E$196,MATCH(SMALL(NOT($E$130:$E$196="")*IF(ISNUMBER($E$130:$E$196),COUNTIF($E$130:$E$196,"&lt;="&amp;$E$130:$E$196),COUNTIF($E$130:$E$196,"&lt;="&amp;$E$130:$E$196)+SUM(--ISNUMBER($E$130:$E$196))),ROWS($E$129:E178)+SUM(--ISBLANK($E$130:$E$196))),NOT($E$130:$E$196="")*IF(ISNUMBER($E$130:$E$196),COUNTIF($E$130:$E$196,"&lt;="&amp;$E$130:$E$196),COUNTIF($E$130:$E$196,"&lt;="&amp;$E$130:$E$196)+SUM(--ISNUMBER($E$130:$E$196))),0)),"")</f>
        <v/>
      </c>
      <c r="AE179" s="447" t="str">
        <f t="array" ref="AE179">IFERROR(IF(INDEX($W$130:$W$196, MATCH(0, IF(AD179=$E$130:$E$196, COUNTIF($AE$129:$AE178, $W$130:$W$196), ""), 0))=0,"",INDEX($W$130:$W$196, MATCH(0, IF(AD179=$E$130:$E$196, COUNTIF($AE$129:$AE178, $W$130:$W$196), ""), 0))),"")</f>
        <v/>
      </c>
      <c r="AF179" s="447"/>
      <c r="AG179" s="457" t="s">
        <v>723</v>
      </c>
    </row>
    <row r="180" spans="1:33" ht="47.1" customHeight="1" x14ac:dyDescent="0.25">
      <c r="A180" s="427">
        <v>35</v>
      </c>
      <c r="B180" s="450"/>
      <c r="C180" s="450"/>
      <c r="D180" s="450"/>
      <c r="E180" s="451" t="str">
        <f>IFERROR(IF(AND(K180="",T180=""),"",(VLOOKUP(Q180,'Reference records(soft deleted)'!$B$46:$D$62,3,FALSE))),"")</f>
        <v/>
      </c>
      <c r="F180" s="452"/>
      <c r="G180" s="452"/>
      <c r="H180" s="452"/>
      <c r="I180" s="452"/>
      <c r="J180" s="452"/>
      <c r="K180" s="451" t="str">
        <f>IFERROR(VLOOKUP(R180,'Reference records(soft deleted)'!$B$110:$D$181,3,FALSE),"")</f>
        <v/>
      </c>
      <c r="L180" s="452"/>
      <c r="M180" s="452"/>
      <c r="N180" s="452"/>
      <c r="O180" s="452"/>
      <c r="P180" s="452"/>
      <c r="Q180" s="453"/>
      <c r="R180" s="452"/>
      <c r="S180" s="452"/>
      <c r="T180" s="454"/>
      <c r="U180" s="455" t="str">
        <f>IFERROR(IF(VLOOKUP(E180,'Reference Records'!$C$71:$D$84,2,FALSE)=0,"",VLOOKUP(E180,'Reference Records'!$C$71:$D$84,2,FALSE)),"")</f>
        <v/>
      </c>
      <c r="V180" s="455"/>
      <c r="W180" s="455" t="str">
        <f t="shared" si="12"/>
        <v/>
      </c>
      <c r="X180" s="456" t="str">
        <f t="shared" si="13"/>
        <v>a1P36000002FAEZEA4</v>
      </c>
      <c r="Y180" s="456" t="b">
        <f t="shared" si="14"/>
        <v>0</v>
      </c>
      <c r="Z180" s="456" t="b">
        <f t="shared" si="15"/>
        <v>1</v>
      </c>
      <c r="AA180" s="456" t="str">
        <f>IFERROR(VLOOKUP(K180,'Reference Records'!$C$87:$E$148,3,FALSE),"")</f>
        <v/>
      </c>
      <c r="AB180" s="456" t="s">
        <v>724</v>
      </c>
      <c r="AC180" s="447"/>
      <c r="AD180" s="447" t="str">
        <f t="array" ref="AD180">IFERROR(INDEX($E$130:$E$196,MATCH(SMALL(NOT($E$130:$E$196="")*IF(ISNUMBER($E$130:$E$196),COUNTIF($E$130:$E$196,"&lt;="&amp;$E$130:$E$196),COUNTIF($E$130:$E$196,"&lt;="&amp;$E$130:$E$196)+SUM(--ISNUMBER($E$130:$E$196))),ROWS($E$129:E179)+SUM(--ISBLANK($E$130:$E$196))),NOT($E$130:$E$196="")*IF(ISNUMBER($E$130:$E$196),COUNTIF($E$130:$E$196,"&lt;="&amp;$E$130:$E$196),COUNTIF($E$130:$E$196,"&lt;="&amp;$E$130:$E$196)+SUM(--ISNUMBER($E$130:$E$196))),0)),"")</f>
        <v/>
      </c>
      <c r="AE180" s="447" t="str">
        <f t="array" ref="AE180">IFERROR(IF(INDEX($W$130:$W$196, MATCH(0, IF(AD180=$E$130:$E$196, COUNTIF($AE$129:$AE179, $W$130:$W$196), ""), 0))=0,"",INDEX($W$130:$W$196, MATCH(0, IF(AD180=$E$130:$E$196, COUNTIF($AE$129:$AE179, $W$130:$W$196), ""), 0))),"")</f>
        <v/>
      </c>
      <c r="AF180" s="447"/>
      <c r="AG180" s="457" t="s">
        <v>725</v>
      </c>
    </row>
    <row r="181" spans="1:33" ht="47.1" customHeight="1" x14ac:dyDescent="0.25">
      <c r="A181" s="427">
        <v>36</v>
      </c>
      <c r="B181" s="450"/>
      <c r="C181" s="450"/>
      <c r="D181" s="450"/>
      <c r="E181" s="451" t="str">
        <f>IFERROR(IF(AND(K181="",T181=""),"",(VLOOKUP(Q181,'Reference records(soft deleted)'!$B$46:$D$62,3,FALSE))),"")</f>
        <v/>
      </c>
      <c r="F181" s="452"/>
      <c r="G181" s="452"/>
      <c r="H181" s="452"/>
      <c r="I181" s="452"/>
      <c r="J181" s="452"/>
      <c r="K181" s="451" t="str">
        <f>IFERROR(VLOOKUP(R181,'Reference records(soft deleted)'!$B$110:$D$181,3,FALSE),"")</f>
        <v/>
      </c>
      <c r="L181" s="452"/>
      <c r="M181" s="452"/>
      <c r="N181" s="452"/>
      <c r="O181" s="452"/>
      <c r="P181" s="452"/>
      <c r="Q181" s="453"/>
      <c r="R181" s="452"/>
      <c r="S181" s="452"/>
      <c r="T181" s="454"/>
      <c r="U181" s="455" t="str">
        <f>IFERROR(IF(VLOOKUP(E181,'Reference Records'!$C$71:$D$84,2,FALSE)=0,"",VLOOKUP(E181,'Reference Records'!$C$71:$D$84,2,FALSE)),"")</f>
        <v/>
      </c>
      <c r="V181" s="455"/>
      <c r="W181" s="455" t="str">
        <f t="shared" si="12"/>
        <v/>
      </c>
      <c r="X181" s="456" t="str">
        <f t="shared" si="13"/>
        <v>a1P36000002FAEZEA4</v>
      </c>
      <c r="Y181" s="456" t="b">
        <f t="shared" si="14"/>
        <v>0</v>
      </c>
      <c r="Z181" s="456" t="b">
        <f t="shared" si="15"/>
        <v>1</v>
      </c>
      <c r="AA181" s="456" t="str">
        <f>IFERROR(VLOOKUP(K181,'Reference Records'!$C$87:$E$148,3,FALSE),"")</f>
        <v/>
      </c>
      <c r="AB181" s="456" t="s">
        <v>726</v>
      </c>
      <c r="AC181" s="447"/>
      <c r="AD181" s="447" t="str">
        <f t="array" ref="AD181">IFERROR(INDEX($E$130:$E$196,MATCH(SMALL(NOT($E$130:$E$196="")*IF(ISNUMBER($E$130:$E$196),COUNTIF($E$130:$E$196,"&lt;="&amp;$E$130:$E$196),COUNTIF($E$130:$E$196,"&lt;="&amp;$E$130:$E$196)+SUM(--ISNUMBER($E$130:$E$196))),ROWS($E$129:E180)+SUM(--ISBLANK($E$130:$E$196))),NOT($E$130:$E$196="")*IF(ISNUMBER($E$130:$E$196),COUNTIF($E$130:$E$196,"&lt;="&amp;$E$130:$E$196),COUNTIF($E$130:$E$196,"&lt;="&amp;$E$130:$E$196)+SUM(--ISNUMBER($E$130:$E$196))),0)),"")</f>
        <v/>
      </c>
      <c r="AE181" s="447" t="str">
        <f t="array" ref="AE181">IFERROR(IF(INDEX($W$130:$W$196, MATCH(0, IF(AD181=$E$130:$E$196, COUNTIF($AE$129:$AE180, $W$130:$W$196), ""), 0))=0,"",INDEX($W$130:$W$196, MATCH(0, IF(AD181=$E$130:$E$196, COUNTIF($AE$129:$AE180, $W$130:$W$196), ""), 0))),"")</f>
        <v/>
      </c>
      <c r="AF181" s="447"/>
      <c r="AG181" s="457" t="s">
        <v>727</v>
      </c>
    </row>
    <row r="182" spans="1:33" ht="47.1" customHeight="1" x14ac:dyDescent="0.25">
      <c r="A182" s="427">
        <v>37</v>
      </c>
      <c r="B182" s="450"/>
      <c r="C182" s="450"/>
      <c r="D182" s="450"/>
      <c r="E182" s="451" t="str">
        <f>IFERROR(IF(AND(K182="",T182=""),"",(VLOOKUP(Q182,'Reference records(soft deleted)'!$B$46:$D$62,3,FALSE))),"")</f>
        <v/>
      </c>
      <c r="F182" s="452"/>
      <c r="G182" s="452"/>
      <c r="H182" s="452"/>
      <c r="I182" s="452"/>
      <c r="J182" s="452"/>
      <c r="K182" s="451" t="str">
        <f>IFERROR(VLOOKUP(R182,'Reference records(soft deleted)'!$B$110:$D$181,3,FALSE),"")</f>
        <v/>
      </c>
      <c r="L182" s="452"/>
      <c r="M182" s="452"/>
      <c r="N182" s="452"/>
      <c r="O182" s="452"/>
      <c r="P182" s="452"/>
      <c r="Q182" s="453"/>
      <c r="R182" s="452"/>
      <c r="S182" s="452"/>
      <c r="T182" s="454"/>
      <c r="U182" s="455" t="str">
        <f>IFERROR(IF(VLOOKUP(E182,'Reference Records'!$C$71:$D$84,2,FALSE)=0,"",VLOOKUP(E182,'Reference Records'!$C$71:$D$84,2,FALSE)),"")</f>
        <v/>
      </c>
      <c r="V182" s="455"/>
      <c r="W182" s="455" t="str">
        <f t="shared" si="12"/>
        <v/>
      </c>
      <c r="X182" s="456" t="str">
        <f t="shared" si="13"/>
        <v>a1P36000002FAEZEA4</v>
      </c>
      <c r="Y182" s="456" t="b">
        <f t="shared" si="14"/>
        <v>0</v>
      </c>
      <c r="Z182" s="456" t="b">
        <f t="shared" si="15"/>
        <v>1</v>
      </c>
      <c r="AA182" s="456" t="str">
        <f>IFERROR(VLOOKUP(K182,'Reference Records'!$C$87:$E$148,3,FALSE),"")</f>
        <v/>
      </c>
      <c r="AB182" s="456" t="s">
        <v>728</v>
      </c>
      <c r="AC182" s="447"/>
      <c r="AD182" s="447" t="str">
        <f t="array" ref="AD182">IFERROR(INDEX($E$130:$E$196,MATCH(SMALL(NOT($E$130:$E$196="")*IF(ISNUMBER($E$130:$E$196),COUNTIF($E$130:$E$196,"&lt;="&amp;$E$130:$E$196),COUNTIF($E$130:$E$196,"&lt;="&amp;$E$130:$E$196)+SUM(--ISNUMBER($E$130:$E$196))),ROWS($E$129:E181)+SUM(--ISBLANK($E$130:$E$196))),NOT($E$130:$E$196="")*IF(ISNUMBER($E$130:$E$196),COUNTIF($E$130:$E$196,"&lt;="&amp;$E$130:$E$196),COUNTIF($E$130:$E$196,"&lt;="&amp;$E$130:$E$196)+SUM(--ISNUMBER($E$130:$E$196))),0)),"")</f>
        <v/>
      </c>
      <c r="AE182" s="447" t="str">
        <f t="array" ref="AE182">IFERROR(IF(INDEX($W$130:$W$196, MATCH(0, IF(AD182=$E$130:$E$196, COUNTIF($AE$129:$AE181, $W$130:$W$196), ""), 0))=0,"",INDEX($W$130:$W$196, MATCH(0, IF(AD182=$E$130:$E$196, COUNTIF($AE$129:$AE181, $W$130:$W$196), ""), 0))),"")</f>
        <v/>
      </c>
      <c r="AF182" s="447"/>
      <c r="AG182" s="457" t="s">
        <v>729</v>
      </c>
    </row>
    <row r="183" spans="1:33" ht="47.1" customHeight="1" x14ac:dyDescent="0.25">
      <c r="A183" s="427">
        <v>38</v>
      </c>
      <c r="B183" s="450"/>
      <c r="C183" s="450"/>
      <c r="D183" s="450"/>
      <c r="E183" s="451" t="str">
        <f>IFERROR(IF(AND(K183="",T183=""),"",(VLOOKUP(Q183,'Reference records(soft deleted)'!$B$46:$D$62,3,FALSE))),"")</f>
        <v/>
      </c>
      <c r="F183" s="452"/>
      <c r="G183" s="452"/>
      <c r="H183" s="452"/>
      <c r="I183" s="452"/>
      <c r="J183" s="452"/>
      <c r="K183" s="451" t="str">
        <f>IFERROR(VLOOKUP(R183,'Reference records(soft deleted)'!$B$110:$D$181,3,FALSE),"")</f>
        <v/>
      </c>
      <c r="L183" s="452"/>
      <c r="M183" s="452"/>
      <c r="N183" s="452"/>
      <c r="O183" s="452"/>
      <c r="P183" s="452"/>
      <c r="Q183" s="453"/>
      <c r="R183" s="452"/>
      <c r="S183" s="452"/>
      <c r="T183" s="454"/>
      <c r="U183" s="455" t="str">
        <f>IFERROR(IF(VLOOKUP(E183,'Reference Records'!$C$71:$D$84,2,FALSE)=0,"",VLOOKUP(E183,'Reference Records'!$C$71:$D$84,2,FALSE)),"")</f>
        <v/>
      </c>
      <c r="V183" s="455"/>
      <c r="W183" s="455" t="str">
        <f t="shared" si="12"/>
        <v/>
      </c>
      <c r="X183" s="456" t="str">
        <f t="shared" si="13"/>
        <v>a1P36000002FAEZEA4</v>
      </c>
      <c r="Y183" s="456" t="b">
        <f t="shared" si="14"/>
        <v>0</v>
      </c>
      <c r="Z183" s="456" t="b">
        <f t="shared" si="15"/>
        <v>1</v>
      </c>
      <c r="AA183" s="456" t="str">
        <f>IFERROR(VLOOKUP(K183,'Reference Records'!$C$87:$E$148,3,FALSE),"")</f>
        <v/>
      </c>
      <c r="AB183" s="456" t="s">
        <v>730</v>
      </c>
      <c r="AC183" s="447"/>
      <c r="AD183" s="447" t="str">
        <f t="array" ref="AD183">IFERROR(INDEX($E$130:$E$196,MATCH(SMALL(NOT($E$130:$E$196="")*IF(ISNUMBER($E$130:$E$196),COUNTIF($E$130:$E$196,"&lt;="&amp;$E$130:$E$196),COUNTIF($E$130:$E$196,"&lt;="&amp;$E$130:$E$196)+SUM(--ISNUMBER($E$130:$E$196))),ROWS($E$129:E182)+SUM(--ISBLANK($E$130:$E$196))),NOT($E$130:$E$196="")*IF(ISNUMBER($E$130:$E$196),COUNTIF($E$130:$E$196,"&lt;="&amp;$E$130:$E$196),COUNTIF($E$130:$E$196,"&lt;="&amp;$E$130:$E$196)+SUM(--ISNUMBER($E$130:$E$196))),0)),"")</f>
        <v/>
      </c>
      <c r="AE183" s="447" t="str">
        <f t="array" ref="AE183">IFERROR(IF(INDEX($W$130:$W$196, MATCH(0, IF(AD183=$E$130:$E$196, COUNTIF($AE$129:$AE182, $W$130:$W$196), ""), 0))=0,"",INDEX($W$130:$W$196, MATCH(0, IF(AD183=$E$130:$E$196, COUNTIF($AE$129:$AE182, $W$130:$W$196), ""), 0))),"")</f>
        <v/>
      </c>
      <c r="AF183" s="447"/>
      <c r="AG183" s="457" t="s">
        <v>731</v>
      </c>
    </row>
    <row r="184" spans="1:33" ht="47.1" customHeight="1" x14ac:dyDescent="0.25">
      <c r="A184" s="427">
        <v>39</v>
      </c>
      <c r="B184" s="450"/>
      <c r="C184" s="450"/>
      <c r="D184" s="450"/>
      <c r="E184" s="451" t="str">
        <f>IFERROR(IF(AND(K184="",T184=""),"",(VLOOKUP(Q184,'Reference records(soft deleted)'!$B$46:$D$62,3,FALSE))),"")</f>
        <v/>
      </c>
      <c r="F184" s="452"/>
      <c r="G184" s="452"/>
      <c r="H184" s="452"/>
      <c r="I184" s="452"/>
      <c r="J184" s="452"/>
      <c r="K184" s="451" t="str">
        <f>IFERROR(VLOOKUP(R184,'Reference records(soft deleted)'!$B$110:$D$181,3,FALSE),"")</f>
        <v/>
      </c>
      <c r="L184" s="452"/>
      <c r="M184" s="452"/>
      <c r="N184" s="452"/>
      <c r="O184" s="452"/>
      <c r="P184" s="452"/>
      <c r="Q184" s="453"/>
      <c r="R184" s="452"/>
      <c r="S184" s="452"/>
      <c r="T184" s="454"/>
      <c r="U184" s="455" t="str">
        <f>IFERROR(IF(VLOOKUP(E184,'Reference Records'!$C$71:$D$84,2,FALSE)=0,"",VLOOKUP(E184,'Reference Records'!$C$71:$D$84,2,FALSE)),"")</f>
        <v/>
      </c>
      <c r="V184" s="455"/>
      <c r="W184" s="455" t="str">
        <f t="shared" si="12"/>
        <v/>
      </c>
      <c r="X184" s="456" t="str">
        <f t="shared" si="13"/>
        <v>a1P36000002FAEZEA4</v>
      </c>
      <c r="Y184" s="456" t="b">
        <f t="shared" si="14"/>
        <v>0</v>
      </c>
      <c r="Z184" s="456" t="b">
        <f t="shared" si="15"/>
        <v>1</v>
      </c>
      <c r="AA184" s="456" t="str">
        <f>IFERROR(VLOOKUP(K184,'Reference Records'!$C$87:$E$148,3,FALSE),"")</f>
        <v/>
      </c>
      <c r="AB184" s="456" t="s">
        <v>732</v>
      </c>
      <c r="AC184" s="447"/>
      <c r="AD184" s="447" t="str">
        <f t="array" ref="AD184">IFERROR(INDEX($E$130:$E$196,MATCH(SMALL(NOT($E$130:$E$196="")*IF(ISNUMBER($E$130:$E$196),COUNTIF($E$130:$E$196,"&lt;="&amp;$E$130:$E$196),COUNTIF($E$130:$E$196,"&lt;="&amp;$E$130:$E$196)+SUM(--ISNUMBER($E$130:$E$196))),ROWS($E$129:E183)+SUM(--ISBLANK($E$130:$E$196))),NOT($E$130:$E$196="")*IF(ISNUMBER($E$130:$E$196),COUNTIF($E$130:$E$196,"&lt;="&amp;$E$130:$E$196),COUNTIF($E$130:$E$196,"&lt;="&amp;$E$130:$E$196)+SUM(--ISNUMBER($E$130:$E$196))),0)),"")</f>
        <v/>
      </c>
      <c r="AE184" s="447" t="str">
        <f t="array" ref="AE184">IFERROR(IF(INDEX($W$130:$W$196, MATCH(0, IF(AD184=$E$130:$E$196, COUNTIF($AE$129:$AE183, $W$130:$W$196), ""), 0))=0,"",INDEX($W$130:$W$196, MATCH(0, IF(AD184=$E$130:$E$196, COUNTIF($AE$129:$AE183, $W$130:$W$196), ""), 0))),"")</f>
        <v/>
      </c>
      <c r="AF184" s="447"/>
      <c r="AG184" s="457" t="s">
        <v>733</v>
      </c>
    </row>
    <row r="185" spans="1:33" ht="47.1" customHeight="1" x14ac:dyDescent="0.25">
      <c r="A185" s="427">
        <v>40</v>
      </c>
      <c r="B185" s="450"/>
      <c r="C185" s="450"/>
      <c r="D185" s="450"/>
      <c r="E185" s="451" t="str">
        <f>IFERROR(IF(AND(K185="",T185=""),"",(VLOOKUP(Q185,'Reference records(soft deleted)'!$B$46:$D$62,3,FALSE))),"")</f>
        <v/>
      </c>
      <c r="F185" s="452"/>
      <c r="G185" s="452"/>
      <c r="H185" s="452"/>
      <c r="I185" s="452"/>
      <c r="J185" s="452"/>
      <c r="K185" s="451" t="str">
        <f>IFERROR(VLOOKUP(R185,'Reference records(soft deleted)'!$B$110:$D$181,3,FALSE),"")</f>
        <v/>
      </c>
      <c r="L185" s="452"/>
      <c r="M185" s="452"/>
      <c r="N185" s="452"/>
      <c r="O185" s="452"/>
      <c r="P185" s="452"/>
      <c r="Q185" s="453"/>
      <c r="R185" s="452"/>
      <c r="S185" s="452"/>
      <c r="T185" s="454"/>
      <c r="U185" s="455" t="str">
        <f>IFERROR(IF(VLOOKUP(E185,'Reference Records'!$C$71:$D$84,2,FALSE)=0,"",VLOOKUP(E185,'Reference Records'!$C$71:$D$84,2,FALSE)),"")</f>
        <v/>
      </c>
      <c r="V185" s="455"/>
      <c r="W185" s="455" t="str">
        <f t="shared" si="12"/>
        <v/>
      </c>
      <c r="X185" s="456" t="str">
        <f t="shared" si="13"/>
        <v>a1P36000002FAEZEA4</v>
      </c>
      <c r="Y185" s="456" t="b">
        <f t="shared" si="14"/>
        <v>0</v>
      </c>
      <c r="Z185" s="456" t="b">
        <f t="shared" si="15"/>
        <v>1</v>
      </c>
      <c r="AA185" s="456" t="str">
        <f>IFERROR(VLOOKUP(K185,'Reference Records'!$C$87:$E$148,3,FALSE),"")</f>
        <v/>
      </c>
      <c r="AB185" s="456" t="s">
        <v>734</v>
      </c>
      <c r="AC185" s="447"/>
      <c r="AD185" s="447" t="str">
        <f t="array" ref="AD185">IFERROR(INDEX($E$130:$E$196,MATCH(SMALL(NOT($E$130:$E$196="")*IF(ISNUMBER($E$130:$E$196),COUNTIF($E$130:$E$196,"&lt;="&amp;$E$130:$E$196),COUNTIF($E$130:$E$196,"&lt;="&amp;$E$130:$E$196)+SUM(--ISNUMBER($E$130:$E$196))),ROWS($E$129:E184)+SUM(--ISBLANK($E$130:$E$196))),NOT($E$130:$E$196="")*IF(ISNUMBER($E$130:$E$196),COUNTIF($E$130:$E$196,"&lt;="&amp;$E$130:$E$196),COUNTIF($E$130:$E$196,"&lt;="&amp;$E$130:$E$196)+SUM(--ISNUMBER($E$130:$E$196))),0)),"")</f>
        <v/>
      </c>
      <c r="AE185" s="447" t="str">
        <f t="array" ref="AE185">IFERROR(IF(INDEX($W$130:$W$196, MATCH(0, IF(AD185=$E$130:$E$196, COUNTIF($AE$129:$AE184, $W$130:$W$196), ""), 0))=0,"",INDEX($W$130:$W$196, MATCH(0, IF(AD185=$E$130:$E$196, COUNTIF($AE$129:$AE184, $W$130:$W$196), ""), 0))),"")</f>
        <v/>
      </c>
      <c r="AF185" s="447"/>
      <c r="AG185" s="457" t="s">
        <v>735</v>
      </c>
    </row>
    <row r="186" spans="1:33" ht="47.1" customHeight="1" x14ac:dyDescent="0.25">
      <c r="A186" s="427">
        <v>41</v>
      </c>
      <c r="B186" s="450"/>
      <c r="C186" s="450"/>
      <c r="D186" s="450"/>
      <c r="E186" s="451" t="str">
        <f>IFERROR(IF(AND(K186="",T186=""),"",(VLOOKUP(Q186,'Reference records(soft deleted)'!$B$46:$D$62,3,FALSE))),"")</f>
        <v/>
      </c>
      <c r="F186" s="452"/>
      <c r="G186" s="452"/>
      <c r="H186" s="452"/>
      <c r="I186" s="452"/>
      <c r="J186" s="452"/>
      <c r="K186" s="451" t="str">
        <f>IFERROR(VLOOKUP(R186,'Reference records(soft deleted)'!$B$110:$D$181,3,FALSE),"")</f>
        <v/>
      </c>
      <c r="L186" s="452"/>
      <c r="M186" s="452"/>
      <c r="N186" s="452"/>
      <c r="O186" s="452"/>
      <c r="P186" s="452"/>
      <c r="Q186" s="453"/>
      <c r="R186" s="452"/>
      <c r="S186" s="452"/>
      <c r="T186" s="454"/>
      <c r="U186" s="455" t="str">
        <f>IFERROR(IF(VLOOKUP(E186,'Reference Records'!$C$71:$D$84,2,FALSE)=0,"",VLOOKUP(E186,'Reference Records'!$C$71:$D$84,2,FALSE)),"")</f>
        <v/>
      </c>
      <c r="V186" s="455"/>
      <c r="W186" s="455" t="str">
        <f t="shared" si="12"/>
        <v/>
      </c>
      <c r="X186" s="456" t="str">
        <f t="shared" si="13"/>
        <v>a1P36000002FAEZEA4</v>
      </c>
      <c r="Y186" s="456" t="b">
        <f t="shared" si="14"/>
        <v>0</v>
      </c>
      <c r="Z186" s="456" t="b">
        <f t="shared" si="15"/>
        <v>1</v>
      </c>
      <c r="AA186" s="456" t="str">
        <f>IFERROR(VLOOKUP(K186,'Reference Records'!$C$87:$E$148,3,FALSE),"")</f>
        <v/>
      </c>
      <c r="AB186" s="456" t="s">
        <v>736</v>
      </c>
      <c r="AC186" s="447"/>
      <c r="AD186" s="447" t="str">
        <f t="array" ref="AD186">IFERROR(INDEX($E$130:$E$196,MATCH(SMALL(NOT($E$130:$E$196="")*IF(ISNUMBER($E$130:$E$196),COUNTIF($E$130:$E$196,"&lt;="&amp;$E$130:$E$196),COUNTIF($E$130:$E$196,"&lt;="&amp;$E$130:$E$196)+SUM(--ISNUMBER($E$130:$E$196))),ROWS($E$129:E185)+SUM(--ISBLANK($E$130:$E$196))),NOT($E$130:$E$196="")*IF(ISNUMBER($E$130:$E$196),COUNTIF($E$130:$E$196,"&lt;="&amp;$E$130:$E$196),COUNTIF($E$130:$E$196,"&lt;="&amp;$E$130:$E$196)+SUM(--ISNUMBER($E$130:$E$196))),0)),"")</f>
        <v/>
      </c>
      <c r="AE186" s="447" t="str">
        <f t="array" ref="AE186">IFERROR(IF(INDEX($W$130:$W$196, MATCH(0, IF(AD186=$E$130:$E$196, COUNTIF($AE$129:$AE185, $W$130:$W$196), ""), 0))=0,"",INDEX($W$130:$W$196, MATCH(0, IF(AD186=$E$130:$E$196, COUNTIF($AE$129:$AE185, $W$130:$W$196), ""), 0))),"")</f>
        <v/>
      </c>
      <c r="AF186" s="447"/>
      <c r="AG186" s="457" t="s">
        <v>737</v>
      </c>
    </row>
    <row r="187" spans="1:33" ht="47.1" customHeight="1" x14ac:dyDescent="0.25">
      <c r="A187" s="427">
        <v>42</v>
      </c>
      <c r="B187" s="450"/>
      <c r="C187" s="450"/>
      <c r="D187" s="450"/>
      <c r="E187" s="451" t="str">
        <f>IFERROR(IF(AND(K187="",T187=""),"",(VLOOKUP(Q187,'Reference records(soft deleted)'!$B$46:$D$62,3,FALSE))),"")</f>
        <v/>
      </c>
      <c r="F187" s="452"/>
      <c r="G187" s="452"/>
      <c r="H187" s="452"/>
      <c r="I187" s="452"/>
      <c r="J187" s="452"/>
      <c r="K187" s="451" t="str">
        <f>IFERROR(VLOOKUP(R187,'Reference records(soft deleted)'!$B$110:$D$181,3,FALSE),"")</f>
        <v/>
      </c>
      <c r="L187" s="452"/>
      <c r="M187" s="452"/>
      <c r="N187" s="452"/>
      <c r="O187" s="452"/>
      <c r="P187" s="452"/>
      <c r="Q187" s="453"/>
      <c r="R187" s="452"/>
      <c r="S187" s="452"/>
      <c r="T187" s="454"/>
      <c r="U187" s="455" t="str">
        <f>IFERROR(IF(VLOOKUP(E187,'Reference Records'!$C$71:$D$84,2,FALSE)=0,"",VLOOKUP(E187,'Reference Records'!$C$71:$D$84,2,FALSE)),"")</f>
        <v/>
      </c>
      <c r="V187" s="455"/>
      <c r="W187" s="455" t="str">
        <f t="shared" si="12"/>
        <v/>
      </c>
      <c r="X187" s="456" t="str">
        <f t="shared" si="13"/>
        <v>a1P36000002FAEZEA4</v>
      </c>
      <c r="Y187" s="456" t="b">
        <f t="shared" si="14"/>
        <v>0</v>
      </c>
      <c r="Z187" s="456" t="b">
        <f t="shared" si="15"/>
        <v>1</v>
      </c>
      <c r="AA187" s="456" t="str">
        <f>IFERROR(VLOOKUP(K187,'Reference Records'!$C$87:$E$148,3,FALSE),"")</f>
        <v/>
      </c>
      <c r="AB187" s="456" t="s">
        <v>738</v>
      </c>
      <c r="AC187" s="447"/>
      <c r="AD187" s="447" t="str">
        <f t="array" ref="AD187">IFERROR(INDEX($E$130:$E$196,MATCH(SMALL(NOT($E$130:$E$196="")*IF(ISNUMBER($E$130:$E$196),COUNTIF($E$130:$E$196,"&lt;="&amp;$E$130:$E$196),COUNTIF($E$130:$E$196,"&lt;="&amp;$E$130:$E$196)+SUM(--ISNUMBER($E$130:$E$196))),ROWS($E$129:E186)+SUM(--ISBLANK($E$130:$E$196))),NOT($E$130:$E$196="")*IF(ISNUMBER($E$130:$E$196),COUNTIF($E$130:$E$196,"&lt;="&amp;$E$130:$E$196),COUNTIF($E$130:$E$196,"&lt;="&amp;$E$130:$E$196)+SUM(--ISNUMBER($E$130:$E$196))),0)),"")</f>
        <v/>
      </c>
      <c r="AE187" s="447" t="str">
        <f t="array" ref="AE187">IFERROR(IF(INDEX($W$130:$W$196, MATCH(0, IF(AD187=$E$130:$E$196, COUNTIF($AE$129:$AE186, $W$130:$W$196), ""), 0))=0,"",INDEX($W$130:$W$196, MATCH(0, IF(AD187=$E$130:$E$196, COUNTIF($AE$129:$AE186, $W$130:$W$196), ""), 0))),"")</f>
        <v/>
      </c>
      <c r="AF187" s="447"/>
      <c r="AG187" s="457" t="s">
        <v>739</v>
      </c>
    </row>
    <row r="188" spans="1:33" ht="47.1" customHeight="1" x14ac:dyDescent="0.25">
      <c r="A188" s="427">
        <v>43</v>
      </c>
      <c r="B188" s="450"/>
      <c r="C188" s="450"/>
      <c r="D188" s="450"/>
      <c r="E188" s="451" t="str">
        <f>IFERROR(IF(AND(K188="",T188=""),"",(VLOOKUP(Q188,'Reference records(soft deleted)'!$B$46:$D$62,3,FALSE))),"")</f>
        <v/>
      </c>
      <c r="F188" s="452"/>
      <c r="G188" s="452"/>
      <c r="H188" s="452"/>
      <c r="I188" s="452"/>
      <c r="J188" s="452"/>
      <c r="K188" s="451" t="str">
        <f>IFERROR(VLOOKUP(R188,'Reference records(soft deleted)'!$B$110:$D$181,3,FALSE),"")</f>
        <v/>
      </c>
      <c r="L188" s="452"/>
      <c r="M188" s="452"/>
      <c r="N188" s="452"/>
      <c r="O188" s="452"/>
      <c r="P188" s="452"/>
      <c r="Q188" s="453"/>
      <c r="R188" s="452"/>
      <c r="S188" s="452"/>
      <c r="T188" s="454"/>
      <c r="U188" s="455" t="str">
        <f>IFERROR(IF(VLOOKUP(E188,'Reference Records'!$C$71:$D$84,2,FALSE)=0,"",VLOOKUP(E188,'Reference Records'!$C$71:$D$84,2,FALSE)),"")</f>
        <v/>
      </c>
      <c r="V188" s="455"/>
      <c r="W188" s="455" t="str">
        <f t="shared" si="12"/>
        <v/>
      </c>
      <c r="X188" s="456" t="str">
        <f t="shared" si="13"/>
        <v>a1P36000002FAEZEA4</v>
      </c>
      <c r="Y188" s="456" t="b">
        <f t="shared" si="14"/>
        <v>0</v>
      </c>
      <c r="Z188" s="456" t="b">
        <f t="shared" si="15"/>
        <v>1</v>
      </c>
      <c r="AA188" s="456" t="str">
        <f>IFERROR(VLOOKUP(K188,'Reference Records'!$C$87:$E$148,3,FALSE),"")</f>
        <v/>
      </c>
      <c r="AB188" s="456" t="s">
        <v>740</v>
      </c>
      <c r="AC188" s="447"/>
      <c r="AD188" s="447" t="str">
        <f t="array" ref="AD188">IFERROR(INDEX($E$130:$E$196,MATCH(SMALL(NOT($E$130:$E$196="")*IF(ISNUMBER($E$130:$E$196),COUNTIF($E$130:$E$196,"&lt;="&amp;$E$130:$E$196),COUNTIF($E$130:$E$196,"&lt;="&amp;$E$130:$E$196)+SUM(--ISNUMBER($E$130:$E$196))),ROWS($E$129:E187)+SUM(--ISBLANK($E$130:$E$196))),NOT($E$130:$E$196="")*IF(ISNUMBER($E$130:$E$196),COUNTIF($E$130:$E$196,"&lt;="&amp;$E$130:$E$196),COUNTIF($E$130:$E$196,"&lt;="&amp;$E$130:$E$196)+SUM(--ISNUMBER($E$130:$E$196))),0)),"")</f>
        <v/>
      </c>
      <c r="AE188" s="447" t="str">
        <f t="array" ref="AE188">IFERROR(IF(INDEX($W$130:$W$196, MATCH(0, IF(AD188=$E$130:$E$196, COUNTIF($AE$129:$AE187, $W$130:$W$196), ""), 0))=0,"",INDEX($W$130:$W$196, MATCH(0, IF(AD188=$E$130:$E$196, COUNTIF($AE$129:$AE187, $W$130:$W$196), ""), 0))),"")</f>
        <v/>
      </c>
      <c r="AF188" s="447"/>
      <c r="AG188" s="457" t="s">
        <v>741</v>
      </c>
    </row>
    <row r="189" spans="1:33" ht="47.1" customHeight="1" x14ac:dyDescent="0.25">
      <c r="A189" s="427">
        <v>44</v>
      </c>
      <c r="B189" s="450"/>
      <c r="C189" s="450"/>
      <c r="D189" s="450"/>
      <c r="E189" s="451" t="str">
        <f>IFERROR(IF(AND(K189="",T189=""),"",(VLOOKUP(Q189,'Reference records(soft deleted)'!$B$46:$D$62,3,FALSE))),"")</f>
        <v/>
      </c>
      <c r="F189" s="452"/>
      <c r="G189" s="452"/>
      <c r="H189" s="452"/>
      <c r="I189" s="452"/>
      <c r="J189" s="452"/>
      <c r="K189" s="451" t="str">
        <f>IFERROR(VLOOKUP(R189,'Reference records(soft deleted)'!$B$110:$D$181,3,FALSE),"")</f>
        <v/>
      </c>
      <c r="L189" s="452"/>
      <c r="M189" s="452"/>
      <c r="N189" s="452"/>
      <c r="O189" s="452"/>
      <c r="P189" s="452"/>
      <c r="Q189" s="453"/>
      <c r="R189" s="452"/>
      <c r="S189" s="452"/>
      <c r="T189" s="454"/>
      <c r="U189" s="455" t="str">
        <f>IFERROR(IF(VLOOKUP(E189,'Reference Records'!$C$71:$D$84,2,FALSE)=0,"",VLOOKUP(E189,'Reference Records'!$C$71:$D$84,2,FALSE)),"")</f>
        <v/>
      </c>
      <c r="V189" s="455"/>
      <c r="W189" s="455" t="str">
        <f t="shared" si="12"/>
        <v/>
      </c>
      <c r="X189" s="456" t="str">
        <f t="shared" si="13"/>
        <v>a1P36000002FAEZEA4</v>
      </c>
      <c r="Y189" s="456" t="b">
        <f t="shared" si="14"/>
        <v>0</v>
      </c>
      <c r="Z189" s="456" t="b">
        <f t="shared" si="15"/>
        <v>1</v>
      </c>
      <c r="AA189" s="456" t="str">
        <f>IFERROR(VLOOKUP(K189,'Reference Records'!$C$87:$E$148,3,FALSE),"")</f>
        <v/>
      </c>
      <c r="AB189" s="456" t="s">
        <v>742</v>
      </c>
      <c r="AC189" s="447"/>
      <c r="AD189" s="447" t="str">
        <f t="array" ref="AD189">IFERROR(INDEX($E$130:$E$196,MATCH(SMALL(NOT($E$130:$E$196="")*IF(ISNUMBER($E$130:$E$196),COUNTIF($E$130:$E$196,"&lt;="&amp;$E$130:$E$196),COUNTIF($E$130:$E$196,"&lt;="&amp;$E$130:$E$196)+SUM(--ISNUMBER($E$130:$E$196))),ROWS($E$129:E188)+SUM(--ISBLANK($E$130:$E$196))),NOT($E$130:$E$196="")*IF(ISNUMBER($E$130:$E$196),COUNTIF($E$130:$E$196,"&lt;="&amp;$E$130:$E$196),COUNTIF($E$130:$E$196,"&lt;="&amp;$E$130:$E$196)+SUM(--ISNUMBER($E$130:$E$196))),0)),"")</f>
        <v/>
      </c>
      <c r="AE189" s="447" t="str">
        <f t="array" ref="AE189">IFERROR(IF(INDEX($W$130:$W$196, MATCH(0, IF(AD189=$E$130:$E$196, COUNTIF($AE$129:$AE188, $W$130:$W$196), ""), 0))=0,"",INDEX($W$130:$W$196, MATCH(0, IF(AD189=$E$130:$E$196, COUNTIF($AE$129:$AE188, $W$130:$W$196), ""), 0))),"")</f>
        <v/>
      </c>
      <c r="AF189" s="447"/>
      <c r="AG189" s="457" t="s">
        <v>743</v>
      </c>
    </row>
    <row r="190" spans="1:33" ht="47.1" customHeight="1" x14ac:dyDescent="0.25">
      <c r="A190" s="427">
        <v>45</v>
      </c>
      <c r="B190" s="450"/>
      <c r="C190" s="450"/>
      <c r="D190" s="450"/>
      <c r="E190" s="451" t="str">
        <f>IFERROR(IF(AND(K190="",T190=""),"",(VLOOKUP(Q190,'Reference records(soft deleted)'!$B$46:$D$62,3,FALSE))),"")</f>
        <v/>
      </c>
      <c r="F190" s="452"/>
      <c r="G190" s="452"/>
      <c r="H190" s="452"/>
      <c r="I190" s="452"/>
      <c r="J190" s="452"/>
      <c r="K190" s="451" t="str">
        <f>IFERROR(VLOOKUP(R190,'Reference records(soft deleted)'!$B$110:$D$181,3,FALSE),"")</f>
        <v/>
      </c>
      <c r="L190" s="452"/>
      <c r="M190" s="452"/>
      <c r="N190" s="452"/>
      <c r="O190" s="452"/>
      <c r="P190" s="452"/>
      <c r="Q190" s="453"/>
      <c r="R190" s="452"/>
      <c r="S190" s="452"/>
      <c r="T190" s="454"/>
      <c r="U190" s="455" t="str">
        <f>IFERROR(IF(VLOOKUP(E190,'Reference Records'!$C$71:$D$84,2,FALSE)=0,"",VLOOKUP(E190,'Reference Records'!$C$71:$D$84,2,FALSE)),"")</f>
        <v/>
      </c>
      <c r="V190" s="455"/>
      <c r="W190" s="455" t="str">
        <f t="shared" si="12"/>
        <v/>
      </c>
      <c r="X190" s="456" t="str">
        <f t="shared" si="13"/>
        <v>a1P36000002FAEZEA4</v>
      </c>
      <c r="Y190" s="456" t="b">
        <f t="shared" si="14"/>
        <v>0</v>
      </c>
      <c r="Z190" s="456" t="b">
        <f t="shared" si="15"/>
        <v>1</v>
      </c>
      <c r="AA190" s="456" t="str">
        <f>IFERROR(VLOOKUP(K190,'Reference Records'!$C$87:$E$148,3,FALSE),"")</f>
        <v/>
      </c>
      <c r="AB190" s="456" t="s">
        <v>744</v>
      </c>
      <c r="AC190" s="447"/>
      <c r="AD190" s="447" t="str">
        <f t="array" ref="AD190">IFERROR(INDEX($E$130:$E$196,MATCH(SMALL(NOT($E$130:$E$196="")*IF(ISNUMBER($E$130:$E$196),COUNTIF($E$130:$E$196,"&lt;="&amp;$E$130:$E$196),COUNTIF($E$130:$E$196,"&lt;="&amp;$E$130:$E$196)+SUM(--ISNUMBER($E$130:$E$196))),ROWS($E$129:E189)+SUM(--ISBLANK($E$130:$E$196))),NOT($E$130:$E$196="")*IF(ISNUMBER($E$130:$E$196),COUNTIF($E$130:$E$196,"&lt;="&amp;$E$130:$E$196),COUNTIF($E$130:$E$196,"&lt;="&amp;$E$130:$E$196)+SUM(--ISNUMBER($E$130:$E$196))),0)),"")</f>
        <v/>
      </c>
      <c r="AE190" s="447" t="str">
        <f t="array" ref="AE190">IFERROR(IF(INDEX($W$130:$W$196, MATCH(0, IF(AD190=$E$130:$E$196, COUNTIF($AE$129:$AE189, $W$130:$W$196), ""), 0))=0,"",INDEX($W$130:$W$196, MATCH(0, IF(AD190=$E$130:$E$196, COUNTIF($AE$129:$AE189, $W$130:$W$196), ""), 0))),"")</f>
        <v/>
      </c>
      <c r="AF190" s="447"/>
      <c r="AG190" s="457" t="s">
        <v>745</v>
      </c>
    </row>
    <row r="191" spans="1:33" ht="47.1" customHeight="1" x14ac:dyDescent="0.25">
      <c r="A191" s="427">
        <v>46</v>
      </c>
      <c r="B191" s="450"/>
      <c r="C191" s="450"/>
      <c r="D191" s="450"/>
      <c r="E191" s="451" t="str">
        <f>IFERROR(IF(AND(K191="",T191=""),"",(VLOOKUP(Q191,'Reference records(soft deleted)'!$B$46:$D$62,3,FALSE))),"")</f>
        <v/>
      </c>
      <c r="F191" s="452"/>
      <c r="G191" s="452"/>
      <c r="H191" s="452"/>
      <c r="I191" s="452"/>
      <c r="J191" s="452"/>
      <c r="K191" s="451" t="str">
        <f>IFERROR(VLOOKUP(R191,'Reference records(soft deleted)'!$B$110:$D$181,3,FALSE),"")</f>
        <v/>
      </c>
      <c r="L191" s="452"/>
      <c r="M191" s="452"/>
      <c r="N191" s="452"/>
      <c r="O191" s="452"/>
      <c r="P191" s="452"/>
      <c r="Q191" s="453"/>
      <c r="R191" s="452"/>
      <c r="S191" s="452"/>
      <c r="T191" s="454"/>
      <c r="U191" s="455" t="str">
        <f>IFERROR(IF(VLOOKUP(E191,'Reference Records'!$C$71:$D$84,2,FALSE)=0,"",VLOOKUP(E191,'Reference Records'!$C$71:$D$84,2,FALSE)),"")</f>
        <v/>
      </c>
      <c r="V191" s="455"/>
      <c r="W191" s="455" t="str">
        <f t="shared" si="12"/>
        <v/>
      </c>
      <c r="X191" s="456" t="str">
        <f t="shared" si="13"/>
        <v>a1P36000002FAEZEA4</v>
      </c>
      <c r="Y191" s="456" t="b">
        <f t="shared" si="14"/>
        <v>0</v>
      </c>
      <c r="Z191" s="456" t="b">
        <f t="shared" si="15"/>
        <v>1</v>
      </c>
      <c r="AA191" s="456" t="str">
        <f>IFERROR(VLOOKUP(K191,'Reference Records'!$C$87:$E$148,3,FALSE),"")</f>
        <v/>
      </c>
      <c r="AB191" s="456" t="s">
        <v>746</v>
      </c>
      <c r="AC191" s="447"/>
      <c r="AD191" s="447" t="str">
        <f t="array" ref="AD191">IFERROR(INDEX($E$130:$E$196,MATCH(SMALL(NOT($E$130:$E$196="")*IF(ISNUMBER($E$130:$E$196),COUNTIF($E$130:$E$196,"&lt;="&amp;$E$130:$E$196),COUNTIF($E$130:$E$196,"&lt;="&amp;$E$130:$E$196)+SUM(--ISNUMBER($E$130:$E$196))),ROWS($E$129:E190)+SUM(--ISBLANK($E$130:$E$196))),NOT($E$130:$E$196="")*IF(ISNUMBER($E$130:$E$196),COUNTIF($E$130:$E$196,"&lt;="&amp;$E$130:$E$196),COUNTIF($E$130:$E$196,"&lt;="&amp;$E$130:$E$196)+SUM(--ISNUMBER($E$130:$E$196))),0)),"")</f>
        <v/>
      </c>
      <c r="AE191" s="447" t="str">
        <f t="array" ref="AE191">IFERROR(IF(INDEX($W$130:$W$196, MATCH(0, IF(AD191=$E$130:$E$196, COUNTIF($AE$129:$AE190, $W$130:$W$196), ""), 0))=0,"",INDEX($W$130:$W$196, MATCH(0, IF(AD191=$E$130:$E$196, COUNTIF($AE$129:$AE190, $W$130:$W$196), ""), 0))),"")</f>
        <v/>
      </c>
      <c r="AF191" s="447"/>
      <c r="AG191" s="457" t="s">
        <v>747</v>
      </c>
    </row>
    <row r="192" spans="1:33" ht="47.1" customHeight="1" x14ac:dyDescent="0.25">
      <c r="A192" s="427">
        <v>47</v>
      </c>
      <c r="B192" s="450"/>
      <c r="C192" s="450"/>
      <c r="D192" s="450"/>
      <c r="E192" s="451" t="str">
        <f>IFERROR(IF(AND(K192="",T192=""),"",(VLOOKUP(Q192,'Reference records(soft deleted)'!$B$46:$D$62,3,FALSE))),"")</f>
        <v/>
      </c>
      <c r="F192" s="452"/>
      <c r="G192" s="452"/>
      <c r="H192" s="452"/>
      <c r="I192" s="452"/>
      <c r="J192" s="452"/>
      <c r="K192" s="451" t="str">
        <f>IFERROR(VLOOKUP(R192,'Reference records(soft deleted)'!$B$110:$D$181,3,FALSE),"")</f>
        <v/>
      </c>
      <c r="L192" s="452"/>
      <c r="M192" s="452"/>
      <c r="N192" s="452"/>
      <c r="O192" s="452"/>
      <c r="P192" s="452"/>
      <c r="Q192" s="453"/>
      <c r="R192" s="452"/>
      <c r="S192" s="452"/>
      <c r="T192" s="454"/>
      <c r="U192" s="455" t="str">
        <f>IFERROR(IF(VLOOKUP(E192,'Reference Records'!$C$71:$D$84,2,FALSE)=0,"",VLOOKUP(E192,'Reference Records'!$C$71:$D$84,2,FALSE)),"")</f>
        <v/>
      </c>
      <c r="V192" s="455"/>
      <c r="W192" s="455" t="str">
        <f t="shared" si="12"/>
        <v/>
      </c>
      <c r="X192" s="456" t="str">
        <f t="shared" si="13"/>
        <v>a1P36000002FAEZEA4</v>
      </c>
      <c r="Y192" s="456" t="b">
        <f t="shared" si="14"/>
        <v>0</v>
      </c>
      <c r="Z192" s="456" t="b">
        <f t="shared" si="15"/>
        <v>1</v>
      </c>
      <c r="AA192" s="456" t="str">
        <f>IFERROR(VLOOKUP(K192,'Reference Records'!$C$87:$E$148,3,FALSE),"")</f>
        <v/>
      </c>
      <c r="AB192" s="456" t="s">
        <v>748</v>
      </c>
      <c r="AC192" s="447"/>
      <c r="AD192" s="447" t="str">
        <f t="array" ref="AD192">IFERROR(INDEX($E$130:$E$196,MATCH(SMALL(NOT($E$130:$E$196="")*IF(ISNUMBER($E$130:$E$196),COUNTIF($E$130:$E$196,"&lt;="&amp;$E$130:$E$196),COUNTIF($E$130:$E$196,"&lt;="&amp;$E$130:$E$196)+SUM(--ISNUMBER($E$130:$E$196))),ROWS($E$129:E191)+SUM(--ISBLANK($E$130:$E$196))),NOT($E$130:$E$196="")*IF(ISNUMBER($E$130:$E$196),COUNTIF($E$130:$E$196,"&lt;="&amp;$E$130:$E$196),COUNTIF($E$130:$E$196,"&lt;="&amp;$E$130:$E$196)+SUM(--ISNUMBER($E$130:$E$196))),0)),"")</f>
        <v/>
      </c>
      <c r="AE192" s="447" t="str">
        <f t="array" ref="AE192">IFERROR(IF(INDEX($W$130:$W$196, MATCH(0, IF(AD192=$E$130:$E$196, COUNTIF($AE$129:$AE191, $W$130:$W$196), ""), 0))=0,"",INDEX($W$130:$W$196, MATCH(0, IF(AD192=$E$130:$E$196, COUNTIF($AE$129:$AE191, $W$130:$W$196), ""), 0))),"")</f>
        <v/>
      </c>
      <c r="AF192" s="447"/>
      <c r="AG192" s="457" t="s">
        <v>749</v>
      </c>
    </row>
    <row r="193" spans="1:33" ht="47.1" customHeight="1" x14ac:dyDescent="0.25">
      <c r="A193" s="427">
        <v>48</v>
      </c>
      <c r="B193" s="450"/>
      <c r="C193" s="450"/>
      <c r="D193" s="450"/>
      <c r="E193" s="451" t="str">
        <f>IFERROR(IF(AND(K193="",T193=""),"",(VLOOKUP(Q193,'Reference records(soft deleted)'!$B$46:$D$62,3,FALSE))),"")</f>
        <v/>
      </c>
      <c r="F193" s="452"/>
      <c r="G193" s="452"/>
      <c r="H193" s="452"/>
      <c r="I193" s="452"/>
      <c r="J193" s="452"/>
      <c r="K193" s="451" t="str">
        <f>IFERROR(VLOOKUP(R193,'Reference records(soft deleted)'!$B$110:$D$181,3,FALSE),"")</f>
        <v/>
      </c>
      <c r="L193" s="452"/>
      <c r="M193" s="452"/>
      <c r="N193" s="452"/>
      <c r="O193" s="452"/>
      <c r="P193" s="452"/>
      <c r="Q193" s="453"/>
      <c r="R193" s="452"/>
      <c r="S193" s="452"/>
      <c r="T193" s="454"/>
      <c r="U193" s="455" t="str">
        <f>IFERROR(IF(VLOOKUP(E193,'Reference Records'!$C$71:$D$84,2,FALSE)=0,"",VLOOKUP(E193,'Reference Records'!$C$71:$D$84,2,FALSE)),"")</f>
        <v/>
      </c>
      <c r="V193" s="455"/>
      <c r="W193" s="455" t="str">
        <f t="shared" si="12"/>
        <v/>
      </c>
      <c r="X193" s="456" t="str">
        <f t="shared" si="13"/>
        <v>a1P36000002FAEZEA4</v>
      </c>
      <c r="Y193" s="456" t="b">
        <f t="shared" si="14"/>
        <v>0</v>
      </c>
      <c r="Z193" s="456" t="b">
        <f t="shared" si="15"/>
        <v>1</v>
      </c>
      <c r="AA193" s="456" t="str">
        <f>IFERROR(VLOOKUP(K193,'Reference Records'!$C$87:$E$148,3,FALSE),"")</f>
        <v/>
      </c>
      <c r="AB193" s="456" t="s">
        <v>750</v>
      </c>
      <c r="AC193" s="447"/>
      <c r="AD193" s="447" t="str">
        <f t="array" ref="AD193">IFERROR(INDEX($E$130:$E$196,MATCH(SMALL(NOT($E$130:$E$196="")*IF(ISNUMBER($E$130:$E$196),COUNTIF($E$130:$E$196,"&lt;="&amp;$E$130:$E$196),COUNTIF($E$130:$E$196,"&lt;="&amp;$E$130:$E$196)+SUM(--ISNUMBER($E$130:$E$196))),ROWS($E$129:E192)+SUM(--ISBLANK($E$130:$E$196))),NOT($E$130:$E$196="")*IF(ISNUMBER($E$130:$E$196),COUNTIF($E$130:$E$196,"&lt;="&amp;$E$130:$E$196),COUNTIF($E$130:$E$196,"&lt;="&amp;$E$130:$E$196)+SUM(--ISNUMBER($E$130:$E$196))),0)),"")</f>
        <v/>
      </c>
      <c r="AE193" s="447" t="str">
        <f t="array" ref="AE193">IFERROR(IF(INDEX($W$130:$W$196, MATCH(0, IF(AD193=$E$130:$E$196, COUNTIF($AE$129:$AE192, $W$130:$W$196), ""), 0))=0,"",INDEX($W$130:$W$196, MATCH(0, IF(AD193=$E$130:$E$196, COUNTIF($AE$129:$AE192, $W$130:$W$196), ""), 0))),"")</f>
        <v/>
      </c>
      <c r="AF193" s="447"/>
      <c r="AG193" s="457" t="s">
        <v>751</v>
      </c>
    </row>
    <row r="194" spans="1:33" ht="47.1" customHeight="1" x14ac:dyDescent="0.25">
      <c r="A194" s="427">
        <v>49</v>
      </c>
      <c r="B194" s="450"/>
      <c r="C194" s="450"/>
      <c r="D194" s="450"/>
      <c r="E194" s="451" t="str">
        <f>IFERROR(IF(AND(K194="",T194=""),"",(VLOOKUP(Q194,'Reference records(soft deleted)'!$B$46:$D$62,3,FALSE))),"")</f>
        <v/>
      </c>
      <c r="F194" s="452"/>
      <c r="G194" s="452"/>
      <c r="H194" s="452"/>
      <c r="I194" s="452"/>
      <c r="J194" s="452"/>
      <c r="K194" s="451" t="str">
        <f>IFERROR(VLOOKUP(R194,'Reference records(soft deleted)'!$B$110:$D$181,3,FALSE),"")</f>
        <v/>
      </c>
      <c r="L194" s="452"/>
      <c r="M194" s="452"/>
      <c r="N194" s="452"/>
      <c r="O194" s="452"/>
      <c r="P194" s="452"/>
      <c r="Q194" s="453"/>
      <c r="R194" s="452"/>
      <c r="S194" s="452"/>
      <c r="T194" s="454"/>
      <c r="U194" s="455" t="str">
        <f>IFERROR(IF(VLOOKUP(E194,'Reference Records'!$C$71:$D$84,2,FALSE)=0,"",VLOOKUP(E194,'Reference Records'!$C$71:$D$84,2,FALSE)),"")</f>
        <v/>
      </c>
      <c r="V194" s="455"/>
      <c r="W194" s="455" t="str">
        <f t="shared" si="12"/>
        <v/>
      </c>
      <c r="X194" s="456" t="str">
        <f t="shared" si="13"/>
        <v>a1P36000002FAEZEA4</v>
      </c>
      <c r="Y194" s="456" t="b">
        <f t="shared" si="14"/>
        <v>0</v>
      </c>
      <c r="Z194" s="456" t="b">
        <f t="shared" si="15"/>
        <v>1</v>
      </c>
      <c r="AA194" s="456" t="str">
        <f>IFERROR(VLOOKUP(K194,'Reference Records'!$C$87:$E$148,3,FALSE),"")</f>
        <v/>
      </c>
      <c r="AB194" s="456" t="s">
        <v>752</v>
      </c>
      <c r="AC194" s="447"/>
      <c r="AD194" s="447" t="str">
        <f t="array" ref="AD194">IFERROR(INDEX($E$130:$E$196,MATCH(SMALL(NOT($E$130:$E$196="")*IF(ISNUMBER($E$130:$E$196),COUNTIF($E$130:$E$196,"&lt;="&amp;$E$130:$E$196),COUNTIF($E$130:$E$196,"&lt;="&amp;$E$130:$E$196)+SUM(--ISNUMBER($E$130:$E$196))),ROWS($E$129:E193)+SUM(--ISBLANK($E$130:$E$196))),NOT($E$130:$E$196="")*IF(ISNUMBER($E$130:$E$196),COUNTIF($E$130:$E$196,"&lt;="&amp;$E$130:$E$196),COUNTIF($E$130:$E$196,"&lt;="&amp;$E$130:$E$196)+SUM(--ISNUMBER($E$130:$E$196))),0)),"")</f>
        <v/>
      </c>
      <c r="AE194" s="447" t="str">
        <f t="array" ref="AE194">IFERROR(IF(INDEX($W$130:$W$196, MATCH(0, IF(AD194=$E$130:$E$196, COUNTIF($AE$129:$AE193, $W$130:$W$196), ""), 0))=0,"",INDEX($W$130:$W$196, MATCH(0, IF(AD194=$E$130:$E$196, COUNTIF($AE$129:$AE193, $W$130:$W$196), ""), 0))),"")</f>
        <v/>
      </c>
      <c r="AF194" s="447"/>
      <c r="AG194" s="457" t="s">
        <v>753</v>
      </c>
    </row>
    <row r="195" spans="1:33" ht="47.1" customHeight="1" x14ac:dyDescent="0.25">
      <c r="A195" s="427">
        <v>50</v>
      </c>
      <c r="B195" s="450"/>
      <c r="C195" s="450"/>
      <c r="D195" s="450"/>
      <c r="E195" s="451" t="str">
        <f>IFERROR(IF(AND(K195="",T195=""),"",(VLOOKUP(Q195,'Reference records(soft deleted)'!$B$46:$D$62,3,FALSE))),"")</f>
        <v/>
      </c>
      <c r="F195" s="452"/>
      <c r="G195" s="452"/>
      <c r="H195" s="452"/>
      <c r="I195" s="452"/>
      <c r="J195" s="452"/>
      <c r="K195" s="451" t="str">
        <f>IFERROR(VLOOKUP(R195,'Reference records(soft deleted)'!$B$110:$D$181,3,FALSE),"")</f>
        <v/>
      </c>
      <c r="L195" s="452"/>
      <c r="M195" s="452"/>
      <c r="N195" s="452"/>
      <c r="O195" s="452"/>
      <c r="P195" s="452"/>
      <c r="Q195" s="453"/>
      <c r="R195" s="452"/>
      <c r="S195" s="452"/>
      <c r="T195" s="454"/>
      <c r="U195" s="455" t="str">
        <f>IFERROR(IF(VLOOKUP(E195,'Reference Records'!$C$71:$D$84,2,FALSE)=0,"",VLOOKUP(E195,'Reference Records'!$C$71:$D$84,2,FALSE)),"")</f>
        <v/>
      </c>
      <c r="V195" s="455"/>
      <c r="W195" s="455" t="str">
        <f>K195&amp;T195</f>
        <v/>
      </c>
      <c r="X195" s="456" t="str">
        <f>IFERROR(VLOOKUP(E195,$E$99:$H$120,4,FALSE),"")</f>
        <v>a1P36000002FAEZEA4</v>
      </c>
      <c r="Y195" s="456" t="b">
        <f>IFERROR(IF(OR(K195&lt;&gt;"",T195&lt;&gt;""),TRUE,FALSE),FALSE)</f>
        <v>0</v>
      </c>
      <c r="Z195" s="456" t="b">
        <f>IFERROR(TRUE,FALSE)</f>
        <v>1</v>
      </c>
      <c r="AA195" s="456" t="str">
        <f>IFERROR(VLOOKUP(K195,'Reference Records'!$C$87:$E$148,3,FALSE),"")</f>
        <v/>
      </c>
      <c r="AB195" s="456" t="s">
        <v>754</v>
      </c>
      <c r="AC195" s="447"/>
      <c r="AD195" s="447" t="str">
        <f t="array" ref="AD195">IFERROR(INDEX($E$130:$E$196,MATCH(SMALL(NOT($E$130:$E$196="")*IF(ISNUMBER($E$130:$E$196),COUNTIF($E$130:$E$196,"&lt;="&amp;$E$130:$E$196),COUNTIF($E$130:$E$196,"&lt;="&amp;$E$130:$E$196)+SUM(--ISNUMBER($E$130:$E$196))),ROWS($E$129:E194)+SUM(--ISBLANK($E$130:$E$196))),NOT($E$130:$E$196="")*IF(ISNUMBER($E$130:$E$196),COUNTIF($E$130:$E$196,"&lt;="&amp;$E$130:$E$196),COUNTIF($E$130:$E$196,"&lt;="&amp;$E$130:$E$196)+SUM(--ISNUMBER($E$130:$E$196))),0)),"")</f>
        <v/>
      </c>
      <c r="AE195" s="447" t="str">
        <f t="array" ref="AE195">IFERROR(IF(INDEX($W$130:$W$196, MATCH(0, IF(AD195=$E$130:$E$196, COUNTIF($AE$129:$AE194, $W$130:$W$196), ""), 0))=0,"",INDEX($W$130:$W$196, MATCH(0, IF(AD195=$E$130:$E$196, COUNTIF($AE$129:$AE194, $W$130:$W$196), ""), 0))),"")</f>
        <v/>
      </c>
      <c r="AF195" s="447"/>
      <c r="AG195" s="457" t="s">
        <v>755</v>
      </c>
    </row>
    <row r="196" spans="1:33" ht="2.25" customHeight="1" thickBot="1" x14ac:dyDescent="0.3">
      <c r="A196" s="112"/>
      <c r="B196" s="113"/>
      <c r="C196" s="113"/>
      <c r="D196" s="113"/>
      <c r="E196" s="113"/>
      <c r="F196" s="113"/>
      <c r="G196" s="113"/>
      <c r="H196" s="113"/>
      <c r="I196" s="113"/>
      <c r="J196" s="113"/>
      <c r="K196" s="113"/>
      <c r="L196" s="113"/>
      <c r="M196" s="113"/>
      <c r="N196" s="113"/>
      <c r="O196" s="113"/>
      <c r="P196" s="113"/>
      <c r="Q196" s="113"/>
      <c r="R196" s="113"/>
      <c r="S196" s="113"/>
      <c r="T196" s="113"/>
      <c r="U196" s="65"/>
      <c r="V196" s="114"/>
      <c r="W196" s="114"/>
      <c r="X196" s="114"/>
      <c r="Y196" s="114"/>
      <c r="Z196" s="114"/>
      <c r="AA196" s="65"/>
      <c r="AB196" s="65"/>
      <c r="AC196" s="60"/>
      <c r="AG196" s="343"/>
    </row>
    <row r="197" spans="1:33" x14ac:dyDescent="0.25">
      <c r="AG197" s="343"/>
    </row>
    <row r="204" spans="1:33" x14ac:dyDescent="0.25">
      <c r="A204" s="66" t="s">
        <v>87</v>
      </c>
      <c r="B204" s="66"/>
      <c r="C204" s="66"/>
      <c r="D204" s="66"/>
    </row>
    <row r="208" spans="1:33" x14ac:dyDescent="0.25">
      <c r="AE208" s="343" t="s">
        <v>194</v>
      </c>
    </row>
    <row r="219" spans="44:45" x14ac:dyDescent="0.25">
      <c r="AS219" s="343"/>
    </row>
    <row r="220" spans="44:45" x14ac:dyDescent="0.25">
      <c r="AR220" s="343" t="str">
        <f>IF(C9="","",C9)</f>
        <v/>
      </c>
      <c r="AS220" s="343">
        <v>3</v>
      </c>
    </row>
    <row r="221" spans="44:45" x14ac:dyDescent="0.25">
      <c r="AS221" s="343">
        <v>6</v>
      </c>
    </row>
    <row r="222" spans="44:45" x14ac:dyDescent="0.25">
      <c r="AS222" s="343">
        <v>12</v>
      </c>
    </row>
    <row r="223" spans="44:45" x14ac:dyDescent="0.25">
      <c r="AS223" s="343"/>
    </row>
  </sheetData>
  <sheetProtection algorithmName="SHA-512" hashValue="NO9u2W8BrATTBFi1HNqHO+hIIASpqiOZ9xFLSq2pWQ2PK0nOMWU5iZtqMhcOIGSZUdseufA1SgucJsLYtOs9ig==" saltValue="JzBiGy30mRfG4Xau0Vo5XA==" spinCount="100000" sheet="1" objects="1" scenarios="1" formatCells="0" sort="0" autoFilter="0"/>
  <mergeCells count="13">
    <mergeCell ref="A13:A14"/>
    <mergeCell ref="V4:W5"/>
    <mergeCell ref="A41:L41"/>
    <mergeCell ref="A1:T2"/>
    <mergeCell ref="A43:T43"/>
    <mergeCell ref="K10:K11"/>
    <mergeCell ref="A128:T128"/>
    <mergeCell ref="A127:T127"/>
    <mergeCell ref="Y56:Y57"/>
    <mergeCell ref="A55:E55"/>
    <mergeCell ref="A97:E97"/>
    <mergeCell ref="A73:E73"/>
    <mergeCell ref="Y74:Y89"/>
  </mergeCells>
  <conditionalFormatting sqref="E99:E119">
    <cfRule type="expression" dxfId="113" priority="23">
      <formula>AND(COUNTIF($E$99:$E$119,$E99)&gt;1,E99&lt;&gt;"")</formula>
    </cfRule>
  </conditionalFormatting>
  <conditionalFormatting sqref="A29:K29 B30:K38">
    <cfRule type="expression" dxfId="112" priority="17">
      <formula>OR($AN$5="Grant Making", $AN$5="Grant Revision")</formula>
    </cfRule>
  </conditionalFormatting>
  <conditionalFormatting sqref="A24:E26">
    <cfRule type="expression" dxfId="111" priority="16">
      <formula>$AN$5="Funding Request"</formula>
    </cfRule>
  </conditionalFormatting>
  <conditionalFormatting sqref="B9:E9">
    <cfRule type="expression" dxfId="110" priority="15">
      <formula>$AN$5="Funding Request"</formula>
    </cfRule>
  </conditionalFormatting>
  <conditionalFormatting sqref="A45:T50">
    <cfRule type="expression" dxfId="109" priority="5">
      <formula>$U45:$U51="[Record ID]"</formula>
    </cfRule>
    <cfRule type="expression" dxfId="108" priority="12">
      <formula>$A45&gt;$E$8</formula>
    </cfRule>
  </conditionalFormatting>
  <conditionalFormatting sqref="K44:T50">
    <cfRule type="expression" dxfId="107" priority="11">
      <formula>$AN$5="Funding Request"</formula>
    </cfRule>
  </conditionalFormatting>
  <conditionalFormatting sqref="A30:A38">
    <cfRule type="expression" dxfId="106" priority="9">
      <formula>OR($AN$5="Grant Making", $AN$5="Grant Revision")</formula>
    </cfRule>
  </conditionalFormatting>
  <conditionalFormatting sqref="K8">
    <cfRule type="expression" dxfId="105" priority="8">
      <formula>OR($AN$9="Additional Funding", $AN$9="Other Revison")</formula>
    </cfRule>
  </conditionalFormatting>
  <conditionalFormatting sqref="E11 E8">
    <cfRule type="expression" dxfId="104" priority="7">
      <formula>$E$8&gt;$E$11</formula>
    </cfRule>
  </conditionalFormatting>
  <conditionalFormatting sqref="A30:K38">
    <cfRule type="expression" dxfId="103" priority="6">
      <formula>$P30:$P39="[Record ID]"</formula>
    </cfRule>
  </conditionalFormatting>
  <conditionalFormatting sqref="A57:E62 A75:E86">
    <cfRule type="expression" dxfId="102" priority="4">
      <formula>$H57:$H70="[Record ID]"</formula>
    </cfRule>
  </conditionalFormatting>
  <conditionalFormatting sqref="A99:E110">
    <cfRule type="expression" dxfId="101" priority="2">
      <formula>$H99:$H119="[Record ID]"</formula>
    </cfRule>
  </conditionalFormatting>
  <conditionalFormatting sqref="A130:T195">
    <cfRule type="expression" dxfId="100" priority="1">
      <formula>$AB130:$AB196="[Record ID]"</formula>
    </cfRule>
  </conditionalFormatting>
  <conditionalFormatting sqref="A63:E69">
    <cfRule type="expression" dxfId="99" priority="29">
      <formula>$H63:$H88="[Record ID]"</formula>
    </cfRule>
  </conditionalFormatting>
  <conditionalFormatting sqref="A87:E87">
    <cfRule type="expression" dxfId="98" priority="31">
      <formula>$H87:$H119="[Record ID]"</formula>
    </cfRule>
  </conditionalFormatting>
  <conditionalFormatting sqref="A111:E118">
    <cfRule type="expression" dxfId="97" priority="33">
      <formula>$H111:$H196="[Record ID]"</formula>
    </cfRule>
  </conditionalFormatting>
  <dataValidations count="16">
    <dataValidation type="list" allowBlank="1" showInputMessage="1" showErrorMessage="1" sqref="E130:E195">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30:K195">
      <formula1>OFFSET(ModuleStart,MATCH(U130,ModuleColumn,0)-1,2,COUNTIF(ModuleColumn,U130),1)</formula1>
    </dataValidation>
    <dataValidation type="list" allowBlank="1" showInputMessage="1" showErrorMessage="1" sqref="E9">
      <formula1>IF(OR($AN$5="Grant Making", $AN$5="Grant Revision"),$AS$221:$AS$222,$AR$220)</formula1>
    </dataValidation>
    <dataValidation type="list" allowBlank="1" showInputMessage="1" showErrorMessage="1" sqref="E30:E38">
      <formula1>FundingRequestPR</formula1>
    </dataValidation>
    <dataValidation type="list" allowBlank="1" showInputMessage="1" showErrorMessage="1" sqref="K45:K50">
      <formula1>"Yes,No"</formula1>
    </dataValidation>
    <dataValidation errorStyle="information" allowBlank="1" showInputMessage="1" showErrorMessage="1" sqref="K51"/>
    <dataValidation type="date" allowBlank="1" showInputMessage="1" showErrorMessage="1" errorTitle="X-Author for Excel" error="Please enter a valid date." promptTitle="X-Author for Excel" sqref="E8 O45:P50">
      <formula1>1</formula1>
      <formula2>767376</formula2>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7:H69 F57:F69 H75:H87 F75:F87 H99:J118 X130:X195 AA130:AB195 U45:U50 Q45:Q50 O30:P38">
      <formula1>""</formula1>
    </dataValidation>
    <dataValidation type="decimal" allowBlank="1" showInputMessage="1" showErrorMessage="1" errorTitle="X-Author for Excel" error="Please enter a valid numeric value. Valid range for Account Role Number is -1E+18 to 1E+18." promptTitle="X-Author for Excel" sqref="A25:A26 A30:A38">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7:A69">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7:G69 G75:G87 G99:G118 Y130:Z195 M45:N50 L30:L38">
      <formula1>"TRUE,FALSE"</formula1>
    </dataValidation>
    <dataValidation type="decimal" allowBlank="1" showInputMessage="1" showErrorMessage="1" errorTitle="X-Author for Excel" error="Please enter a valid numeric value. Valid range for Objective Number is -1E+18 to 1E+18." promptTitle="X-Author for Excel" sqref="A75:A87">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9:A118">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30:A195">
      <formula1>-1000000000000000000</formula1>
      <formula2>1000000000000000000</formula2>
    </dataValidation>
  </dataValidations>
  <hyperlinks>
    <hyperlink ref="E13" location="_8273a11c_a030_45ba_bf8f_2b577e1aa93b" display="Principal Recipients"/>
    <hyperlink ref="A204" location="'Overview - Section A'!A13" display="'Overview - Section A'!A13"/>
    <hyperlink ref="K13" location="_6a3dda26_b269_4afa_8b05_c602a881a167" display="Reporting Periods"/>
    <hyperlink ref="T13" location="_0215c642_4079_4a66_b33f_02948e5b161c" display="Goals"/>
    <hyperlink ref="E14" location="_4f36af19_06bf_4c59_990d_586822b3d259" display="Objectives"/>
    <hyperlink ref="K14" location="_eabb6097_6646_49fe_9d42_cce1d696601b" display="Modules"/>
    <hyperlink ref="T14" location="_4ede0df7_bdae_485c_a6aa_cd381b32466f" display="Interventions"/>
  </hyperlinks>
  <pageMargins left="0.7" right="0.7" top="0.75" bottom="0.75" header="0.3" footer="0.3"/>
  <pageSetup paperSize="8" fitToHeight="0" orientation="landscape" r:id="rId1"/>
  <rowBreaks count="3" manualBreakCount="3">
    <brk id="39" max="27" man="1"/>
    <brk id="55" max="27" man="1"/>
    <brk id="196" max="27"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Role'!$C$2:$C$15</xm:f>
          </x14:formula1>
          <xm:sqref>J25:J26</xm:sqref>
        </x14:dataValidation>
        <x14:dataValidation type="list" allowBlank="1" showInputMessage="1" showErrorMessage="1">
          <x14:formula1>
            <xm:f>OFFSET('Reference Records'!$B$71,1,0,MATCH(" ",'Reference Records'!$B$71:$B$84,-1)-1,1)</xm:f>
          </x14:formula1>
          <xm:sqref>E99:F118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00"/>
  <sheetViews>
    <sheetView showGridLines="0" zoomScale="60" zoomScaleNormal="60" workbookViewId="0">
      <selection activeCell="A9" sqref="A9"/>
    </sheetView>
  </sheetViews>
  <sheetFormatPr defaultColWidth="8.875" defaultRowHeight="15.75" x14ac:dyDescent="0.25"/>
  <cols>
    <col min="1" max="1" width="12" style="7" customWidth="1"/>
    <col min="2" max="2" width="30.625" style="7" customWidth="1"/>
    <col min="3" max="3" width="25.625" style="7" customWidth="1"/>
    <col min="4" max="4" width="32.75" style="7" customWidth="1"/>
    <col min="5" max="5" width="31.75" style="7" customWidth="1"/>
    <col min="6" max="6" width="24.25" style="7" hidden="1" customWidth="1"/>
    <col min="7" max="7" width="21.375" style="7" hidden="1" customWidth="1"/>
    <col min="8" max="8" width="35.375" style="7" hidden="1" customWidth="1"/>
    <col min="9" max="9" width="31.625" style="7" hidden="1" customWidth="1"/>
    <col min="10" max="10" width="26.875" style="7" hidden="1" customWidth="1"/>
    <col min="11" max="11" width="27.625" style="7" hidden="1" customWidth="1"/>
    <col min="12" max="12" width="0.25" style="7" customWidth="1"/>
    <col min="13" max="13" width="32.25" style="7" customWidth="1"/>
    <col min="14" max="14" width="39.875" style="7" customWidth="1"/>
    <col min="15" max="15" width="0.375" style="7" customWidth="1"/>
    <col min="16" max="16" width="21.875" style="7" customWidth="1"/>
    <col min="17" max="17" width="41.75" style="7" customWidth="1"/>
    <col min="18" max="19" width="14.25" style="7" hidden="1" customWidth="1"/>
    <col min="20" max="21" width="22.375" style="7" hidden="1" customWidth="1"/>
    <col min="22" max="22" width="25.875" style="7" hidden="1" customWidth="1"/>
    <col min="23" max="26" width="26.625" style="7" hidden="1" customWidth="1"/>
    <col min="27" max="27" width="26.625" style="7" customWidth="1"/>
    <col min="28" max="28" width="0.25" style="7" customWidth="1"/>
    <col min="29" max="29" width="0.375" style="7" customWidth="1"/>
    <col min="30" max="38" width="8.875" style="7" customWidth="1"/>
    <col min="39" max="39" width="8.875" style="10" customWidth="1"/>
    <col min="40" max="40" width="17.625" style="10" customWidth="1"/>
    <col min="41" max="41" width="13.25" style="10" customWidth="1"/>
    <col min="42" max="42" width="18" style="10" customWidth="1"/>
    <col min="43" max="43" width="13.375" style="10" customWidth="1"/>
    <col min="44" max="44" width="8.875" style="10"/>
    <col min="45" max="49" width="8.875" style="5"/>
    <col min="50" max="16384" width="8.875" style="7"/>
  </cols>
  <sheetData>
    <row r="1" spans="1:29" ht="21.6" customHeight="1" x14ac:dyDescent="0.25">
      <c r="A1" s="671" t="s">
        <v>303</v>
      </c>
      <c r="B1" s="672"/>
      <c r="C1" s="672"/>
      <c r="D1" s="672"/>
      <c r="E1" s="672"/>
      <c r="F1" s="672"/>
      <c r="G1" s="672"/>
      <c r="H1" s="672"/>
      <c r="I1" s="672"/>
      <c r="J1" s="672"/>
      <c r="K1" s="672"/>
      <c r="L1" s="672"/>
      <c r="M1" s="672"/>
      <c r="N1" s="672"/>
      <c r="O1" s="673"/>
    </row>
    <row r="2" spans="1:29" ht="19.899999999999999" customHeight="1" thickBot="1" x14ac:dyDescent="0.3">
      <c r="A2" s="674"/>
      <c r="B2" s="675"/>
      <c r="C2" s="675"/>
      <c r="D2" s="675"/>
      <c r="E2" s="675"/>
      <c r="F2" s="675"/>
      <c r="G2" s="675"/>
      <c r="H2" s="675"/>
      <c r="I2" s="675"/>
      <c r="J2" s="675"/>
      <c r="K2" s="675"/>
      <c r="L2" s="675"/>
      <c r="M2" s="675"/>
      <c r="N2" s="675"/>
      <c r="O2" s="676"/>
    </row>
    <row r="3" spans="1:29" ht="16.5" thickBot="1" x14ac:dyDescent="0.3"/>
    <row r="4" spans="1:29" ht="65.650000000000006" customHeight="1" thickBot="1" x14ac:dyDescent="0.3">
      <c r="A4" s="44" t="s">
        <v>11</v>
      </c>
      <c r="B4" s="351" t="s">
        <v>304</v>
      </c>
      <c r="C4" s="31" t="s">
        <v>116</v>
      </c>
    </row>
    <row r="5" spans="1:29" ht="16.5" thickBot="1" x14ac:dyDescent="0.3"/>
    <row r="6" spans="1:29" ht="45.75" customHeight="1" thickBot="1" x14ac:dyDescent="0.3">
      <c r="A6" s="620" t="s">
        <v>304</v>
      </c>
      <c r="B6" s="621"/>
      <c r="C6" s="621"/>
      <c r="D6" s="621"/>
      <c r="E6" s="621"/>
      <c r="F6" s="621"/>
      <c r="G6" s="621"/>
      <c r="H6" s="621"/>
      <c r="I6" s="621"/>
      <c r="J6" s="621"/>
      <c r="K6" s="621"/>
      <c r="L6" s="621"/>
      <c r="M6" s="621"/>
      <c r="N6" s="621"/>
      <c r="O6" s="621"/>
      <c r="P6" s="329"/>
      <c r="Q6" s="329"/>
      <c r="R6" s="329"/>
      <c r="S6" s="329"/>
      <c r="T6" s="329"/>
      <c r="U6" s="329"/>
      <c r="V6" s="329"/>
      <c r="W6" s="329"/>
      <c r="X6" s="329"/>
      <c r="Y6" s="329"/>
      <c r="Z6" s="329"/>
      <c r="AA6" s="329"/>
      <c r="AB6" s="329"/>
      <c r="AC6" s="331"/>
    </row>
    <row r="7" spans="1:29" ht="45.75" customHeight="1" x14ac:dyDescent="0.25">
      <c r="A7" s="409" t="s">
        <v>305</v>
      </c>
      <c r="B7" s="410" t="s">
        <v>1</v>
      </c>
      <c r="C7" s="410" t="s">
        <v>54</v>
      </c>
      <c r="D7" s="391" t="s">
        <v>306</v>
      </c>
      <c r="E7" s="391" t="s">
        <v>269</v>
      </c>
      <c r="F7" s="390" t="s">
        <v>190</v>
      </c>
      <c r="G7" s="475"/>
      <c r="H7" s="475"/>
      <c r="I7" s="475"/>
      <c r="J7" s="475"/>
      <c r="K7" s="475"/>
      <c r="L7" s="475"/>
      <c r="M7" s="475" t="s">
        <v>295</v>
      </c>
      <c r="N7" s="409" t="s">
        <v>5</v>
      </c>
      <c r="O7" s="409"/>
      <c r="P7" s="409" t="s">
        <v>230</v>
      </c>
      <c r="Q7" s="409" t="s">
        <v>219</v>
      </c>
      <c r="R7" s="490" t="s">
        <v>188</v>
      </c>
      <c r="S7" s="490" t="s">
        <v>28</v>
      </c>
      <c r="T7" s="490" t="s">
        <v>30</v>
      </c>
      <c r="U7" s="490" t="s">
        <v>63</v>
      </c>
      <c r="V7" s="491" t="s">
        <v>123</v>
      </c>
      <c r="W7" s="491" t="s">
        <v>132</v>
      </c>
      <c r="X7" s="491" t="s">
        <v>143</v>
      </c>
      <c r="Y7" s="491" t="s">
        <v>16</v>
      </c>
      <c r="Z7" s="491" t="s">
        <v>189</v>
      </c>
      <c r="AA7" s="409" t="s">
        <v>325</v>
      </c>
      <c r="AB7" s="375"/>
      <c r="AC7" s="376"/>
    </row>
    <row r="8" spans="1:29" ht="47.1" hidden="1" customHeight="1" x14ac:dyDescent="0.25">
      <c r="A8" s="396" t="s">
        <v>58</v>
      </c>
      <c r="B8" s="492" t="str">
        <f>IFERROR(IF(D8="","",VLOOKUP(W8,'Reference records(soft deleted)'!$B$46:$D$62,3,FALSE)),"")</f>
        <v/>
      </c>
      <c r="C8" s="492" t="str">
        <f>IFERROR(IF(D8="","",VLOOKUP(X8,'Reference records(soft deleted)'!$B$110:$D$181,2,FALSE)),"")</f>
        <v/>
      </c>
      <c r="D8" s="493" t="s">
        <v>229</v>
      </c>
      <c r="E8" s="494" t="str">
        <f>IF('Overview - Section A'!$AN$5="Funding Request",IF(F8="Funding Request Place Holder","",F8),"")</f>
        <v>[Account (Name)]</v>
      </c>
      <c r="F8" s="495" t="str">
        <f>IFERROR(IF(Z8="","",VLOOKUP(Z8,'Overview - Section A'!$P$30:$Q$39,2,FALSE)),"")</f>
        <v>[Account (Name)]</v>
      </c>
      <c r="G8" s="496"/>
      <c r="H8" s="496"/>
      <c r="I8" s="496"/>
      <c r="J8" s="496"/>
      <c r="K8" s="496"/>
      <c r="L8" s="496"/>
      <c r="M8" s="494" t="str">
        <f>IFERROR(IF(Y8="","",Y8),"")</f>
        <v>[Country (Name)]</v>
      </c>
      <c r="N8" s="497" t="s">
        <v>227</v>
      </c>
      <c r="O8" s="498"/>
      <c r="P8" s="499" t="s">
        <v>55</v>
      </c>
      <c r="Q8" s="497" t="s">
        <v>56</v>
      </c>
      <c r="R8" s="500" t="str">
        <f>IFERROR(IF('Overview - Section A'!$AN$5="Funding Request",VLOOKUP(E8,'Overview - Section A'!$M$30:$P$39,4,FALSE),IF(Z8="","",Z8)),"")</f>
        <v/>
      </c>
      <c r="S8" s="500" t="b">
        <f>IFERROR(IF(D8&lt;&gt;"",TRUE,FALSE),FALSE)</f>
        <v>1</v>
      </c>
      <c r="T8" s="500" t="s">
        <v>29</v>
      </c>
      <c r="U8" s="500" t="str">
        <f t="array" ref="U8">IFERROR(IF(OR(INDEX('Overview - Section A'!$AB$130:$AB$199,MATCH(LEFT(C8,255),LEFT('Overview - Section A'!$W$130:$W$199,255),0))=0,INDEX('Overview - Section A'!$AB$130:$AB$199,MATCH(LEFT(C8,255),LEFT('Overview - Section A'!$W$130:$W$199,255),0))="[Record ID]"),"",INDEX('Overview - Section A'!$AB$130:$AB$199,MATCH(LEFT(C8,255),LEFT('Overview - Section A'!$W$130:$W$199,255),0))),"")</f>
        <v/>
      </c>
      <c r="V8" s="501" t="str">
        <f>IFERROR(IF('Overview - Section A'!$AN$5="Funding Request",IF('Reference Records'!$B$157&lt;&gt;"",VLOOKUP(M8,'Reference Records'!$B$157:$C$158,2,FALSE),VLOOKUP(M8,'Reference Records'!$A$170:$C$508,3,FALSE)),VLOOKUP(M8,'Reference Records'!$A$511:$C$512,3,FALSE)),"")</f>
        <v/>
      </c>
      <c r="W8" s="502" t="s">
        <v>131</v>
      </c>
      <c r="X8" s="502" t="s">
        <v>133</v>
      </c>
      <c r="Y8" s="501" t="s">
        <v>136</v>
      </c>
      <c r="Z8" s="501" t="s">
        <v>29</v>
      </c>
      <c r="AA8" s="499" t="s">
        <v>324</v>
      </c>
      <c r="AB8" s="377"/>
      <c r="AC8" s="376"/>
    </row>
    <row r="9" spans="1:29" ht="47.1" customHeight="1" x14ac:dyDescent="0.25">
      <c r="A9" s="396">
        <v>1</v>
      </c>
      <c r="B9" s="492" t="str">
        <f>IFERROR(IF(D9="","",VLOOKUP(W9,'Reference records(soft deleted)'!$B$46:$D$62,3,FALSE)),"")</f>
        <v/>
      </c>
      <c r="C9" s="492" t="str">
        <f>IFERROR(IF(D9="","",VLOOKUP(X9,'Reference records(soft deleted)'!$B$110:$D$181,2,FALSE)),"")</f>
        <v/>
      </c>
      <c r="D9" s="493"/>
      <c r="E9" s="494" t="str">
        <f>IF('Overview - Section A'!$AN$5="Funding Request",IF(F9="Funding Request Place Holder","",F9),"")</f>
        <v/>
      </c>
      <c r="F9" s="495" t="str">
        <f>IFERROR(IF(Z9="","",VLOOKUP(Z9,'Overview - Section A'!$P$30:$Q$39,2,FALSE)),"")</f>
        <v/>
      </c>
      <c r="G9" s="496"/>
      <c r="H9" s="496"/>
      <c r="I9" s="496"/>
      <c r="J9" s="496"/>
      <c r="K9" s="496"/>
      <c r="L9" s="496"/>
      <c r="M9" s="494" t="str">
        <f t="shared" ref="M9:M72" si="0">IFERROR(IF(Y9="","",Y9),"")</f>
        <v/>
      </c>
      <c r="N9" s="497"/>
      <c r="O9" s="498"/>
      <c r="P9" s="499"/>
      <c r="Q9" s="497"/>
      <c r="R9" s="500" t="str">
        <f>IFERROR(IF('Overview - Section A'!$AN$5="Funding Request",VLOOKUP(E9,'Overview - Section A'!$M$30:$P$39,4,FALSE),IF(Z9="","",Z9)),"")</f>
        <v>a1236000008JWhrAAG</v>
      </c>
      <c r="S9" s="500" t="b">
        <f t="shared" ref="S9:S72" si="1">IFERROR(IF(D9&lt;&gt;"",TRUE,FALSE),FALSE)</f>
        <v>0</v>
      </c>
      <c r="T9" s="500" t="s">
        <v>1048</v>
      </c>
      <c r="U9" s="500" t="str">
        <f t="array" ref="U9">IFERROR(IF(OR(INDEX('Overview - Section A'!$AB$130:$AB$199,MATCH(LEFT(C9,255),LEFT('Overview - Section A'!$W$130:$W$199,255),0))=0,INDEX('Overview - Section A'!$AB$130:$AB$199,MATCH(LEFT(C9,255),LEFT('Overview - Section A'!$W$130:$W$199,255),0))="[Record ID]"),"",INDEX('Overview - Section A'!$AB$130:$AB$199,MATCH(LEFT(C9,255),LEFT('Overview - Section A'!$W$130:$W$199,255),0))),"")</f>
        <v/>
      </c>
      <c r="V9" s="501" t="str">
        <f>IFERROR(IF('Overview - Section A'!$AN$5="Funding Request",IF('Reference Records'!$B$157&lt;&gt;"",VLOOKUP(M9,'Reference Records'!$B$157:$C$158,2,FALSE),VLOOKUP(M9,'Reference Records'!$A$170:$C$508,3,FALSE)),VLOOKUP(M9,'Reference Records'!$A$511:$C$512,3,FALSE)),"")</f>
        <v/>
      </c>
      <c r="W9" s="502"/>
      <c r="X9" s="502"/>
      <c r="Y9" s="501"/>
      <c r="Z9" s="501"/>
      <c r="AA9" s="499"/>
      <c r="AB9" s="377"/>
      <c r="AC9" s="376"/>
    </row>
    <row r="10" spans="1:29" ht="47.1" customHeight="1" x14ac:dyDescent="0.25">
      <c r="A10" s="396">
        <v>2</v>
      </c>
      <c r="B10" s="492" t="str">
        <f>IFERROR(IF(D10="","",VLOOKUP(W10,'Reference records(soft deleted)'!$B$46:$D$62,3,FALSE)),"")</f>
        <v/>
      </c>
      <c r="C10" s="492" t="str">
        <f>IFERROR(IF(D10="","",VLOOKUP(X10,'Reference records(soft deleted)'!$B$110:$D$181,2,FALSE)),"")</f>
        <v/>
      </c>
      <c r="D10" s="493"/>
      <c r="E10" s="494" t="str">
        <f>IF('Overview - Section A'!$AN$5="Funding Request",IF(F10="Funding Request Place Holder","",F10),"")</f>
        <v/>
      </c>
      <c r="F10" s="495" t="str">
        <f>IFERROR(IF(Z10="","",VLOOKUP(Z10,'Overview - Section A'!$P$30:$Q$39,2,FALSE)),"")</f>
        <v/>
      </c>
      <c r="G10" s="496"/>
      <c r="H10" s="496"/>
      <c r="I10" s="496"/>
      <c r="J10" s="496"/>
      <c r="K10" s="496"/>
      <c r="L10" s="496"/>
      <c r="M10" s="494" t="str">
        <f t="shared" si="0"/>
        <v/>
      </c>
      <c r="N10" s="497"/>
      <c r="O10" s="498"/>
      <c r="P10" s="499"/>
      <c r="Q10" s="497"/>
      <c r="R10" s="500" t="str">
        <f>IFERROR(IF('Overview - Section A'!$AN$5="Funding Request",VLOOKUP(E10,'Overview - Section A'!$M$30:$P$39,4,FALSE),IF(Z10="","",Z10)),"")</f>
        <v>a1236000008JWhrAAG</v>
      </c>
      <c r="S10" s="500" t="b">
        <f t="shared" si="1"/>
        <v>0</v>
      </c>
      <c r="T10" s="500" t="s">
        <v>1049</v>
      </c>
      <c r="U10" s="500" t="str">
        <f t="array" ref="U10">IFERROR(IF(OR(INDEX('Overview - Section A'!$AB$130:$AB$199,MATCH(LEFT(C10,255),LEFT('Overview - Section A'!$W$130:$W$199,255),0))=0,INDEX('Overview - Section A'!$AB$130:$AB$199,MATCH(LEFT(C10,255),LEFT('Overview - Section A'!$W$130:$W$199,255),0))="[Record ID]"),"",INDEX('Overview - Section A'!$AB$130:$AB$199,MATCH(LEFT(C10,255),LEFT('Overview - Section A'!$W$130:$W$199,255),0))),"")</f>
        <v/>
      </c>
      <c r="V10" s="501" t="str">
        <f>IFERROR(IF('Overview - Section A'!$AN$5="Funding Request",IF('Reference Records'!$B$157&lt;&gt;"",VLOOKUP(M10,'Reference Records'!$B$157:$C$158,2,FALSE),VLOOKUP(M10,'Reference Records'!$A$170:$C$508,3,FALSE)),VLOOKUP(M10,'Reference Records'!$A$511:$C$512,3,FALSE)),"")</f>
        <v/>
      </c>
      <c r="W10" s="502"/>
      <c r="X10" s="502"/>
      <c r="Y10" s="501"/>
      <c r="Z10" s="501"/>
      <c r="AA10" s="499"/>
      <c r="AB10" s="377"/>
      <c r="AC10" s="376"/>
    </row>
    <row r="11" spans="1:29" ht="47.1" customHeight="1" x14ac:dyDescent="0.25">
      <c r="A11" s="396">
        <v>3</v>
      </c>
      <c r="B11" s="492" t="str">
        <f>IFERROR(IF(D11="","",VLOOKUP(W11,'Reference records(soft deleted)'!$B$46:$D$62,3,FALSE)),"")</f>
        <v/>
      </c>
      <c r="C11" s="492" t="str">
        <f>IFERROR(IF(D11="","",VLOOKUP(X11,'Reference records(soft deleted)'!$B$110:$D$181,2,FALSE)),"")</f>
        <v/>
      </c>
      <c r="D11" s="493"/>
      <c r="E11" s="494" t="str">
        <f>IF('Overview - Section A'!$AN$5="Funding Request",IF(F11="Funding Request Place Holder","",F11),"")</f>
        <v/>
      </c>
      <c r="F11" s="495" t="str">
        <f>IFERROR(IF(Z11="","",VLOOKUP(Z11,'Overview - Section A'!$P$30:$Q$39,2,FALSE)),"")</f>
        <v/>
      </c>
      <c r="G11" s="496"/>
      <c r="H11" s="496"/>
      <c r="I11" s="496"/>
      <c r="J11" s="496"/>
      <c r="K11" s="496"/>
      <c r="L11" s="496"/>
      <c r="M11" s="494" t="str">
        <f t="shared" si="0"/>
        <v/>
      </c>
      <c r="N11" s="497"/>
      <c r="O11" s="498"/>
      <c r="P11" s="499"/>
      <c r="Q11" s="497"/>
      <c r="R11" s="500" t="str">
        <f>IFERROR(IF('Overview - Section A'!$AN$5="Funding Request",VLOOKUP(E11,'Overview - Section A'!$M$30:$P$39,4,FALSE),IF(Z11="","",Z11)),"")</f>
        <v>a1236000008JWhrAAG</v>
      </c>
      <c r="S11" s="500" t="b">
        <f t="shared" si="1"/>
        <v>0</v>
      </c>
      <c r="T11" s="500" t="s">
        <v>1050</v>
      </c>
      <c r="U11" s="500" t="str">
        <f t="array" ref="U11">IFERROR(IF(OR(INDEX('Overview - Section A'!$AB$130:$AB$199,MATCH(LEFT(C11,255),LEFT('Overview - Section A'!$W$130:$W$199,255),0))=0,INDEX('Overview - Section A'!$AB$130:$AB$199,MATCH(LEFT(C11,255),LEFT('Overview - Section A'!$W$130:$W$199,255),0))="[Record ID]"),"",INDEX('Overview - Section A'!$AB$130:$AB$199,MATCH(LEFT(C11,255),LEFT('Overview - Section A'!$W$130:$W$199,255),0))),"")</f>
        <v/>
      </c>
      <c r="V11" s="501" t="str">
        <f>IFERROR(IF('Overview - Section A'!$AN$5="Funding Request",IF('Reference Records'!$B$157&lt;&gt;"",VLOOKUP(M11,'Reference Records'!$B$157:$C$158,2,FALSE),VLOOKUP(M11,'Reference Records'!$A$170:$C$508,3,FALSE)),VLOOKUP(M11,'Reference Records'!$A$511:$C$512,3,FALSE)),"")</f>
        <v/>
      </c>
      <c r="W11" s="502"/>
      <c r="X11" s="502"/>
      <c r="Y11" s="501"/>
      <c r="Z11" s="501"/>
      <c r="AA11" s="499"/>
      <c r="AB11" s="377"/>
      <c r="AC11" s="376"/>
    </row>
    <row r="12" spans="1:29" ht="47.1" customHeight="1" x14ac:dyDescent="0.25">
      <c r="A12" s="396">
        <v>4</v>
      </c>
      <c r="B12" s="492" t="str">
        <f>IFERROR(IF(D12="","",VLOOKUP(W12,'Reference records(soft deleted)'!$B$46:$D$62,3,FALSE)),"")</f>
        <v/>
      </c>
      <c r="C12" s="492" t="str">
        <f>IFERROR(IF(D12="","",VLOOKUP(X12,'Reference records(soft deleted)'!$B$110:$D$181,2,FALSE)),"")</f>
        <v/>
      </c>
      <c r="D12" s="493"/>
      <c r="E12" s="494" t="str">
        <f>IF('Overview - Section A'!$AN$5="Funding Request",IF(F12="Funding Request Place Holder","",F12),"")</f>
        <v/>
      </c>
      <c r="F12" s="495" t="str">
        <f>IFERROR(IF(Z12="","",VLOOKUP(Z12,'Overview - Section A'!$P$30:$Q$39,2,FALSE)),"")</f>
        <v/>
      </c>
      <c r="G12" s="496"/>
      <c r="H12" s="496"/>
      <c r="I12" s="496"/>
      <c r="J12" s="496"/>
      <c r="K12" s="496"/>
      <c r="L12" s="496"/>
      <c r="M12" s="494" t="str">
        <f t="shared" si="0"/>
        <v/>
      </c>
      <c r="N12" s="497"/>
      <c r="O12" s="498"/>
      <c r="P12" s="499"/>
      <c r="Q12" s="497"/>
      <c r="R12" s="500" t="str">
        <f>IFERROR(IF('Overview - Section A'!$AN$5="Funding Request",VLOOKUP(E12,'Overview - Section A'!$M$30:$P$39,4,FALSE),IF(Z12="","",Z12)),"")</f>
        <v>a1236000008JWhrAAG</v>
      </c>
      <c r="S12" s="500" t="b">
        <f t="shared" si="1"/>
        <v>0</v>
      </c>
      <c r="T12" s="500" t="s">
        <v>1051</v>
      </c>
      <c r="U12" s="500" t="str">
        <f t="array" ref="U12">IFERROR(IF(OR(INDEX('Overview - Section A'!$AB$130:$AB$199,MATCH(LEFT(C12,255),LEFT('Overview - Section A'!$W$130:$W$199,255),0))=0,INDEX('Overview - Section A'!$AB$130:$AB$199,MATCH(LEFT(C12,255),LEFT('Overview - Section A'!$W$130:$W$199,255),0))="[Record ID]"),"",INDEX('Overview - Section A'!$AB$130:$AB$199,MATCH(LEFT(C12,255),LEFT('Overview - Section A'!$W$130:$W$199,255),0))),"")</f>
        <v/>
      </c>
      <c r="V12" s="501" t="str">
        <f>IFERROR(IF('Overview - Section A'!$AN$5="Funding Request",IF('Reference Records'!$B$157&lt;&gt;"",VLOOKUP(M12,'Reference Records'!$B$157:$C$158,2,FALSE),VLOOKUP(M12,'Reference Records'!$A$170:$C$508,3,FALSE)),VLOOKUP(M12,'Reference Records'!$A$511:$C$512,3,FALSE)),"")</f>
        <v/>
      </c>
      <c r="W12" s="502"/>
      <c r="X12" s="502"/>
      <c r="Y12" s="501"/>
      <c r="Z12" s="501"/>
      <c r="AA12" s="499"/>
      <c r="AB12" s="377"/>
      <c r="AC12" s="376"/>
    </row>
    <row r="13" spans="1:29" ht="47.1" customHeight="1" x14ac:dyDescent="0.25">
      <c r="A13" s="396">
        <v>5</v>
      </c>
      <c r="B13" s="492" t="str">
        <f>IFERROR(IF(D13="","",VLOOKUP(W13,'Reference records(soft deleted)'!$B$46:$D$62,3,FALSE)),"")</f>
        <v/>
      </c>
      <c r="C13" s="492" t="str">
        <f>IFERROR(IF(D13="","",VLOOKUP(X13,'Reference records(soft deleted)'!$B$110:$D$181,2,FALSE)),"")</f>
        <v/>
      </c>
      <c r="D13" s="493"/>
      <c r="E13" s="494" t="str">
        <f>IF('Overview - Section A'!$AN$5="Funding Request",IF(F13="Funding Request Place Holder","",F13),"")</f>
        <v/>
      </c>
      <c r="F13" s="495" t="str">
        <f>IFERROR(IF(Z13="","",VLOOKUP(Z13,'Overview - Section A'!$P$30:$Q$39,2,FALSE)),"")</f>
        <v/>
      </c>
      <c r="G13" s="496"/>
      <c r="H13" s="496"/>
      <c r="I13" s="496"/>
      <c r="J13" s="496"/>
      <c r="K13" s="496"/>
      <c r="L13" s="496"/>
      <c r="M13" s="494" t="str">
        <f t="shared" si="0"/>
        <v/>
      </c>
      <c r="N13" s="497"/>
      <c r="O13" s="498"/>
      <c r="P13" s="499"/>
      <c r="Q13" s="497"/>
      <c r="R13" s="500" t="str">
        <f>IFERROR(IF('Overview - Section A'!$AN$5="Funding Request",VLOOKUP(E13,'Overview - Section A'!$M$30:$P$39,4,FALSE),IF(Z13="","",Z13)),"")</f>
        <v>a1236000008JWhrAAG</v>
      </c>
      <c r="S13" s="500" t="b">
        <f t="shared" si="1"/>
        <v>0</v>
      </c>
      <c r="T13" s="500" t="s">
        <v>1052</v>
      </c>
      <c r="U13" s="500" t="str">
        <f t="array" ref="U13">IFERROR(IF(OR(INDEX('Overview - Section A'!$AB$130:$AB$199,MATCH(LEFT(C13,255),LEFT('Overview - Section A'!$W$130:$W$199,255),0))=0,INDEX('Overview - Section A'!$AB$130:$AB$199,MATCH(LEFT(C13,255),LEFT('Overview - Section A'!$W$130:$W$199,255),0))="[Record ID]"),"",INDEX('Overview - Section A'!$AB$130:$AB$199,MATCH(LEFT(C13,255),LEFT('Overview - Section A'!$W$130:$W$199,255),0))),"")</f>
        <v/>
      </c>
      <c r="V13" s="501" t="str">
        <f>IFERROR(IF('Overview - Section A'!$AN$5="Funding Request",IF('Reference Records'!$B$157&lt;&gt;"",VLOOKUP(M13,'Reference Records'!$B$157:$C$158,2,FALSE),VLOOKUP(M13,'Reference Records'!$A$170:$C$508,3,FALSE)),VLOOKUP(M13,'Reference Records'!$A$511:$C$512,3,FALSE)),"")</f>
        <v/>
      </c>
      <c r="W13" s="502"/>
      <c r="X13" s="502"/>
      <c r="Y13" s="501"/>
      <c r="Z13" s="501"/>
      <c r="AA13" s="499"/>
      <c r="AB13" s="377"/>
      <c r="AC13" s="376"/>
    </row>
    <row r="14" spans="1:29" ht="47.1" customHeight="1" x14ac:dyDescent="0.25">
      <c r="A14" s="396">
        <v>6</v>
      </c>
      <c r="B14" s="492" t="str">
        <f>IFERROR(IF(D14="","",VLOOKUP(W14,'Reference records(soft deleted)'!$B$46:$D$62,3,FALSE)),"")</f>
        <v/>
      </c>
      <c r="C14" s="492" t="str">
        <f>IFERROR(IF(D14="","",VLOOKUP(X14,'Reference records(soft deleted)'!$B$110:$D$181,2,FALSE)),"")</f>
        <v/>
      </c>
      <c r="D14" s="493"/>
      <c r="E14" s="494" t="str">
        <f>IF('Overview - Section A'!$AN$5="Funding Request",IF(F14="Funding Request Place Holder","",F14),"")</f>
        <v/>
      </c>
      <c r="F14" s="495" t="str">
        <f>IFERROR(IF(Z14="","",VLOOKUP(Z14,'Overview - Section A'!$P$30:$Q$39,2,FALSE)),"")</f>
        <v/>
      </c>
      <c r="G14" s="496"/>
      <c r="H14" s="496"/>
      <c r="I14" s="496"/>
      <c r="J14" s="496"/>
      <c r="K14" s="496"/>
      <c r="L14" s="496"/>
      <c r="M14" s="494" t="str">
        <f t="shared" si="0"/>
        <v/>
      </c>
      <c r="N14" s="497"/>
      <c r="O14" s="498"/>
      <c r="P14" s="499"/>
      <c r="Q14" s="497"/>
      <c r="R14" s="500" t="str">
        <f>IFERROR(IF('Overview - Section A'!$AN$5="Funding Request",VLOOKUP(E14,'Overview - Section A'!$M$30:$P$39,4,FALSE),IF(Z14="","",Z14)),"")</f>
        <v>a1236000008JWhrAAG</v>
      </c>
      <c r="S14" s="500" t="b">
        <f t="shared" si="1"/>
        <v>0</v>
      </c>
      <c r="T14" s="500" t="s">
        <v>1053</v>
      </c>
      <c r="U14" s="500" t="str">
        <f t="array" ref="U14">IFERROR(IF(OR(INDEX('Overview - Section A'!$AB$130:$AB$199,MATCH(LEFT(C14,255),LEFT('Overview - Section A'!$W$130:$W$199,255),0))=0,INDEX('Overview - Section A'!$AB$130:$AB$199,MATCH(LEFT(C14,255),LEFT('Overview - Section A'!$W$130:$W$199,255),0))="[Record ID]"),"",INDEX('Overview - Section A'!$AB$130:$AB$199,MATCH(LEFT(C14,255),LEFT('Overview - Section A'!$W$130:$W$199,255),0))),"")</f>
        <v/>
      </c>
      <c r="V14" s="501" t="str">
        <f>IFERROR(IF('Overview - Section A'!$AN$5="Funding Request",IF('Reference Records'!$B$157&lt;&gt;"",VLOOKUP(M14,'Reference Records'!$B$157:$C$158,2,FALSE),VLOOKUP(M14,'Reference Records'!$A$170:$C$508,3,FALSE)),VLOOKUP(M14,'Reference Records'!$A$511:$C$512,3,FALSE)),"")</f>
        <v/>
      </c>
      <c r="W14" s="502"/>
      <c r="X14" s="502"/>
      <c r="Y14" s="501"/>
      <c r="Z14" s="501"/>
      <c r="AA14" s="499"/>
      <c r="AB14" s="377"/>
      <c r="AC14" s="376"/>
    </row>
    <row r="15" spans="1:29" ht="47.1" customHeight="1" x14ac:dyDescent="0.25">
      <c r="A15" s="396">
        <v>7</v>
      </c>
      <c r="B15" s="492" t="str">
        <f>IFERROR(IF(D15="","",VLOOKUP(W15,'Reference records(soft deleted)'!$B$46:$D$62,3,FALSE)),"")</f>
        <v/>
      </c>
      <c r="C15" s="492" t="str">
        <f>IFERROR(IF(D15="","",VLOOKUP(X15,'Reference records(soft deleted)'!$B$110:$D$181,2,FALSE)),"")</f>
        <v/>
      </c>
      <c r="D15" s="493"/>
      <c r="E15" s="494" t="str">
        <f>IF('Overview - Section A'!$AN$5="Funding Request",IF(F15="Funding Request Place Holder","",F15),"")</f>
        <v/>
      </c>
      <c r="F15" s="495" t="str">
        <f>IFERROR(IF(Z15="","",VLOOKUP(Z15,'Overview - Section A'!$P$30:$Q$39,2,FALSE)),"")</f>
        <v/>
      </c>
      <c r="G15" s="496"/>
      <c r="H15" s="496"/>
      <c r="I15" s="496"/>
      <c r="J15" s="496"/>
      <c r="K15" s="496"/>
      <c r="L15" s="496"/>
      <c r="M15" s="494" t="str">
        <f t="shared" si="0"/>
        <v/>
      </c>
      <c r="N15" s="497"/>
      <c r="O15" s="498"/>
      <c r="P15" s="499"/>
      <c r="Q15" s="497"/>
      <c r="R15" s="500" t="str">
        <f>IFERROR(IF('Overview - Section A'!$AN$5="Funding Request",VLOOKUP(E15,'Overview - Section A'!$M$30:$P$39,4,FALSE),IF(Z15="","",Z15)),"")</f>
        <v>a1236000008JWhrAAG</v>
      </c>
      <c r="S15" s="500" t="b">
        <f t="shared" si="1"/>
        <v>0</v>
      </c>
      <c r="T15" s="500" t="s">
        <v>1054</v>
      </c>
      <c r="U15" s="500" t="str">
        <f t="array" ref="U15">IFERROR(IF(OR(INDEX('Overview - Section A'!$AB$130:$AB$199,MATCH(LEFT(C15,255),LEFT('Overview - Section A'!$W$130:$W$199,255),0))=0,INDEX('Overview - Section A'!$AB$130:$AB$199,MATCH(LEFT(C15,255),LEFT('Overview - Section A'!$W$130:$W$199,255),0))="[Record ID]"),"",INDEX('Overview - Section A'!$AB$130:$AB$199,MATCH(LEFT(C15,255),LEFT('Overview - Section A'!$W$130:$W$199,255),0))),"")</f>
        <v/>
      </c>
      <c r="V15" s="501" t="str">
        <f>IFERROR(IF('Overview - Section A'!$AN$5="Funding Request",IF('Reference Records'!$B$157&lt;&gt;"",VLOOKUP(M15,'Reference Records'!$B$157:$C$158,2,FALSE),VLOOKUP(M15,'Reference Records'!$A$170:$C$508,3,FALSE)),VLOOKUP(M15,'Reference Records'!$A$511:$C$512,3,FALSE)),"")</f>
        <v/>
      </c>
      <c r="W15" s="502"/>
      <c r="X15" s="502"/>
      <c r="Y15" s="501"/>
      <c r="Z15" s="501"/>
      <c r="AA15" s="499"/>
      <c r="AB15" s="377"/>
      <c r="AC15" s="376"/>
    </row>
    <row r="16" spans="1:29" ht="47.1" customHeight="1" x14ac:dyDescent="0.25">
      <c r="A16" s="396">
        <v>8</v>
      </c>
      <c r="B16" s="492" t="str">
        <f>IFERROR(IF(D16="","",VLOOKUP(W16,'Reference records(soft deleted)'!$B$46:$D$62,3,FALSE)),"")</f>
        <v/>
      </c>
      <c r="C16" s="492" t="str">
        <f>IFERROR(IF(D16="","",VLOOKUP(X16,'Reference records(soft deleted)'!$B$110:$D$181,2,FALSE)),"")</f>
        <v/>
      </c>
      <c r="D16" s="493"/>
      <c r="E16" s="494" t="str">
        <f>IF('Overview - Section A'!$AN$5="Funding Request",IF(F16="Funding Request Place Holder","",F16),"")</f>
        <v/>
      </c>
      <c r="F16" s="495" t="str">
        <f>IFERROR(IF(Z16="","",VLOOKUP(Z16,'Overview - Section A'!$P$30:$Q$39,2,FALSE)),"")</f>
        <v/>
      </c>
      <c r="G16" s="496"/>
      <c r="H16" s="496"/>
      <c r="I16" s="496"/>
      <c r="J16" s="496"/>
      <c r="K16" s="496"/>
      <c r="L16" s="496"/>
      <c r="M16" s="494" t="str">
        <f t="shared" si="0"/>
        <v/>
      </c>
      <c r="N16" s="497"/>
      <c r="O16" s="498"/>
      <c r="P16" s="499"/>
      <c r="Q16" s="497"/>
      <c r="R16" s="500" t="str">
        <f>IFERROR(IF('Overview - Section A'!$AN$5="Funding Request",VLOOKUP(E16,'Overview - Section A'!$M$30:$P$39,4,FALSE),IF(Z16="","",Z16)),"")</f>
        <v>a1236000008JWhrAAG</v>
      </c>
      <c r="S16" s="500" t="b">
        <f t="shared" si="1"/>
        <v>0</v>
      </c>
      <c r="T16" s="500" t="s">
        <v>1055</v>
      </c>
      <c r="U16" s="500" t="str">
        <f t="array" ref="U16">IFERROR(IF(OR(INDEX('Overview - Section A'!$AB$130:$AB$199,MATCH(LEFT(C16,255),LEFT('Overview - Section A'!$W$130:$W$199,255),0))=0,INDEX('Overview - Section A'!$AB$130:$AB$199,MATCH(LEFT(C16,255),LEFT('Overview - Section A'!$W$130:$W$199,255),0))="[Record ID]"),"",INDEX('Overview - Section A'!$AB$130:$AB$199,MATCH(LEFT(C16,255),LEFT('Overview - Section A'!$W$130:$W$199,255),0))),"")</f>
        <v/>
      </c>
      <c r="V16" s="501" t="str">
        <f>IFERROR(IF('Overview - Section A'!$AN$5="Funding Request",IF('Reference Records'!$B$157&lt;&gt;"",VLOOKUP(M16,'Reference Records'!$B$157:$C$158,2,FALSE),VLOOKUP(M16,'Reference Records'!$A$170:$C$508,3,FALSE)),VLOOKUP(M16,'Reference Records'!$A$511:$C$512,3,FALSE)),"")</f>
        <v/>
      </c>
      <c r="W16" s="502"/>
      <c r="X16" s="502"/>
      <c r="Y16" s="501"/>
      <c r="Z16" s="501"/>
      <c r="AA16" s="499"/>
      <c r="AB16" s="377"/>
      <c r="AC16" s="376"/>
    </row>
    <row r="17" spans="1:29" ht="47.1" customHeight="1" x14ac:dyDescent="0.25">
      <c r="A17" s="396">
        <v>9</v>
      </c>
      <c r="B17" s="492" t="str">
        <f>IFERROR(IF(D17="","",VLOOKUP(W17,'Reference records(soft deleted)'!$B$46:$D$62,3,FALSE)),"")</f>
        <v/>
      </c>
      <c r="C17" s="492" t="str">
        <f>IFERROR(IF(D17="","",VLOOKUP(X17,'Reference records(soft deleted)'!$B$110:$D$181,2,FALSE)),"")</f>
        <v/>
      </c>
      <c r="D17" s="493"/>
      <c r="E17" s="494" t="str">
        <f>IF('Overview - Section A'!$AN$5="Funding Request",IF(F17="Funding Request Place Holder","",F17),"")</f>
        <v/>
      </c>
      <c r="F17" s="495" t="str">
        <f>IFERROR(IF(Z17="","",VLOOKUP(Z17,'Overview - Section A'!$P$30:$Q$39,2,FALSE)),"")</f>
        <v/>
      </c>
      <c r="G17" s="496"/>
      <c r="H17" s="496"/>
      <c r="I17" s="496"/>
      <c r="J17" s="496"/>
      <c r="K17" s="496"/>
      <c r="L17" s="496"/>
      <c r="M17" s="494" t="str">
        <f t="shared" si="0"/>
        <v/>
      </c>
      <c r="N17" s="497"/>
      <c r="O17" s="498"/>
      <c r="P17" s="499"/>
      <c r="Q17" s="497"/>
      <c r="R17" s="500" t="str">
        <f>IFERROR(IF('Overview - Section A'!$AN$5="Funding Request",VLOOKUP(E17,'Overview - Section A'!$M$30:$P$39,4,FALSE),IF(Z17="","",Z17)),"")</f>
        <v>a1236000008JWhrAAG</v>
      </c>
      <c r="S17" s="500" t="b">
        <f t="shared" si="1"/>
        <v>0</v>
      </c>
      <c r="T17" s="500" t="s">
        <v>1056</v>
      </c>
      <c r="U17" s="500" t="str">
        <f t="array" ref="U17">IFERROR(IF(OR(INDEX('Overview - Section A'!$AB$130:$AB$199,MATCH(LEFT(C17,255),LEFT('Overview - Section A'!$W$130:$W$199,255),0))=0,INDEX('Overview - Section A'!$AB$130:$AB$199,MATCH(LEFT(C17,255),LEFT('Overview - Section A'!$W$130:$W$199,255),0))="[Record ID]"),"",INDEX('Overview - Section A'!$AB$130:$AB$199,MATCH(LEFT(C17,255),LEFT('Overview - Section A'!$W$130:$W$199,255),0))),"")</f>
        <v/>
      </c>
      <c r="V17" s="501" t="str">
        <f>IFERROR(IF('Overview - Section A'!$AN$5="Funding Request",IF('Reference Records'!$B$157&lt;&gt;"",VLOOKUP(M17,'Reference Records'!$B$157:$C$158,2,FALSE),VLOOKUP(M17,'Reference Records'!$A$170:$C$508,3,FALSE)),VLOOKUP(M17,'Reference Records'!$A$511:$C$512,3,FALSE)),"")</f>
        <v/>
      </c>
      <c r="W17" s="502"/>
      <c r="X17" s="502"/>
      <c r="Y17" s="501"/>
      <c r="Z17" s="501"/>
      <c r="AA17" s="499"/>
      <c r="AB17" s="377"/>
      <c r="AC17" s="376"/>
    </row>
    <row r="18" spans="1:29" ht="47.1" customHeight="1" x14ac:dyDescent="0.25">
      <c r="A18" s="396">
        <v>10</v>
      </c>
      <c r="B18" s="492" t="str">
        <f>IFERROR(IF(D18="","",VLOOKUP(W18,'Reference records(soft deleted)'!$B$46:$D$62,3,FALSE)),"")</f>
        <v/>
      </c>
      <c r="C18" s="492" t="str">
        <f>IFERROR(IF(D18="","",VLOOKUP(X18,'Reference records(soft deleted)'!$B$110:$D$181,2,FALSE)),"")</f>
        <v/>
      </c>
      <c r="D18" s="493"/>
      <c r="E18" s="494" t="str">
        <f>IF('Overview - Section A'!$AN$5="Funding Request",IF(F18="Funding Request Place Holder","",F18),"")</f>
        <v/>
      </c>
      <c r="F18" s="495" t="str">
        <f>IFERROR(IF(Z18="","",VLOOKUP(Z18,'Overview - Section A'!$P$30:$Q$39,2,FALSE)),"")</f>
        <v>Funding Request Place Holder</v>
      </c>
      <c r="G18" s="496"/>
      <c r="H18" s="496"/>
      <c r="I18" s="496"/>
      <c r="J18" s="496"/>
      <c r="K18" s="496"/>
      <c r="L18" s="496"/>
      <c r="M18" s="494" t="str">
        <f t="shared" si="0"/>
        <v/>
      </c>
      <c r="N18" s="497"/>
      <c r="O18" s="498"/>
      <c r="P18" s="499"/>
      <c r="Q18" s="497"/>
      <c r="R18" s="500" t="str">
        <f>IFERROR(IF('Overview - Section A'!$AN$5="Funding Request",VLOOKUP(E18,'Overview - Section A'!$M$30:$P$39,4,FALSE),IF(Z18="","",Z18)),"")</f>
        <v>a1236000008JWhrAAG</v>
      </c>
      <c r="S18" s="500" t="b">
        <f t="shared" si="1"/>
        <v>0</v>
      </c>
      <c r="T18" s="500" t="s">
        <v>1057</v>
      </c>
      <c r="U18" s="500" t="str">
        <f t="array" ref="U18">IFERROR(IF(OR(INDEX('Overview - Section A'!$AB$130:$AB$199,MATCH(LEFT(C18,255),LEFT('Overview - Section A'!$W$130:$W$199,255),0))=0,INDEX('Overview - Section A'!$AB$130:$AB$199,MATCH(LEFT(C18,255),LEFT('Overview - Section A'!$W$130:$W$199,255),0))="[Record ID]"),"",INDEX('Overview - Section A'!$AB$130:$AB$199,MATCH(LEFT(C18,255),LEFT('Overview - Section A'!$W$130:$W$199,255),0))),"")</f>
        <v/>
      </c>
      <c r="V18" s="501" t="str">
        <f>IFERROR(IF('Overview - Section A'!$AN$5="Funding Request",IF('Reference Records'!$B$157&lt;&gt;"",VLOOKUP(M18,'Reference Records'!$B$157:$C$158,2,FALSE),VLOOKUP(M18,'Reference Records'!$A$170:$C$508,3,FALSE)),VLOOKUP(M18,'Reference Records'!$A$511:$C$512,3,FALSE)),"")</f>
        <v/>
      </c>
      <c r="W18" s="502"/>
      <c r="X18" s="502"/>
      <c r="Y18" s="501"/>
      <c r="Z18" s="501" t="s">
        <v>448</v>
      </c>
      <c r="AA18" s="499"/>
      <c r="AB18" s="377"/>
      <c r="AC18" s="376"/>
    </row>
    <row r="19" spans="1:29" ht="47.1" customHeight="1" x14ac:dyDescent="0.25">
      <c r="A19" s="396">
        <v>11</v>
      </c>
      <c r="B19" s="492" t="str">
        <f>IFERROR(IF(D19="","",VLOOKUP(W19,'Reference records(soft deleted)'!$B$46:$D$62,3,FALSE)),"")</f>
        <v/>
      </c>
      <c r="C19" s="492" t="str">
        <f>IFERROR(IF(D19="","",VLOOKUP(X19,'Reference records(soft deleted)'!$B$110:$D$181,2,FALSE)),"")</f>
        <v/>
      </c>
      <c r="D19" s="493"/>
      <c r="E19" s="494" t="str">
        <f>IF('Overview - Section A'!$AN$5="Funding Request",IF(F19="Funding Request Place Holder","",F19),"")</f>
        <v/>
      </c>
      <c r="F19" s="495" t="str">
        <f>IFERROR(IF(Z19="","",VLOOKUP(Z19,'Overview - Section A'!$P$30:$Q$39,2,FALSE)),"")</f>
        <v>Funding Request Place Holder</v>
      </c>
      <c r="G19" s="496"/>
      <c r="H19" s="496"/>
      <c r="I19" s="496"/>
      <c r="J19" s="496"/>
      <c r="K19" s="496"/>
      <c r="L19" s="496"/>
      <c r="M19" s="494" t="str">
        <f t="shared" si="0"/>
        <v/>
      </c>
      <c r="N19" s="497"/>
      <c r="O19" s="498"/>
      <c r="P19" s="499"/>
      <c r="Q19" s="497"/>
      <c r="R19" s="500" t="str">
        <f>IFERROR(IF('Overview - Section A'!$AN$5="Funding Request",VLOOKUP(E19,'Overview - Section A'!$M$30:$P$39,4,FALSE),IF(Z19="","",Z19)),"")</f>
        <v>a1236000008JWhrAAG</v>
      </c>
      <c r="S19" s="500" t="b">
        <f t="shared" si="1"/>
        <v>0</v>
      </c>
      <c r="T19" s="500" t="s">
        <v>1058</v>
      </c>
      <c r="U19" s="500" t="str">
        <f t="array" ref="U19">IFERROR(IF(OR(INDEX('Overview - Section A'!$AB$130:$AB$199,MATCH(LEFT(C19,255),LEFT('Overview - Section A'!$W$130:$W$199,255),0))=0,INDEX('Overview - Section A'!$AB$130:$AB$199,MATCH(LEFT(C19,255),LEFT('Overview - Section A'!$W$130:$W$199,255),0))="[Record ID]"),"",INDEX('Overview - Section A'!$AB$130:$AB$199,MATCH(LEFT(C19,255),LEFT('Overview - Section A'!$W$130:$W$199,255),0))),"")</f>
        <v/>
      </c>
      <c r="V19" s="501" t="str">
        <f>IFERROR(IF('Overview - Section A'!$AN$5="Funding Request",IF('Reference Records'!$B$157&lt;&gt;"",VLOOKUP(M19,'Reference Records'!$B$157:$C$158,2,FALSE),VLOOKUP(M19,'Reference Records'!$A$170:$C$508,3,FALSE)),VLOOKUP(M19,'Reference Records'!$A$511:$C$512,3,FALSE)),"")</f>
        <v/>
      </c>
      <c r="W19" s="502"/>
      <c r="X19" s="502"/>
      <c r="Y19" s="501"/>
      <c r="Z19" s="501" t="s">
        <v>448</v>
      </c>
      <c r="AA19" s="499"/>
      <c r="AB19" s="377"/>
      <c r="AC19" s="376"/>
    </row>
    <row r="20" spans="1:29" ht="47.1" customHeight="1" x14ac:dyDescent="0.25">
      <c r="A20" s="396">
        <v>12</v>
      </c>
      <c r="B20" s="492" t="str">
        <f>IFERROR(IF(D20="","",VLOOKUP(W20,'Reference records(soft deleted)'!$B$46:$D$62,3,FALSE)),"")</f>
        <v/>
      </c>
      <c r="C20" s="492" t="str">
        <f>IFERROR(IF(D20="","",VLOOKUP(X20,'Reference records(soft deleted)'!$B$110:$D$181,2,FALSE)),"")</f>
        <v/>
      </c>
      <c r="D20" s="493"/>
      <c r="E20" s="494" t="str">
        <f>IF('Overview - Section A'!$AN$5="Funding Request",IF(F20="Funding Request Place Holder","",F20),"")</f>
        <v/>
      </c>
      <c r="F20" s="495" t="str">
        <f>IFERROR(IF(Z20="","",VLOOKUP(Z20,'Overview - Section A'!$P$30:$Q$39,2,FALSE)),"")</f>
        <v>Funding Request Place Holder</v>
      </c>
      <c r="G20" s="496"/>
      <c r="H20" s="496"/>
      <c r="I20" s="496"/>
      <c r="J20" s="496"/>
      <c r="K20" s="496"/>
      <c r="L20" s="496"/>
      <c r="M20" s="494" t="str">
        <f t="shared" si="0"/>
        <v/>
      </c>
      <c r="N20" s="497"/>
      <c r="O20" s="498"/>
      <c r="P20" s="499"/>
      <c r="Q20" s="497"/>
      <c r="R20" s="500" t="str">
        <f>IFERROR(IF('Overview - Section A'!$AN$5="Funding Request",VLOOKUP(E20,'Overview - Section A'!$M$30:$P$39,4,FALSE),IF(Z20="","",Z20)),"")</f>
        <v>a1236000008JWhrAAG</v>
      </c>
      <c r="S20" s="500" t="b">
        <f t="shared" si="1"/>
        <v>0</v>
      </c>
      <c r="T20" s="500" t="s">
        <v>1059</v>
      </c>
      <c r="U20" s="500" t="str">
        <f t="array" ref="U20">IFERROR(IF(OR(INDEX('Overview - Section A'!$AB$130:$AB$199,MATCH(LEFT(C20,255),LEFT('Overview - Section A'!$W$130:$W$199,255),0))=0,INDEX('Overview - Section A'!$AB$130:$AB$199,MATCH(LEFT(C20,255),LEFT('Overview - Section A'!$W$130:$W$199,255),0))="[Record ID]"),"",INDEX('Overview - Section A'!$AB$130:$AB$199,MATCH(LEFT(C20,255),LEFT('Overview - Section A'!$W$130:$W$199,255),0))),"")</f>
        <v/>
      </c>
      <c r="V20" s="501" t="str">
        <f>IFERROR(IF('Overview - Section A'!$AN$5="Funding Request",IF('Reference Records'!$B$157&lt;&gt;"",VLOOKUP(M20,'Reference Records'!$B$157:$C$158,2,FALSE),VLOOKUP(M20,'Reference Records'!$A$170:$C$508,3,FALSE)),VLOOKUP(M20,'Reference Records'!$A$511:$C$512,3,FALSE)),"")</f>
        <v/>
      </c>
      <c r="W20" s="502"/>
      <c r="X20" s="502"/>
      <c r="Y20" s="501"/>
      <c r="Z20" s="501" t="s">
        <v>448</v>
      </c>
      <c r="AA20" s="499"/>
      <c r="AB20" s="377"/>
      <c r="AC20" s="376"/>
    </row>
    <row r="21" spans="1:29" ht="47.1" customHeight="1" x14ac:dyDescent="0.25">
      <c r="A21" s="396">
        <v>13</v>
      </c>
      <c r="B21" s="492" t="str">
        <f>IFERROR(IF(D21="","",VLOOKUP(W21,'Reference records(soft deleted)'!$B$46:$D$62,3,FALSE)),"")</f>
        <v/>
      </c>
      <c r="C21" s="492" t="str">
        <f>IFERROR(IF(D21="","",VLOOKUP(X21,'Reference records(soft deleted)'!$B$110:$D$181,2,FALSE)),"")</f>
        <v/>
      </c>
      <c r="D21" s="493"/>
      <c r="E21" s="494" t="str">
        <f>IF('Overview - Section A'!$AN$5="Funding Request",IF(F21="Funding Request Place Holder","",F21),"")</f>
        <v/>
      </c>
      <c r="F21" s="495" t="str">
        <f>IFERROR(IF(Z21="","",VLOOKUP(Z21,'Overview - Section A'!$P$30:$Q$39,2,FALSE)),"")</f>
        <v>Funding Request Place Holder</v>
      </c>
      <c r="G21" s="496"/>
      <c r="H21" s="496"/>
      <c r="I21" s="496"/>
      <c r="J21" s="496"/>
      <c r="K21" s="496"/>
      <c r="L21" s="496"/>
      <c r="M21" s="494" t="str">
        <f t="shared" si="0"/>
        <v/>
      </c>
      <c r="N21" s="497"/>
      <c r="O21" s="498"/>
      <c r="P21" s="499"/>
      <c r="Q21" s="497"/>
      <c r="R21" s="500" t="str">
        <f>IFERROR(IF('Overview - Section A'!$AN$5="Funding Request",VLOOKUP(E21,'Overview - Section A'!$M$30:$P$39,4,FALSE),IF(Z21="","",Z21)),"")</f>
        <v>a1236000008JWhrAAG</v>
      </c>
      <c r="S21" s="500" t="b">
        <f t="shared" si="1"/>
        <v>0</v>
      </c>
      <c r="T21" s="500" t="s">
        <v>1060</v>
      </c>
      <c r="U21" s="500" t="str">
        <f t="array" ref="U21">IFERROR(IF(OR(INDEX('Overview - Section A'!$AB$130:$AB$199,MATCH(LEFT(C21,255),LEFT('Overview - Section A'!$W$130:$W$199,255),0))=0,INDEX('Overview - Section A'!$AB$130:$AB$199,MATCH(LEFT(C21,255),LEFT('Overview - Section A'!$W$130:$W$199,255),0))="[Record ID]"),"",INDEX('Overview - Section A'!$AB$130:$AB$199,MATCH(LEFT(C21,255),LEFT('Overview - Section A'!$W$130:$W$199,255),0))),"")</f>
        <v/>
      </c>
      <c r="V21" s="501" t="str">
        <f>IFERROR(IF('Overview - Section A'!$AN$5="Funding Request",IF('Reference Records'!$B$157&lt;&gt;"",VLOOKUP(M21,'Reference Records'!$B$157:$C$158,2,FALSE),VLOOKUP(M21,'Reference Records'!$A$170:$C$508,3,FALSE)),VLOOKUP(M21,'Reference Records'!$A$511:$C$512,3,FALSE)),"")</f>
        <v/>
      </c>
      <c r="W21" s="502"/>
      <c r="X21" s="502"/>
      <c r="Y21" s="501"/>
      <c r="Z21" s="501" t="s">
        <v>448</v>
      </c>
      <c r="AA21" s="499"/>
      <c r="AB21" s="377"/>
      <c r="AC21" s="376"/>
    </row>
    <row r="22" spans="1:29" ht="47.1" customHeight="1" x14ac:dyDescent="0.25">
      <c r="A22" s="396">
        <v>14</v>
      </c>
      <c r="B22" s="492" t="str">
        <f>IFERROR(IF(D22="","",VLOOKUP(W22,'Reference records(soft deleted)'!$B$46:$D$62,3,FALSE)),"")</f>
        <v/>
      </c>
      <c r="C22" s="492" t="str">
        <f>IFERROR(IF(D22="","",VLOOKUP(X22,'Reference records(soft deleted)'!$B$110:$D$181,2,FALSE)),"")</f>
        <v/>
      </c>
      <c r="D22" s="493"/>
      <c r="E22" s="494" t="str">
        <f>IF('Overview - Section A'!$AN$5="Funding Request",IF(F22="Funding Request Place Holder","",F22),"")</f>
        <v/>
      </c>
      <c r="F22" s="495" t="str">
        <f>IFERROR(IF(Z22="","",VLOOKUP(Z22,'Overview - Section A'!$P$30:$Q$39,2,FALSE)),"")</f>
        <v>Funding Request Place Holder</v>
      </c>
      <c r="G22" s="496"/>
      <c r="H22" s="496"/>
      <c r="I22" s="496"/>
      <c r="J22" s="496"/>
      <c r="K22" s="496"/>
      <c r="L22" s="496"/>
      <c r="M22" s="494" t="str">
        <f t="shared" si="0"/>
        <v/>
      </c>
      <c r="N22" s="497"/>
      <c r="O22" s="498"/>
      <c r="P22" s="499"/>
      <c r="Q22" s="497"/>
      <c r="R22" s="500" t="str">
        <f>IFERROR(IF('Overview - Section A'!$AN$5="Funding Request",VLOOKUP(E22,'Overview - Section A'!$M$30:$P$39,4,FALSE),IF(Z22="","",Z22)),"")</f>
        <v>a1236000008JWhrAAG</v>
      </c>
      <c r="S22" s="500" t="b">
        <f t="shared" si="1"/>
        <v>0</v>
      </c>
      <c r="T22" s="500" t="s">
        <v>1061</v>
      </c>
      <c r="U22" s="500" t="str">
        <f t="array" ref="U22">IFERROR(IF(OR(INDEX('Overview - Section A'!$AB$130:$AB$199,MATCH(LEFT(C22,255),LEFT('Overview - Section A'!$W$130:$W$199,255),0))=0,INDEX('Overview - Section A'!$AB$130:$AB$199,MATCH(LEFT(C22,255),LEFT('Overview - Section A'!$W$130:$W$199,255),0))="[Record ID]"),"",INDEX('Overview - Section A'!$AB$130:$AB$199,MATCH(LEFT(C22,255),LEFT('Overview - Section A'!$W$130:$W$199,255),0))),"")</f>
        <v/>
      </c>
      <c r="V22" s="501" t="str">
        <f>IFERROR(IF('Overview - Section A'!$AN$5="Funding Request",IF('Reference Records'!$B$157&lt;&gt;"",VLOOKUP(M22,'Reference Records'!$B$157:$C$158,2,FALSE),VLOOKUP(M22,'Reference Records'!$A$170:$C$508,3,FALSE)),VLOOKUP(M22,'Reference Records'!$A$511:$C$512,3,FALSE)),"")</f>
        <v/>
      </c>
      <c r="W22" s="502"/>
      <c r="X22" s="502"/>
      <c r="Y22" s="501"/>
      <c r="Z22" s="501" t="s">
        <v>448</v>
      </c>
      <c r="AA22" s="499"/>
      <c r="AB22" s="377"/>
      <c r="AC22" s="376"/>
    </row>
    <row r="23" spans="1:29" ht="47.1" customHeight="1" x14ac:dyDescent="0.25">
      <c r="A23" s="396">
        <v>15</v>
      </c>
      <c r="B23" s="492" t="str">
        <f>IFERROR(IF(D23="","",VLOOKUP(W23,'Reference records(soft deleted)'!$B$46:$D$62,3,FALSE)),"")</f>
        <v/>
      </c>
      <c r="C23" s="492" t="str">
        <f>IFERROR(IF(D23="","",VLOOKUP(X23,'Reference records(soft deleted)'!$B$110:$D$181,2,FALSE)),"")</f>
        <v/>
      </c>
      <c r="D23" s="493"/>
      <c r="E23" s="494" t="str">
        <f>IF('Overview - Section A'!$AN$5="Funding Request",IF(F23="Funding Request Place Holder","",F23),"")</f>
        <v/>
      </c>
      <c r="F23" s="495" t="str">
        <f>IFERROR(IF(Z23="","",VLOOKUP(Z23,'Overview - Section A'!$P$30:$Q$39,2,FALSE)),"")</f>
        <v>Funding Request Place Holder</v>
      </c>
      <c r="G23" s="496"/>
      <c r="H23" s="496"/>
      <c r="I23" s="496"/>
      <c r="J23" s="496"/>
      <c r="K23" s="496"/>
      <c r="L23" s="496"/>
      <c r="M23" s="494" t="str">
        <f t="shared" si="0"/>
        <v/>
      </c>
      <c r="N23" s="497"/>
      <c r="O23" s="498"/>
      <c r="P23" s="499"/>
      <c r="Q23" s="497"/>
      <c r="R23" s="500" t="str">
        <f>IFERROR(IF('Overview - Section A'!$AN$5="Funding Request",VLOOKUP(E23,'Overview - Section A'!$M$30:$P$39,4,FALSE),IF(Z23="","",Z23)),"")</f>
        <v>a1236000008JWhrAAG</v>
      </c>
      <c r="S23" s="500" t="b">
        <f t="shared" si="1"/>
        <v>0</v>
      </c>
      <c r="T23" s="500" t="s">
        <v>1062</v>
      </c>
      <c r="U23" s="500" t="str">
        <f t="array" ref="U23">IFERROR(IF(OR(INDEX('Overview - Section A'!$AB$130:$AB$199,MATCH(LEFT(C23,255),LEFT('Overview - Section A'!$W$130:$W$199,255),0))=0,INDEX('Overview - Section A'!$AB$130:$AB$199,MATCH(LEFT(C23,255),LEFT('Overview - Section A'!$W$130:$W$199,255),0))="[Record ID]"),"",INDEX('Overview - Section A'!$AB$130:$AB$199,MATCH(LEFT(C23,255),LEFT('Overview - Section A'!$W$130:$W$199,255),0))),"")</f>
        <v/>
      </c>
      <c r="V23" s="501" t="str">
        <f>IFERROR(IF('Overview - Section A'!$AN$5="Funding Request",IF('Reference Records'!$B$157&lt;&gt;"",VLOOKUP(M23,'Reference Records'!$B$157:$C$158,2,FALSE),VLOOKUP(M23,'Reference Records'!$A$170:$C$508,3,FALSE)),VLOOKUP(M23,'Reference Records'!$A$511:$C$512,3,FALSE)),"")</f>
        <v/>
      </c>
      <c r="W23" s="502"/>
      <c r="X23" s="502"/>
      <c r="Y23" s="501"/>
      <c r="Z23" s="501" t="s">
        <v>448</v>
      </c>
      <c r="AA23" s="499"/>
      <c r="AB23" s="377"/>
      <c r="AC23" s="376"/>
    </row>
    <row r="24" spans="1:29" ht="47.1" customHeight="1" x14ac:dyDescent="0.25">
      <c r="A24" s="396">
        <v>16</v>
      </c>
      <c r="B24" s="492" t="str">
        <f>IFERROR(IF(D24="","",VLOOKUP(W24,'Reference records(soft deleted)'!$B$46:$D$62,3,FALSE)),"")</f>
        <v/>
      </c>
      <c r="C24" s="492" t="str">
        <f>IFERROR(IF(D24="","",VLOOKUP(X24,'Reference records(soft deleted)'!$B$110:$D$181,2,FALSE)),"")</f>
        <v/>
      </c>
      <c r="D24" s="493"/>
      <c r="E24" s="494" t="str">
        <f>IF('Overview - Section A'!$AN$5="Funding Request",IF(F24="Funding Request Place Holder","",F24),"")</f>
        <v/>
      </c>
      <c r="F24" s="495" t="str">
        <f>IFERROR(IF(Z24="","",VLOOKUP(Z24,'Overview - Section A'!$P$30:$Q$39,2,FALSE)),"")</f>
        <v>Funding Request Place Holder</v>
      </c>
      <c r="G24" s="496"/>
      <c r="H24" s="496"/>
      <c r="I24" s="496"/>
      <c r="J24" s="496"/>
      <c r="K24" s="496"/>
      <c r="L24" s="496"/>
      <c r="M24" s="494" t="str">
        <f t="shared" si="0"/>
        <v/>
      </c>
      <c r="N24" s="497"/>
      <c r="O24" s="498"/>
      <c r="P24" s="499"/>
      <c r="Q24" s="497"/>
      <c r="R24" s="500" t="str">
        <f>IFERROR(IF('Overview - Section A'!$AN$5="Funding Request",VLOOKUP(E24,'Overview - Section A'!$M$30:$P$39,4,FALSE),IF(Z24="","",Z24)),"")</f>
        <v>a1236000008JWhrAAG</v>
      </c>
      <c r="S24" s="500" t="b">
        <f t="shared" si="1"/>
        <v>0</v>
      </c>
      <c r="T24" s="500" t="s">
        <v>1063</v>
      </c>
      <c r="U24" s="500" t="str">
        <f t="array" ref="U24">IFERROR(IF(OR(INDEX('Overview - Section A'!$AB$130:$AB$199,MATCH(LEFT(C24,255),LEFT('Overview - Section A'!$W$130:$W$199,255),0))=0,INDEX('Overview - Section A'!$AB$130:$AB$199,MATCH(LEFT(C24,255),LEFT('Overview - Section A'!$W$130:$W$199,255),0))="[Record ID]"),"",INDEX('Overview - Section A'!$AB$130:$AB$199,MATCH(LEFT(C24,255),LEFT('Overview - Section A'!$W$130:$W$199,255),0))),"")</f>
        <v/>
      </c>
      <c r="V24" s="501" t="str">
        <f>IFERROR(IF('Overview - Section A'!$AN$5="Funding Request",IF('Reference Records'!$B$157&lt;&gt;"",VLOOKUP(M24,'Reference Records'!$B$157:$C$158,2,FALSE),VLOOKUP(M24,'Reference Records'!$A$170:$C$508,3,FALSE)),VLOOKUP(M24,'Reference Records'!$A$511:$C$512,3,FALSE)),"")</f>
        <v/>
      </c>
      <c r="W24" s="502"/>
      <c r="X24" s="502"/>
      <c r="Y24" s="501"/>
      <c r="Z24" s="501" t="s">
        <v>448</v>
      </c>
      <c r="AA24" s="499"/>
      <c r="AB24" s="377"/>
      <c r="AC24" s="376"/>
    </row>
    <row r="25" spans="1:29" ht="47.1" customHeight="1" x14ac:dyDescent="0.25">
      <c r="A25" s="396">
        <v>17</v>
      </c>
      <c r="B25" s="492" t="str">
        <f>IFERROR(IF(D25="","",VLOOKUP(W25,'Reference records(soft deleted)'!$B$46:$D$62,3,FALSE)),"")</f>
        <v/>
      </c>
      <c r="C25" s="492" t="str">
        <f>IFERROR(IF(D25="","",VLOOKUP(X25,'Reference records(soft deleted)'!$B$110:$D$181,2,FALSE)),"")</f>
        <v/>
      </c>
      <c r="D25" s="493"/>
      <c r="E25" s="494" t="str">
        <f>IF('Overview - Section A'!$AN$5="Funding Request",IF(F25="Funding Request Place Holder","",F25),"")</f>
        <v/>
      </c>
      <c r="F25" s="495" t="str">
        <f>IFERROR(IF(Z25="","",VLOOKUP(Z25,'Overview - Section A'!$P$30:$Q$39,2,FALSE)),"")</f>
        <v>Funding Request Place Holder</v>
      </c>
      <c r="G25" s="496"/>
      <c r="H25" s="496"/>
      <c r="I25" s="496"/>
      <c r="J25" s="496"/>
      <c r="K25" s="496"/>
      <c r="L25" s="496"/>
      <c r="M25" s="494" t="str">
        <f t="shared" si="0"/>
        <v/>
      </c>
      <c r="N25" s="497"/>
      <c r="O25" s="498"/>
      <c r="P25" s="499"/>
      <c r="Q25" s="497"/>
      <c r="R25" s="500" t="str">
        <f>IFERROR(IF('Overview - Section A'!$AN$5="Funding Request",VLOOKUP(E25,'Overview - Section A'!$M$30:$P$39,4,FALSE),IF(Z25="","",Z25)),"")</f>
        <v>a1236000008JWhrAAG</v>
      </c>
      <c r="S25" s="500" t="b">
        <f t="shared" si="1"/>
        <v>0</v>
      </c>
      <c r="T25" s="500" t="s">
        <v>1064</v>
      </c>
      <c r="U25" s="500" t="str">
        <f t="array" ref="U25">IFERROR(IF(OR(INDEX('Overview - Section A'!$AB$130:$AB$199,MATCH(LEFT(C25,255),LEFT('Overview - Section A'!$W$130:$W$199,255),0))=0,INDEX('Overview - Section A'!$AB$130:$AB$199,MATCH(LEFT(C25,255),LEFT('Overview - Section A'!$W$130:$W$199,255),0))="[Record ID]"),"",INDEX('Overview - Section A'!$AB$130:$AB$199,MATCH(LEFT(C25,255),LEFT('Overview - Section A'!$W$130:$W$199,255),0))),"")</f>
        <v/>
      </c>
      <c r="V25" s="501" t="str">
        <f>IFERROR(IF('Overview - Section A'!$AN$5="Funding Request",IF('Reference Records'!$B$157&lt;&gt;"",VLOOKUP(M25,'Reference Records'!$B$157:$C$158,2,FALSE),VLOOKUP(M25,'Reference Records'!$A$170:$C$508,3,FALSE)),VLOOKUP(M25,'Reference Records'!$A$511:$C$512,3,FALSE)),"")</f>
        <v/>
      </c>
      <c r="W25" s="502"/>
      <c r="X25" s="502"/>
      <c r="Y25" s="501"/>
      <c r="Z25" s="501" t="s">
        <v>448</v>
      </c>
      <c r="AA25" s="499"/>
      <c r="AB25" s="377"/>
      <c r="AC25" s="376"/>
    </row>
    <row r="26" spans="1:29" ht="47.1" customHeight="1" x14ac:dyDescent="0.25">
      <c r="A26" s="396">
        <v>18</v>
      </c>
      <c r="B26" s="492" t="str">
        <f>IFERROR(IF(D26="","",VLOOKUP(W26,'Reference records(soft deleted)'!$B$46:$D$62,3,FALSE)),"")</f>
        <v/>
      </c>
      <c r="C26" s="492" t="str">
        <f>IFERROR(IF(D26="","",VLOOKUP(X26,'Reference records(soft deleted)'!$B$110:$D$181,2,FALSE)),"")</f>
        <v/>
      </c>
      <c r="D26" s="493"/>
      <c r="E26" s="494" t="str">
        <f>IF('Overview - Section A'!$AN$5="Funding Request",IF(F26="Funding Request Place Holder","",F26),"")</f>
        <v/>
      </c>
      <c r="F26" s="495" t="str">
        <f>IFERROR(IF(Z26="","",VLOOKUP(Z26,'Overview - Section A'!$P$30:$Q$39,2,FALSE)),"")</f>
        <v>Funding Request Place Holder</v>
      </c>
      <c r="G26" s="496"/>
      <c r="H26" s="496"/>
      <c r="I26" s="496"/>
      <c r="J26" s="496"/>
      <c r="K26" s="496"/>
      <c r="L26" s="496"/>
      <c r="M26" s="494" t="str">
        <f t="shared" si="0"/>
        <v/>
      </c>
      <c r="N26" s="497"/>
      <c r="O26" s="498"/>
      <c r="P26" s="499"/>
      <c r="Q26" s="497"/>
      <c r="R26" s="500" t="str">
        <f>IFERROR(IF('Overview - Section A'!$AN$5="Funding Request",VLOOKUP(E26,'Overview - Section A'!$M$30:$P$39,4,FALSE),IF(Z26="","",Z26)),"")</f>
        <v>a1236000008JWhrAAG</v>
      </c>
      <c r="S26" s="500" t="b">
        <f t="shared" si="1"/>
        <v>0</v>
      </c>
      <c r="T26" s="500" t="s">
        <v>1065</v>
      </c>
      <c r="U26" s="500" t="str">
        <f t="array" ref="U26">IFERROR(IF(OR(INDEX('Overview - Section A'!$AB$130:$AB$199,MATCH(LEFT(C26,255),LEFT('Overview - Section A'!$W$130:$W$199,255),0))=0,INDEX('Overview - Section A'!$AB$130:$AB$199,MATCH(LEFT(C26,255),LEFT('Overview - Section A'!$W$130:$W$199,255),0))="[Record ID]"),"",INDEX('Overview - Section A'!$AB$130:$AB$199,MATCH(LEFT(C26,255),LEFT('Overview - Section A'!$W$130:$W$199,255),0))),"")</f>
        <v/>
      </c>
      <c r="V26" s="501" t="str">
        <f>IFERROR(IF('Overview - Section A'!$AN$5="Funding Request",IF('Reference Records'!$B$157&lt;&gt;"",VLOOKUP(M26,'Reference Records'!$B$157:$C$158,2,FALSE),VLOOKUP(M26,'Reference Records'!$A$170:$C$508,3,FALSE)),VLOOKUP(M26,'Reference Records'!$A$511:$C$512,3,FALSE)),"")</f>
        <v/>
      </c>
      <c r="W26" s="502"/>
      <c r="X26" s="502"/>
      <c r="Y26" s="501"/>
      <c r="Z26" s="501" t="s">
        <v>448</v>
      </c>
      <c r="AA26" s="499"/>
      <c r="AB26" s="377"/>
      <c r="AC26" s="376"/>
    </row>
    <row r="27" spans="1:29" ht="47.1" customHeight="1" x14ac:dyDescent="0.25">
      <c r="A27" s="396">
        <v>19</v>
      </c>
      <c r="B27" s="492" t="str">
        <f>IFERROR(IF(D27="","",VLOOKUP(W27,'Reference records(soft deleted)'!$B$46:$D$62,3,FALSE)),"")</f>
        <v/>
      </c>
      <c r="C27" s="492" t="str">
        <f>IFERROR(IF(D27="","",VLOOKUP(X27,'Reference records(soft deleted)'!$B$110:$D$181,2,FALSE)),"")</f>
        <v/>
      </c>
      <c r="D27" s="493"/>
      <c r="E27" s="494" t="str">
        <f>IF('Overview - Section A'!$AN$5="Funding Request",IF(F27="Funding Request Place Holder","",F27),"")</f>
        <v/>
      </c>
      <c r="F27" s="495" t="str">
        <f>IFERROR(IF(Z27="","",VLOOKUP(Z27,'Overview - Section A'!$P$30:$Q$39,2,FALSE)),"")</f>
        <v>Funding Request Place Holder</v>
      </c>
      <c r="G27" s="496"/>
      <c r="H27" s="496"/>
      <c r="I27" s="496"/>
      <c r="J27" s="496"/>
      <c r="K27" s="496"/>
      <c r="L27" s="496"/>
      <c r="M27" s="494" t="str">
        <f t="shared" si="0"/>
        <v/>
      </c>
      <c r="N27" s="497"/>
      <c r="O27" s="498"/>
      <c r="P27" s="499"/>
      <c r="Q27" s="497"/>
      <c r="R27" s="500" t="str">
        <f>IFERROR(IF('Overview - Section A'!$AN$5="Funding Request",VLOOKUP(E27,'Overview - Section A'!$M$30:$P$39,4,FALSE),IF(Z27="","",Z27)),"")</f>
        <v>a1236000008JWhrAAG</v>
      </c>
      <c r="S27" s="500" t="b">
        <f t="shared" si="1"/>
        <v>0</v>
      </c>
      <c r="T27" s="500" t="s">
        <v>1066</v>
      </c>
      <c r="U27" s="500" t="str">
        <f t="array" ref="U27">IFERROR(IF(OR(INDEX('Overview - Section A'!$AB$130:$AB$199,MATCH(LEFT(C27,255),LEFT('Overview - Section A'!$W$130:$W$199,255),0))=0,INDEX('Overview - Section A'!$AB$130:$AB$199,MATCH(LEFT(C27,255),LEFT('Overview - Section A'!$W$130:$W$199,255),0))="[Record ID]"),"",INDEX('Overview - Section A'!$AB$130:$AB$199,MATCH(LEFT(C27,255),LEFT('Overview - Section A'!$W$130:$W$199,255),0))),"")</f>
        <v/>
      </c>
      <c r="V27" s="501" t="str">
        <f>IFERROR(IF('Overview - Section A'!$AN$5="Funding Request",IF('Reference Records'!$B$157&lt;&gt;"",VLOOKUP(M27,'Reference Records'!$B$157:$C$158,2,FALSE),VLOOKUP(M27,'Reference Records'!$A$170:$C$508,3,FALSE)),VLOOKUP(M27,'Reference Records'!$A$511:$C$512,3,FALSE)),"")</f>
        <v/>
      </c>
      <c r="W27" s="502"/>
      <c r="X27" s="502"/>
      <c r="Y27" s="501"/>
      <c r="Z27" s="501" t="s">
        <v>448</v>
      </c>
      <c r="AA27" s="499"/>
      <c r="AB27" s="377"/>
      <c r="AC27" s="376"/>
    </row>
    <row r="28" spans="1:29" ht="47.1" customHeight="1" x14ac:dyDescent="0.25">
      <c r="A28" s="396">
        <v>20</v>
      </c>
      <c r="B28" s="492" t="str">
        <f>IFERROR(IF(D28="","",VLOOKUP(W28,'Reference records(soft deleted)'!$B$46:$D$62,3,FALSE)),"")</f>
        <v/>
      </c>
      <c r="C28" s="492" t="str">
        <f>IFERROR(IF(D28="","",VLOOKUP(X28,'Reference records(soft deleted)'!$B$110:$D$181,2,FALSE)),"")</f>
        <v/>
      </c>
      <c r="D28" s="493"/>
      <c r="E28" s="494" t="str">
        <f>IF('Overview - Section A'!$AN$5="Funding Request",IF(F28="Funding Request Place Holder","",F28),"")</f>
        <v/>
      </c>
      <c r="F28" s="495" t="str">
        <f>IFERROR(IF(Z28="","",VLOOKUP(Z28,'Overview - Section A'!$P$30:$Q$39,2,FALSE)),"")</f>
        <v>Funding Request Place Holder</v>
      </c>
      <c r="G28" s="496"/>
      <c r="H28" s="496"/>
      <c r="I28" s="496"/>
      <c r="J28" s="496"/>
      <c r="K28" s="496"/>
      <c r="L28" s="496"/>
      <c r="M28" s="494" t="str">
        <f t="shared" si="0"/>
        <v/>
      </c>
      <c r="N28" s="497"/>
      <c r="O28" s="498"/>
      <c r="P28" s="499"/>
      <c r="Q28" s="497"/>
      <c r="R28" s="500" t="str">
        <f>IFERROR(IF('Overview - Section A'!$AN$5="Funding Request",VLOOKUP(E28,'Overview - Section A'!$M$30:$P$39,4,FALSE),IF(Z28="","",Z28)),"")</f>
        <v>a1236000008JWhrAAG</v>
      </c>
      <c r="S28" s="500" t="b">
        <f t="shared" si="1"/>
        <v>0</v>
      </c>
      <c r="T28" s="500" t="s">
        <v>1067</v>
      </c>
      <c r="U28" s="500" t="str">
        <f t="array" ref="U28">IFERROR(IF(OR(INDEX('Overview - Section A'!$AB$130:$AB$199,MATCH(LEFT(C28,255),LEFT('Overview - Section A'!$W$130:$W$199,255),0))=0,INDEX('Overview - Section A'!$AB$130:$AB$199,MATCH(LEFT(C28,255),LEFT('Overview - Section A'!$W$130:$W$199,255),0))="[Record ID]"),"",INDEX('Overview - Section A'!$AB$130:$AB$199,MATCH(LEFT(C28,255),LEFT('Overview - Section A'!$W$130:$W$199,255),0))),"")</f>
        <v/>
      </c>
      <c r="V28" s="501" t="str">
        <f>IFERROR(IF('Overview - Section A'!$AN$5="Funding Request",IF('Reference Records'!$B$157&lt;&gt;"",VLOOKUP(M28,'Reference Records'!$B$157:$C$158,2,FALSE),VLOOKUP(M28,'Reference Records'!$A$170:$C$508,3,FALSE)),VLOOKUP(M28,'Reference Records'!$A$511:$C$512,3,FALSE)),"")</f>
        <v/>
      </c>
      <c r="W28" s="502"/>
      <c r="X28" s="502"/>
      <c r="Y28" s="501"/>
      <c r="Z28" s="501" t="s">
        <v>448</v>
      </c>
      <c r="AA28" s="499"/>
      <c r="AB28" s="377"/>
      <c r="AC28" s="376"/>
    </row>
    <row r="29" spans="1:29" ht="47.1" customHeight="1" x14ac:dyDescent="0.25">
      <c r="A29" s="396">
        <v>21</v>
      </c>
      <c r="B29" s="492" t="str">
        <f>IFERROR(IF(D29="","",VLOOKUP(W29,'Reference records(soft deleted)'!$B$46:$D$62,3,FALSE)),"")</f>
        <v/>
      </c>
      <c r="C29" s="492" t="str">
        <f>IFERROR(IF(D29="","",VLOOKUP(X29,'Reference records(soft deleted)'!$B$110:$D$181,2,FALSE)),"")</f>
        <v/>
      </c>
      <c r="D29" s="493"/>
      <c r="E29" s="494" t="str">
        <f>IF('Overview - Section A'!$AN$5="Funding Request",IF(F29="Funding Request Place Holder","",F29),"")</f>
        <v/>
      </c>
      <c r="F29" s="495" t="str">
        <f>IFERROR(IF(Z29="","",VLOOKUP(Z29,'Overview - Section A'!$P$30:$Q$39,2,FALSE)),"")</f>
        <v>Funding Request Place Holder</v>
      </c>
      <c r="G29" s="496"/>
      <c r="H29" s="496"/>
      <c r="I29" s="496"/>
      <c r="J29" s="496"/>
      <c r="K29" s="496"/>
      <c r="L29" s="496"/>
      <c r="M29" s="494" t="str">
        <f t="shared" si="0"/>
        <v/>
      </c>
      <c r="N29" s="497"/>
      <c r="O29" s="498"/>
      <c r="P29" s="499"/>
      <c r="Q29" s="497"/>
      <c r="R29" s="500" t="str">
        <f>IFERROR(IF('Overview - Section A'!$AN$5="Funding Request",VLOOKUP(E29,'Overview - Section A'!$M$30:$P$39,4,FALSE),IF(Z29="","",Z29)),"")</f>
        <v>a1236000008JWhrAAG</v>
      </c>
      <c r="S29" s="500" t="b">
        <f t="shared" si="1"/>
        <v>0</v>
      </c>
      <c r="T29" s="500" t="s">
        <v>1068</v>
      </c>
      <c r="U29" s="500" t="str">
        <f t="array" ref="U29">IFERROR(IF(OR(INDEX('Overview - Section A'!$AB$130:$AB$199,MATCH(LEFT(C29,255),LEFT('Overview - Section A'!$W$130:$W$199,255),0))=0,INDEX('Overview - Section A'!$AB$130:$AB$199,MATCH(LEFT(C29,255),LEFT('Overview - Section A'!$W$130:$W$199,255),0))="[Record ID]"),"",INDEX('Overview - Section A'!$AB$130:$AB$199,MATCH(LEFT(C29,255),LEFT('Overview - Section A'!$W$130:$W$199,255),0))),"")</f>
        <v/>
      </c>
      <c r="V29" s="501" t="str">
        <f>IFERROR(IF('Overview - Section A'!$AN$5="Funding Request",IF('Reference Records'!$B$157&lt;&gt;"",VLOOKUP(M29,'Reference Records'!$B$157:$C$158,2,FALSE),VLOOKUP(M29,'Reference Records'!$A$170:$C$508,3,FALSE)),VLOOKUP(M29,'Reference Records'!$A$511:$C$512,3,FALSE)),"")</f>
        <v/>
      </c>
      <c r="W29" s="502"/>
      <c r="X29" s="502"/>
      <c r="Y29" s="501"/>
      <c r="Z29" s="501" t="s">
        <v>448</v>
      </c>
      <c r="AA29" s="499"/>
      <c r="AB29" s="377"/>
      <c r="AC29" s="376"/>
    </row>
    <row r="30" spans="1:29" ht="47.1" customHeight="1" x14ac:dyDescent="0.25">
      <c r="A30" s="396">
        <v>22</v>
      </c>
      <c r="B30" s="492" t="str">
        <f>IFERROR(IF(D30="","",VLOOKUP(W30,'Reference records(soft deleted)'!$B$46:$D$62,3,FALSE)),"")</f>
        <v/>
      </c>
      <c r="C30" s="492" t="str">
        <f>IFERROR(IF(D30="","",VLOOKUP(X30,'Reference records(soft deleted)'!$B$110:$D$181,2,FALSE)),"")</f>
        <v/>
      </c>
      <c r="D30" s="493"/>
      <c r="E30" s="494" t="str">
        <f>IF('Overview - Section A'!$AN$5="Funding Request",IF(F30="Funding Request Place Holder","",F30),"")</f>
        <v/>
      </c>
      <c r="F30" s="495" t="str">
        <f>IFERROR(IF(Z30="","",VLOOKUP(Z30,'Overview - Section A'!$P$30:$Q$39,2,FALSE)),"")</f>
        <v>Funding Request Place Holder</v>
      </c>
      <c r="G30" s="496"/>
      <c r="H30" s="496"/>
      <c r="I30" s="496"/>
      <c r="J30" s="496"/>
      <c r="K30" s="496"/>
      <c r="L30" s="496"/>
      <c r="M30" s="494" t="str">
        <f t="shared" si="0"/>
        <v/>
      </c>
      <c r="N30" s="497"/>
      <c r="O30" s="498"/>
      <c r="P30" s="499"/>
      <c r="Q30" s="497"/>
      <c r="R30" s="500" t="str">
        <f>IFERROR(IF('Overview - Section A'!$AN$5="Funding Request",VLOOKUP(E30,'Overview - Section A'!$M$30:$P$39,4,FALSE),IF(Z30="","",Z30)),"")</f>
        <v>a1236000008JWhrAAG</v>
      </c>
      <c r="S30" s="500" t="b">
        <f t="shared" si="1"/>
        <v>0</v>
      </c>
      <c r="T30" s="500" t="s">
        <v>1069</v>
      </c>
      <c r="U30" s="500" t="str">
        <f t="array" ref="U30">IFERROR(IF(OR(INDEX('Overview - Section A'!$AB$130:$AB$199,MATCH(LEFT(C30,255),LEFT('Overview - Section A'!$W$130:$W$199,255),0))=0,INDEX('Overview - Section A'!$AB$130:$AB$199,MATCH(LEFT(C30,255),LEFT('Overview - Section A'!$W$130:$W$199,255),0))="[Record ID]"),"",INDEX('Overview - Section A'!$AB$130:$AB$199,MATCH(LEFT(C30,255),LEFT('Overview - Section A'!$W$130:$W$199,255),0))),"")</f>
        <v/>
      </c>
      <c r="V30" s="501" t="str">
        <f>IFERROR(IF('Overview - Section A'!$AN$5="Funding Request",IF('Reference Records'!$B$157&lt;&gt;"",VLOOKUP(M30,'Reference Records'!$B$157:$C$158,2,FALSE),VLOOKUP(M30,'Reference Records'!$A$170:$C$508,3,FALSE)),VLOOKUP(M30,'Reference Records'!$A$511:$C$512,3,FALSE)),"")</f>
        <v/>
      </c>
      <c r="W30" s="502"/>
      <c r="X30" s="502"/>
      <c r="Y30" s="501"/>
      <c r="Z30" s="501" t="s">
        <v>448</v>
      </c>
      <c r="AA30" s="499"/>
      <c r="AB30" s="377"/>
      <c r="AC30" s="376"/>
    </row>
    <row r="31" spans="1:29" ht="47.1" customHeight="1" x14ac:dyDescent="0.25">
      <c r="A31" s="396">
        <v>23</v>
      </c>
      <c r="B31" s="492" t="str">
        <f>IFERROR(IF(D31="","",VLOOKUP(W31,'Reference records(soft deleted)'!$B$46:$D$62,3,FALSE)),"")</f>
        <v/>
      </c>
      <c r="C31" s="492" t="str">
        <f>IFERROR(IF(D31="","",VLOOKUP(X31,'Reference records(soft deleted)'!$B$110:$D$181,2,FALSE)),"")</f>
        <v/>
      </c>
      <c r="D31" s="493"/>
      <c r="E31" s="494" t="str">
        <f>IF('Overview - Section A'!$AN$5="Funding Request",IF(F31="Funding Request Place Holder","",F31),"")</f>
        <v/>
      </c>
      <c r="F31" s="495" t="str">
        <f>IFERROR(IF(Z31="","",VLOOKUP(Z31,'Overview - Section A'!$P$30:$Q$39,2,FALSE)),"")</f>
        <v>Funding Request Place Holder</v>
      </c>
      <c r="G31" s="496"/>
      <c r="H31" s="496"/>
      <c r="I31" s="496"/>
      <c r="J31" s="496"/>
      <c r="K31" s="496"/>
      <c r="L31" s="496"/>
      <c r="M31" s="494" t="str">
        <f t="shared" si="0"/>
        <v/>
      </c>
      <c r="N31" s="497"/>
      <c r="O31" s="498"/>
      <c r="P31" s="499"/>
      <c r="Q31" s="497"/>
      <c r="R31" s="500" t="str">
        <f>IFERROR(IF('Overview - Section A'!$AN$5="Funding Request",VLOOKUP(E31,'Overview - Section A'!$M$30:$P$39,4,FALSE),IF(Z31="","",Z31)),"")</f>
        <v>a1236000008JWhrAAG</v>
      </c>
      <c r="S31" s="500" t="b">
        <f t="shared" si="1"/>
        <v>0</v>
      </c>
      <c r="T31" s="500" t="s">
        <v>1070</v>
      </c>
      <c r="U31" s="500" t="str">
        <f t="array" ref="U31">IFERROR(IF(OR(INDEX('Overview - Section A'!$AB$130:$AB$199,MATCH(LEFT(C31,255),LEFT('Overview - Section A'!$W$130:$W$199,255),0))=0,INDEX('Overview - Section A'!$AB$130:$AB$199,MATCH(LEFT(C31,255),LEFT('Overview - Section A'!$W$130:$W$199,255),0))="[Record ID]"),"",INDEX('Overview - Section A'!$AB$130:$AB$199,MATCH(LEFT(C31,255),LEFT('Overview - Section A'!$W$130:$W$199,255),0))),"")</f>
        <v/>
      </c>
      <c r="V31" s="501" t="str">
        <f>IFERROR(IF('Overview - Section A'!$AN$5="Funding Request",IF('Reference Records'!$B$157&lt;&gt;"",VLOOKUP(M31,'Reference Records'!$B$157:$C$158,2,FALSE),VLOOKUP(M31,'Reference Records'!$A$170:$C$508,3,FALSE)),VLOOKUP(M31,'Reference Records'!$A$511:$C$512,3,FALSE)),"")</f>
        <v/>
      </c>
      <c r="W31" s="502"/>
      <c r="X31" s="502"/>
      <c r="Y31" s="501"/>
      <c r="Z31" s="501" t="s">
        <v>448</v>
      </c>
      <c r="AA31" s="499"/>
      <c r="AB31" s="377"/>
      <c r="AC31" s="376"/>
    </row>
    <row r="32" spans="1:29" ht="47.1" customHeight="1" x14ac:dyDescent="0.25">
      <c r="A32" s="396">
        <v>24</v>
      </c>
      <c r="B32" s="492" t="str">
        <f>IFERROR(IF(D32="","",VLOOKUP(W32,'Reference records(soft deleted)'!$B$46:$D$62,3,FALSE)),"")</f>
        <v/>
      </c>
      <c r="C32" s="492" t="str">
        <f>IFERROR(IF(D32="","",VLOOKUP(X32,'Reference records(soft deleted)'!$B$110:$D$181,2,FALSE)),"")</f>
        <v/>
      </c>
      <c r="D32" s="493"/>
      <c r="E32" s="494" t="str">
        <f>IF('Overview - Section A'!$AN$5="Funding Request",IF(F32="Funding Request Place Holder","",F32),"")</f>
        <v/>
      </c>
      <c r="F32" s="495" t="str">
        <f>IFERROR(IF(Z32="","",VLOOKUP(Z32,'Overview - Section A'!$P$30:$Q$39,2,FALSE)),"")</f>
        <v>Funding Request Place Holder</v>
      </c>
      <c r="G32" s="496"/>
      <c r="H32" s="496"/>
      <c r="I32" s="496"/>
      <c r="J32" s="496"/>
      <c r="K32" s="496"/>
      <c r="L32" s="496"/>
      <c r="M32" s="494" t="str">
        <f t="shared" si="0"/>
        <v/>
      </c>
      <c r="N32" s="497"/>
      <c r="O32" s="498"/>
      <c r="P32" s="499"/>
      <c r="Q32" s="497"/>
      <c r="R32" s="500" t="str">
        <f>IFERROR(IF('Overview - Section A'!$AN$5="Funding Request",VLOOKUP(E32,'Overview - Section A'!$M$30:$P$39,4,FALSE),IF(Z32="","",Z32)),"")</f>
        <v>a1236000008JWhrAAG</v>
      </c>
      <c r="S32" s="500" t="b">
        <f t="shared" si="1"/>
        <v>0</v>
      </c>
      <c r="T32" s="500" t="s">
        <v>1071</v>
      </c>
      <c r="U32" s="500" t="str">
        <f t="array" ref="U32">IFERROR(IF(OR(INDEX('Overview - Section A'!$AB$130:$AB$199,MATCH(LEFT(C32,255),LEFT('Overview - Section A'!$W$130:$W$199,255),0))=0,INDEX('Overview - Section A'!$AB$130:$AB$199,MATCH(LEFT(C32,255),LEFT('Overview - Section A'!$W$130:$W$199,255),0))="[Record ID]"),"",INDEX('Overview - Section A'!$AB$130:$AB$199,MATCH(LEFT(C32,255),LEFT('Overview - Section A'!$W$130:$W$199,255),0))),"")</f>
        <v/>
      </c>
      <c r="V32" s="501" t="str">
        <f>IFERROR(IF('Overview - Section A'!$AN$5="Funding Request",IF('Reference Records'!$B$157&lt;&gt;"",VLOOKUP(M32,'Reference Records'!$B$157:$C$158,2,FALSE),VLOOKUP(M32,'Reference Records'!$A$170:$C$508,3,FALSE)),VLOOKUP(M32,'Reference Records'!$A$511:$C$512,3,FALSE)),"")</f>
        <v/>
      </c>
      <c r="W32" s="502"/>
      <c r="X32" s="502"/>
      <c r="Y32" s="501"/>
      <c r="Z32" s="501" t="s">
        <v>448</v>
      </c>
      <c r="AA32" s="499"/>
      <c r="AB32" s="377"/>
      <c r="AC32" s="376"/>
    </row>
    <row r="33" spans="1:29" ht="47.1" customHeight="1" x14ac:dyDescent="0.25">
      <c r="A33" s="396">
        <v>25</v>
      </c>
      <c r="B33" s="492" t="str">
        <f>IFERROR(IF(D33="","",VLOOKUP(W33,'Reference records(soft deleted)'!$B$46:$D$62,3,FALSE)),"")</f>
        <v/>
      </c>
      <c r="C33" s="492" t="str">
        <f>IFERROR(IF(D33="","",VLOOKUP(X33,'Reference records(soft deleted)'!$B$110:$D$181,2,FALSE)),"")</f>
        <v/>
      </c>
      <c r="D33" s="493"/>
      <c r="E33" s="494" t="str">
        <f>IF('Overview - Section A'!$AN$5="Funding Request",IF(F33="Funding Request Place Holder","",F33),"")</f>
        <v/>
      </c>
      <c r="F33" s="495" t="str">
        <f>IFERROR(IF(Z33="","",VLOOKUP(Z33,'Overview - Section A'!$P$30:$Q$39,2,FALSE)),"")</f>
        <v>Funding Request Place Holder</v>
      </c>
      <c r="G33" s="496"/>
      <c r="H33" s="496"/>
      <c r="I33" s="496"/>
      <c r="J33" s="496"/>
      <c r="K33" s="496"/>
      <c r="L33" s="496"/>
      <c r="M33" s="494" t="str">
        <f t="shared" si="0"/>
        <v/>
      </c>
      <c r="N33" s="497"/>
      <c r="O33" s="498"/>
      <c r="P33" s="499"/>
      <c r="Q33" s="497"/>
      <c r="R33" s="500" t="str">
        <f>IFERROR(IF('Overview - Section A'!$AN$5="Funding Request",VLOOKUP(E33,'Overview - Section A'!$M$30:$P$39,4,FALSE),IF(Z33="","",Z33)),"")</f>
        <v>a1236000008JWhrAAG</v>
      </c>
      <c r="S33" s="500" t="b">
        <f t="shared" si="1"/>
        <v>0</v>
      </c>
      <c r="T33" s="500" t="s">
        <v>1072</v>
      </c>
      <c r="U33" s="500" t="str">
        <f t="array" ref="U33">IFERROR(IF(OR(INDEX('Overview - Section A'!$AB$130:$AB$199,MATCH(LEFT(C33,255),LEFT('Overview - Section A'!$W$130:$W$199,255),0))=0,INDEX('Overview - Section A'!$AB$130:$AB$199,MATCH(LEFT(C33,255),LEFT('Overview - Section A'!$W$130:$W$199,255),0))="[Record ID]"),"",INDEX('Overview - Section A'!$AB$130:$AB$199,MATCH(LEFT(C33,255),LEFT('Overview - Section A'!$W$130:$W$199,255),0))),"")</f>
        <v/>
      </c>
      <c r="V33" s="501" t="str">
        <f>IFERROR(IF('Overview - Section A'!$AN$5="Funding Request",IF('Reference Records'!$B$157&lt;&gt;"",VLOOKUP(M33,'Reference Records'!$B$157:$C$158,2,FALSE),VLOOKUP(M33,'Reference Records'!$A$170:$C$508,3,FALSE)),VLOOKUP(M33,'Reference Records'!$A$511:$C$512,3,FALSE)),"")</f>
        <v/>
      </c>
      <c r="W33" s="502"/>
      <c r="X33" s="502"/>
      <c r="Y33" s="501"/>
      <c r="Z33" s="501" t="s">
        <v>448</v>
      </c>
      <c r="AA33" s="499"/>
      <c r="AB33" s="377"/>
      <c r="AC33" s="376"/>
    </row>
    <row r="34" spans="1:29" ht="47.1" customHeight="1" x14ac:dyDescent="0.25">
      <c r="A34" s="396">
        <v>26</v>
      </c>
      <c r="B34" s="492" t="str">
        <f>IFERROR(IF(D34="","",VLOOKUP(W34,'Reference records(soft deleted)'!$B$46:$D$62,3,FALSE)),"")</f>
        <v/>
      </c>
      <c r="C34" s="492" t="str">
        <f>IFERROR(IF(D34="","",VLOOKUP(X34,'Reference records(soft deleted)'!$B$110:$D$181,2,FALSE)),"")</f>
        <v/>
      </c>
      <c r="D34" s="493"/>
      <c r="E34" s="494" t="str">
        <f>IF('Overview - Section A'!$AN$5="Funding Request",IF(F34="Funding Request Place Holder","",F34),"")</f>
        <v/>
      </c>
      <c r="F34" s="495" t="str">
        <f>IFERROR(IF(Z34="","",VLOOKUP(Z34,'Overview - Section A'!$P$30:$Q$39,2,FALSE)),"")</f>
        <v>Funding Request Place Holder</v>
      </c>
      <c r="G34" s="496"/>
      <c r="H34" s="496"/>
      <c r="I34" s="496"/>
      <c r="J34" s="496"/>
      <c r="K34" s="496"/>
      <c r="L34" s="496"/>
      <c r="M34" s="494" t="str">
        <f t="shared" si="0"/>
        <v/>
      </c>
      <c r="N34" s="497"/>
      <c r="O34" s="498"/>
      <c r="P34" s="499"/>
      <c r="Q34" s="497"/>
      <c r="R34" s="500" t="str">
        <f>IFERROR(IF('Overview - Section A'!$AN$5="Funding Request",VLOOKUP(E34,'Overview - Section A'!$M$30:$P$39,4,FALSE),IF(Z34="","",Z34)),"")</f>
        <v>a1236000008JWhrAAG</v>
      </c>
      <c r="S34" s="500" t="b">
        <f t="shared" si="1"/>
        <v>0</v>
      </c>
      <c r="T34" s="500" t="s">
        <v>1073</v>
      </c>
      <c r="U34" s="500" t="str">
        <f t="array" ref="U34">IFERROR(IF(OR(INDEX('Overview - Section A'!$AB$130:$AB$199,MATCH(LEFT(C34,255),LEFT('Overview - Section A'!$W$130:$W$199,255),0))=0,INDEX('Overview - Section A'!$AB$130:$AB$199,MATCH(LEFT(C34,255),LEFT('Overview - Section A'!$W$130:$W$199,255),0))="[Record ID]"),"",INDEX('Overview - Section A'!$AB$130:$AB$199,MATCH(LEFT(C34,255),LEFT('Overview - Section A'!$W$130:$W$199,255),0))),"")</f>
        <v/>
      </c>
      <c r="V34" s="501" t="str">
        <f>IFERROR(IF('Overview - Section A'!$AN$5="Funding Request",IF('Reference Records'!$B$157&lt;&gt;"",VLOOKUP(M34,'Reference Records'!$B$157:$C$158,2,FALSE),VLOOKUP(M34,'Reference Records'!$A$170:$C$508,3,FALSE)),VLOOKUP(M34,'Reference Records'!$A$511:$C$512,3,FALSE)),"")</f>
        <v/>
      </c>
      <c r="W34" s="502"/>
      <c r="X34" s="502"/>
      <c r="Y34" s="501"/>
      <c r="Z34" s="501" t="s">
        <v>448</v>
      </c>
      <c r="AA34" s="499"/>
      <c r="AB34" s="377"/>
      <c r="AC34" s="376"/>
    </row>
    <row r="35" spans="1:29" ht="47.1" customHeight="1" x14ac:dyDescent="0.25">
      <c r="A35" s="396">
        <v>27</v>
      </c>
      <c r="B35" s="492" t="str">
        <f>IFERROR(IF(D35="","",VLOOKUP(W35,'Reference records(soft deleted)'!$B$46:$D$62,3,FALSE)),"")</f>
        <v/>
      </c>
      <c r="C35" s="492" t="str">
        <f>IFERROR(IF(D35="","",VLOOKUP(X35,'Reference records(soft deleted)'!$B$110:$D$181,2,FALSE)),"")</f>
        <v/>
      </c>
      <c r="D35" s="493"/>
      <c r="E35" s="494" t="str">
        <f>IF('Overview - Section A'!$AN$5="Funding Request",IF(F35="Funding Request Place Holder","",F35),"")</f>
        <v/>
      </c>
      <c r="F35" s="495" t="str">
        <f>IFERROR(IF(Z35="","",VLOOKUP(Z35,'Overview - Section A'!$P$30:$Q$39,2,FALSE)),"")</f>
        <v>Funding Request Place Holder</v>
      </c>
      <c r="G35" s="496"/>
      <c r="H35" s="496"/>
      <c r="I35" s="496"/>
      <c r="J35" s="496"/>
      <c r="K35" s="496"/>
      <c r="L35" s="496"/>
      <c r="M35" s="494" t="str">
        <f t="shared" si="0"/>
        <v/>
      </c>
      <c r="N35" s="497"/>
      <c r="O35" s="498"/>
      <c r="P35" s="499"/>
      <c r="Q35" s="497"/>
      <c r="R35" s="500" t="str">
        <f>IFERROR(IF('Overview - Section A'!$AN$5="Funding Request",VLOOKUP(E35,'Overview - Section A'!$M$30:$P$39,4,FALSE),IF(Z35="","",Z35)),"")</f>
        <v>a1236000008JWhrAAG</v>
      </c>
      <c r="S35" s="500" t="b">
        <f t="shared" si="1"/>
        <v>0</v>
      </c>
      <c r="T35" s="500" t="s">
        <v>1074</v>
      </c>
      <c r="U35" s="500" t="str">
        <f t="array" ref="U35">IFERROR(IF(OR(INDEX('Overview - Section A'!$AB$130:$AB$199,MATCH(LEFT(C35,255),LEFT('Overview - Section A'!$W$130:$W$199,255),0))=0,INDEX('Overview - Section A'!$AB$130:$AB$199,MATCH(LEFT(C35,255),LEFT('Overview - Section A'!$W$130:$W$199,255),0))="[Record ID]"),"",INDEX('Overview - Section A'!$AB$130:$AB$199,MATCH(LEFT(C35,255),LEFT('Overview - Section A'!$W$130:$W$199,255),0))),"")</f>
        <v/>
      </c>
      <c r="V35" s="501" t="str">
        <f>IFERROR(IF('Overview - Section A'!$AN$5="Funding Request",IF('Reference Records'!$B$157&lt;&gt;"",VLOOKUP(M35,'Reference Records'!$B$157:$C$158,2,FALSE),VLOOKUP(M35,'Reference Records'!$A$170:$C$508,3,FALSE)),VLOOKUP(M35,'Reference Records'!$A$511:$C$512,3,FALSE)),"")</f>
        <v/>
      </c>
      <c r="W35" s="502"/>
      <c r="X35" s="502"/>
      <c r="Y35" s="501"/>
      <c r="Z35" s="501" t="s">
        <v>448</v>
      </c>
      <c r="AA35" s="499"/>
      <c r="AB35" s="377"/>
      <c r="AC35" s="376"/>
    </row>
    <row r="36" spans="1:29" ht="47.1" customHeight="1" x14ac:dyDescent="0.25">
      <c r="A36" s="396">
        <v>28</v>
      </c>
      <c r="B36" s="492" t="str">
        <f>IFERROR(IF(D36="","",VLOOKUP(W36,'Reference records(soft deleted)'!$B$46:$D$62,3,FALSE)),"")</f>
        <v/>
      </c>
      <c r="C36" s="492" t="str">
        <f>IFERROR(IF(D36="","",VLOOKUP(X36,'Reference records(soft deleted)'!$B$110:$D$181,2,FALSE)),"")</f>
        <v/>
      </c>
      <c r="D36" s="493"/>
      <c r="E36" s="494" t="str">
        <f>IF('Overview - Section A'!$AN$5="Funding Request",IF(F36="Funding Request Place Holder","",F36),"")</f>
        <v/>
      </c>
      <c r="F36" s="495" t="str">
        <f>IFERROR(IF(Z36="","",VLOOKUP(Z36,'Overview - Section A'!$P$30:$Q$39,2,FALSE)),"")</f>
        <v>Funding Request Place Holder</v>
      </c>
      <c r="G36" s="496"/>
      <c r="H36" s="496"/>
      <c r="I36" s="496"/>
      <c r="J36" s="496"/>
      <c r="K36" s="496"/>
      <c r="L36" s="496"/>
      <c r="M36" s="494" t="str">
        <f t="shared" si="0"/>
        <v/>
      </c>
      <c r="N36" s="497"/>
      <c r="O36" s="498"/>
      <c r="P36" s="499"/>
      <c r="Q36" s="497"/>
      <c r="R36" s="500" t="str">
        <f>IFERROR(IF('Overview - Section A'!$AN$5="Funding Request",VLOOKUP(E36,'Overview - Section A'!$M$30:$P$39,4,FALSE),IF(Z36="","",Z36)),"")</f>
        <v>a1236000008JWhrAAG</v>
      </c>
      <c r="S36" s="500" t="b">
        <f t="shared" si="1"/>
        <v>0</v>
      </c>
      <c r="T36" s="500" t="s">
        <v>1075</v>
      </c>
      <c r="U36" s="500" t="str">
        <f t="array" ref="U36">IFERROR(IF(OR(INDEX('Overview - Section A'!$AB$130:$AB$199,MATCH(LEFT(C36,255),LEFT('Overview - Section A'!$W$130:$W$199,255),0))=0,INDEX('Overview - Section A'!$AB$130:$AB$199,MATCH(LEFT(C36,255),LEFT('Overview - Section A'!$W$130:$W$199,255),0))="[Record ID]"),"",INDEX('Overview - Section A'!$AB$130:$AB$199,MATCH(LEFT(C36,255),LEFT('Overview - Section A'!$W$130:$W$199,255),0))),"")</f>
        <v/>
      </c>
      <c r="V36" s="501" t="str">
        <f>IFERROR(IF('Overview - Section A'!$AN$5="Funding Request",IF('Reference Records'!$B$157&lt;&gt;"",VLOOKUP(M36,'Reference Records'!$B$157:$C$158,2,FALSE),VLOOKUP(M36,'Reference Records'!$A$170:$C$508,3,FALSE)),VLOOKUP(M36,'Reference Records'!$A$511:$C$512,3,FALSE)),"")</f>
        <v/>
      </c>
      <c r="W36" s="502"/>
      <c r="X36" s="502"/>
      <c r="Y36" s="501"/>
      <c r="Z36" s="501" t="s">
        <v>448</v>
      </c>
      <c r="AA36" s="499"/>
      <c r="AB36" s="377"/>
      <c r="AC36" s="376"/>
    </row>
    <row r="37" spans="1:29" ht="47.1" customHeight="1" x14ac:dyDescent="0.25">
      <c r="A37" s="396">
        <v>29</v>
      </c>
      <c r="B37" s="492" t="str">
        <f>IFERROR(IF(D37="","",VLOOKUP(W37,'Reference records(soft deleted)'!$B$46:$D$62,3,FALSE)),"")</f>
        <v/>
      </c>
      <c r="C37" s="492" t="str">
        <f>IFERROR(IF(D37="","",VLOOKUP(X37,'Reference records(soft deleted)'!$B$110:$D$181,2,FALSE)),"")</f>
        <v/>
      </c>
      <c r="D37" s="493"/>
      <c r="E37" s="494" t="str">
        <f>IF('Overview - Section A'!$AN$5="Funding Request",IF(F37="Funding Request Place Holder","",F37),"")</f>
        <v/>
      </c>
      <c r="F37" s="495" t="str">
        <f>IFERROR(IF(Z37="","",VLOOKUP(Z37,'Overview - Section A'!$P$30:$Q$39,2,FALSE)),"")</f>
        <v>Funding Request Place Holder</v>
      </c>
      <c r="G37" s="496"/>
      <c r="H37" s="496"/>
      <c r="I37" s="496"/>
      <c r="J37" s="496"/>
      <c r="K37" s="496"/>
      <c r="L37" s="496"/>
      <c r="M37" s="494" t="str">
        <f t="shared" si="0"/>
        <v/>
      </c>
      <c r="N37" s="497"/>
      <c r="O37" s="498"/>
      <c r="P37" s="499"/>
      <c r="Q37" s="497"/>
      <c r="R37" s="500" t="str">
        <f>IFERROR(IF('Overview - Section A'!$AN$5="Funding Request",VLOOKUP(E37,'Overview - Section A'!$M$30:$P$39,4,FALSE),IF(Z37="","",Z37)),"")</f>
        <v>a1236000008JWhrAAG</v>
      </c>
      <c r="S37" s="500" t="b">
        <f t="shared" si="1"/>
        <v>0</v>
      </c>
      <c r="T37" s="500" t="s">
        <v>1076</v>
      </c>
      <c r="U37" s="500" t="str">
        <f t="array" ref="U37">IFERROR(IF(OR(INDEX('Overview - Section A'!$AB$130:$AB$199,MATCH(LEFT(C37,255),LEFT('Overview - Section A'!$W$130:$W$199,255),0))=0,INDEX('Overview - Section A'!$AB$130:$AB$199,MATCH(LEFT(C37,255),LEFT('Overview - Section A'!$W$130:$W$199,255),0))="[Record ID]"),"",INDEX('Overview - Section A'!$AB$130:$AB$199,MATCH(LEFT(C37,255),LEFT('Overview - Section A'!$W$130:$W$199,255),0))),"")</f>
        <v/>
      </c>
      <c r="V37" s="501" t="str">
        <f>IFERROR(IF('Overview - Section A'!$AN$5="Funding Request",IF('Reference Records'!$B$157&lt;&gt;"",VLOOKUP(M37,'Reference Records'!$B$157:$C$158,2,FALSE),VLOOKUP(M37,'Reference Records'!$A$170:$C$508,3,FALSE)),VLOOKUP(M37,'Reference Records'!$A$511:$C$512,3,FALSE)),"")</f>
        <v/>
      </c>
      <c r="W37" s="502"/>
      <c r="X37" s="502"/>
      <c r="Y37" s="501"/>
      <c r="Z37" s="501" t="s">
        <v>448</v>
      </c>
      <c r="AA37" s="499"/>
      <c r="AB37" s="377"/>
      <c r="AC37" s="376"/>
    </row>
    <row r="38" spans="1:29" ht="47.1" customHeight="1" x14ac:dyDescent="0.25">
      <c r="A38" s="396">
        <v>30</v>
      </c>
      <c r="B38" s="492" t="str">
        <f>IFERROR(IF(D38="","",VLOOKUP(W38,'Reference records(soft deleted)'!$B$46:$D$62,3,FALSE)),"")</f>
        <v/>
      </c>
      <c r="C38" s="492" t="str">
        <f>IFERROR(IF(D38="","",VLOOKUP(X38,'Reference records(soft deleted)'!$B$110:$D$181,2,FALSE)),"")</f>
        <v/>
      </c>
      <c r="D38" s="493"/>
      <c r="E38" s="494" t="str">
        <f>IF('Overview - Section A'!$AN$5="Funding Request",IF(F38="Funding Request Place Holder","",F38),"")</f>
        <v/>
      </c>
      <c r="F38" s="495" t="str">
        <f>IFERROR(IF(Z38="","",VLOOKUP(Z38,'Overview - Section A'!$P$30:$Q$39,2,FALSE)),"")</f>
        <v>Funding Request Place Holder</v>
      </c>
      <c r="G38" s="496"/>
      <c r="H38" s="496"/>
      <c r="I38" s="496"/>
      <c r="J38" s="496"/>
      <c r="K38" s="496"/>
      <c r="L38" s="496"/>
      <c r="M38" s="494" t="str">
        <f t="shared" si="0"/>
        <v/>
      </c>
      <c r="N38" s="497"/>
      <c r="O38" s="498"/>
      <c r="P38" s="499"/>
      <c r="Q38" s="497"/>
      <c r="R38" s="500" t="str">
        <f>IFERROR(IF('Overview - Section A'!$AN$5="Funding Request",VLOOKUP(E38,'Overview - Section A'!$M$30:$P$39,4,FALSE),IF(Z38="","",Z38)),"")</f>
        <v>a1236000008JWhrAAG</v>
      </c>
      <c r="S38" s="500" t="b">
        <f t="shared" si="1"/>
        <v>0</v>
      </c>
      <c r="T38" s="500" t="s">
        <v>1077</v>
      </c>
      <c r="U38" s="500" t="str">
        <f t="array" ref="U38">IFERROR(IF(OR(INDEX('Overview - Section A'!$AB$130:$AB$199,MATCH(LEFT(C38,255),LEFT('Overview - Section A'!$W$130:$W$199,255),0))=0,INDEX('Overview - Section A'!$AB$130:$AB$199,MATCH(LEFT(C38,255),LEFT('Overview - Section A'!$W$130:$W$199,255),0))="[Record ID]"),"",INDEX('Overview - Section A'!$AB$130:$AB$199,MATCH(LEFT(C38,255),LEFT('Overview - Section A'!$W$130:$W$199,255),0))),"")</f>
        <v/>
      </c>
      <c r="V38" s="501" t="str">
        <f>IFERROR(IF('Overview - Section A'!$AN$5="Funding Request",IF('Reference Records'!$B$157&lt;&gt;"",VLOOKUP(M38,'Reference Records'!$B$157:$C$158,2,FALSE),VLOOKUP(M38,'Reference Records'!$A$170:$C$508,3,FALSE)),VLOOKUP(M38,'Reference Records'!$A$511:$C$512,3,FALSE)),"")</f>
        <v/>
      </c>
      <c r="W38" s="502"/>
      <c r="X38" s="502"/>
      <c r="Y38" s="501"/>
      <c r="Z38" s="501" t="s">
        <v>448</v>
      </c>
      <c r="AA38" s="499"/>
      <c r="AB38" s="377"/>
      <c r="AC38" s="376"/>
    </row>
    <row r="39" spans="1:29" ht="47.1" customHeight="1" x14ac:dyDescent="0.25">
      <c r="A39" s="396">
        <v>31</v>
      </c>
      <c r="B39" s="492" t="str">
        <f>IFERROR(IF(D39="","",VLOOKUP(W39,'Reference records(soft deleted)'!$B$46:$D$62,3,FALSE)),"")</f>
        <v/>
      </c>
      <c r="C39" s="492" t="str">
        <f>IFERROR(IF(D39="","",VLOOKUP(X39,'Reference records(soft deleted)'!$B$110:$D$181,2,FALSE)),"")</f>
        <v/>
      </c>
      <c r="D39" s="493"/>
      <c r="E39" s="494" t="str">
        <f>IF('Overview - Section A'!$AN$5="Funding Request",IF(F39="Funding Request Place Holder","",F39),"")</f>
        <v/>
      </c>
      <c r="F39" s="495" t="str">
        <f>IFERROR(IF(Z39="","",VLOOKUP(Z39,'Overview - Section A'!$P$30:$Q$39,2,FALSE)),"")</f>
        <v>Funding Request Place Holder</v>
      </c>
      <c r="G39" s="496"/>
      <c r="H39" s="496"/>
      <c r="I39" s="496"/>
      <c r="J39" s="496"/>
      <c r="K39" s="496"/>
      <c r="L39" s="496"/>
      <c r="M39" s="494" t="str">
        <f t="shared" si="0"/>
        <v/>
      </c>
      <c r="N39" s="497"/>
      <c r="O39" s="498"/>
      <c r="P39" s="499"/>
      <c r="Q39" s="497"/>
      <c r="R39" s="500" t="str">
        <f>IFERROR(IF('Overview - Section A'!$AN$5="Funding Request",VLOOKUP(E39,'Overview - Section A'!$M$30:$P$39,4,FALSE),IF(Z39="","",Z39)),"")</f>
        <v>a1236000008JWhrAAG</v>
      </c>
      <c r="S39" s="500" t="b">
        <f t="shared" si="1"/>
        <v>0</v>
      </c>
      <c r="T39" s="500" t="s">
        <v>1078</v>
      </c>
      <c r="U39" s="500" t="str">
        <f t="array" ref="U39">IFERROR(IF(OR(INDEX('Overview - Section A'!$AB$130:$AB$199,MATCH(LEFT(C39,255),LEFT('Overview - Section A'!$W$130:$W$199,255),0))=0,INDEX('Overview - Section A'!$AB$130:$AB$199,MATCH(LEFT(C39,255),LEFT('Overview - Section A'!$W$130:$W$199,255),0))="[Record ID]"),"",INDEX('Overview - Section A'!$AB$130:$AB$199,MATCH(LEFT(C39,255),LEFT('Overview - Section A'!$W$130:$W$199,255),0))),"")</f>
        <v/>
      </c>
      <c r="V39" s="501" t="str">
        <f>IFERROR(IF('Overview - Section A'!$AN$5="Funding Request",IF('Reference Records'!$B$157&lt;&gt;"",VLOOKUP(M39,'Reference Records'!$B$157:$C$158,2,FALSE),VLOOKUP(M39,'Reference Records'!$A$170:$C$508,3,FALSE)),VLOOKUP(M39,'Reference Records'!$A$511:$C$512,3,FALSE)),"")</f>
        <v/>
      </c>
      <c r="W39" s="502"/>
      <c r="X39" s="502"/>
      <c r="Y39" s="501"/>
      <c r="Z39" s="501" t="s">
        <v>448</v>
      </c>
      <c r="AA39" s="499"/>
      <c r="AB39" s="377"/>
      <c r="AC39" s="376"/>
    </row>
    <row r="40" spans="1:29" ht="47.1" customHeight="1" x14ac:dyDescent="0.25">
      <c r="A40" s="396">
        <v>32</v>
      </c>
      <c r="B40" s="492" t="str">
        <f>IFERROR(IF(D40="","",VLOOKUP(W40,'Reference records(soft deleted)'!$B$46:$D$62,3,FALSE)),"")</f>
        <v/>
      </c>
      <c r="C40" s="492" t="str">
        <f>IFERROR(IF(D40="","",VLOOKUP(X40,'Reference records(soft deleted)'!$B$110:$D$181,2,FALSE)),"")</f>
        <v/>
      </c>
      <c r="D40" s="493"/>
      <c r="E40" s="494" t="str">
        <f>IF('Overview - Section A'!$AN$5="Funding Request",IF(F40="Funding Request Place Holder","",F40),"")</f>
        <v/>
      </c>
      <c r="F40" s="495" t="str">
        <f>IFERROR(IF(Z40="","",VLOOKUP(Z40,'Overview - Section A'!$P$30:$Q$39,2,FALSE)),"")</f>
        <v>Funding Request Place Holder</v>
      </c>
      <c r="G40" s="496"/>
      <c r="H40" s="496"/>
      <c r="I40" s="496"/>
      <c r="J40" s="496"/>
      <c r="K40" s="496"/>
      <c r="L40" s="496"/>
      <c r="M40" s="494" t="str">
        <f t="shared" si="0"/>
        <v/>
      </c>
      <c r="N40" s="497"/>
      <c r="O40" s="498"/>
      <c r="P40" s="499"/>
      <c r="Q40" s="497"/>
      <c r="R40" s="500" t="str">
        <f>IFERROR(IF('Overview - Section A'!$AN$5="Funding Request",VLOOKUP(E40,'Overview - Section A'!$M$30:$P$39,4,FALSE),IF(Z40="","",Z40)),"")</f>
        <v>a1236000008JWhrAAG</v>
      </c>
      <c r="S40" s="500" t="b">
        <f t="shared" si="1"/>
        <v>0</v>
      </c>
      <c r="T40" s="500" t="s">
        <v>1079</v>
      </c>
      <c r="U40" s="500" t="str">
        <f t="array" ref="U40">IFERROR(IF(OR(INDEX('Overview - Section A'!$AB$130:$AB$199,MATCH(LEFT(C40,255),LEFT('Overview - Section A'!$W$130:$W$199,255),0))=0,INDEX('Overview - Section A'!$AB$130:$AB$199,MATCH(LEFT(C40,255),LEFT('Overview - Section A'!$W$130:$W$199,255),0))="[Record ID]"),"",INDEX('Overview - Section A'!$AB$130:$AB$199,MATCH(LEFT(C40,255),LEFT('Overview - Section A'!$W$130:$W$199,255),0))),"")</f>
        <v/>
      </c>
      <c r="V40" s="501" t="str">
        <f>IFERROR(IF('Overview - Section A'!$AN$5="Funding Request",IF('Reference Records'!$B$157&lt;&gt;"",VLOOKUP(M40,'Reference Records'!$B$157:$C$158,2,FALSE),VLOOKUP(M40,'Reference Records'!$A$170:$C$508,3,FALSE)),VLOOKUP(M40,'Reference Records'!$A$511:$C$512,3,FALSE)),"")</f>
        <v/>
      </c>
      <c r="W40" s="502"/>
      <c r="X40" s="502"/>
      <c r="Y40" s="501"/>
      <c r="Z40" s="501" t="s">
        <v>448</v>
      </c>
      <c r="AA40" s="499"/>
      <c r="AB40" s="377"/>
      <c r="AC40" s="376"/>
    </row>
    <row r="41" spans="1:29" ht="47.1" customHeight="1" x14ac:dyDescent="0.25">
      <c r="A41" s="396">
        <v>33</v>
      </c>
      <c r="B41" s="492" t="str">
        <f>IFERROR(IF(D41="","",VLOOKUP(W41,'Reference records(soft deleted)'!$B$46:$D$62,3,FALSE)),"")</f>
        <v/>
      </c>
      <c r="C41" s="492" t="str">
        <f>IFERROR(IF(D41="","",VLOOKUP(X41,'Reference records(soft deleted)'!$B$110:$D$181,2,FALSE)),"")</f>
        <v/>
      </c>
      <c r="D41" s="493"/>
      <c r="E41" s="494" t="str">
        <f>IF('Overview - Section A'!$AN$5="Funding Request",IF(F41="Funding Request Place Holder","",F41),"")</f>
        <v/>
      </c>
      <c r="F41" s="495" t="str">
        <f>IFERROR(IF(Z41="","",VLOOKUP(Z41,'Overview - Section A'!$P$30:$Q$39,2,FALSE)),"")</f>
        <v>Funding Request Place Holder</v>
      </c>
      <c r="G41" s="496"/>
      <c r="H41" s="496"/>
      <c r="I41" s="496"/>
      <c r="J41" s="496"/>
      <c r="K41" s="496"/>
      <c r="L41" s="496"/>
      <c r="M41" s="494" t="str">
        <f t="shared" si="0"/>
        <v/>
      </c>
      <c r="N41" s="497"/>
      <c r="O41" s="498"/>
      <c r="P41" s="499"/>
      <c r="Q41" s="497"/>
      <c r="R41" s="500" t="str">
        <f>IFERROR(IF('Overview - Section A'!$AN$5="Funding Request",VLOOKUP(E41,'Overview - Section A'!$M$30:$P$39,4,FALSE),IF(Z41="","",Z41)),"")</f>
        <v>a1236000008JWhrAAG</v>
      </c>
      <c r="S41" s="500" t="b">
        <f t="shared" si="1"/>
        <v>0</v>
      </c>
      <c r="T41" s="500" t="s">
        <v>1080</v>
      </c>
      <c r="U41" s="500" t="str">
        <f t="array" ref="U41">IFERROR(IF(OR(INDEX('Overview - Section A'!$AB$130:$AB$199,MATCH(LEFT(C41,255),LEFT('Overview - Section A'!$W$130:$W$199,255),0))=0,INDEX('Overview - Section A'!$AB$130:$AB$199,MATCH(LEFT(C41,255),LEFT('Overview - Section A'!$W$130:$W$199,255),0))="[Record ID]"),"",INDEX('Overview - Section A'!$AB$130:$AB$199,MATCH(LEFT(C41,255),LEFT('Overview - Section A'!$W$130:$W$199,255),0))),"")</f>
        <v/>
      </c>
      <c r="V41" s="501" t="str">
        <f>IFERROR(IF('Overview - Section A'!$AN$5="Funding Request",IF('Reference Records'!$B$157&lt;&gt;"",VLOOKUP(M41,'Reference Records'!$B$157:$C$158,2,FALSE),VLOOKUP(M41,'Reference Records'!$A$170:$C$508,3,FALSE)),VLOOKUP(M41,'Reference Records'!$A$511:$C$512,3,FALSE)),"")</f>
        <v/>
      </c>
      <c r="W41" s="502"/>
      <c r="X41" s="502"/>
      <c r="Y41" s="501"/>
      <c r="Z41" s="501" t="s">
        <v>448</v>
      </c>
      <c r="AA41" s="499"/>
      <c r="AB41" s="377"/>
      <c r="AC41" s="376"/>
    </row>
    <row r="42" spans="1:29" ht="47.1" customHeight="1" x14ac:dyDescent="0.25">
      <c r="A42" s="396">
        <v>34</v>
      </c>
      <c r="B42" s="492" t="str">
        <f>IFERROR(IF(D42="","",VLOOKUP(W42,'Reference records(soft deleted)'!$B$46:$D$62,3,FALSE)),"")</f>
        <v/>
      </c>
      <c r="C42" s="492" t="str">
        <f>IFERROR(IF(D42="","",VLOOKUP(X42,'Reference records(soft deleted)'!$B$110:$D$181,2,FALSE)),"")</f>
        <v/>
      </c>
      <c r="D42" s="493"/>
      <c r="E42" s="494" t="str">
        <f>IF('Overview - Section A'!$AN$5="Funding Request",IF(F42="Funding Request Place Holder","",F42),"")</f>
        <v/>
      </c>
      <c r="F42" s="495" t="str">
        <f>IFERROR(IF(Z42="","",VLOOKUP(Z42,'Overview - Section A'!$P$30:$Q$39,2,FALSE)),"")</f>
        <v>Funding Request Place Holder</v>
      </c>
      <c r="G42" s="496"/>
      <c r="H42" s="496"/>
      <c r="I42" s="496"/>
      <c r="J42" s="496"/>
      <c r="K42" s="496"/>
      <c r="L42" s="496"/>
      <c r="M42" s="494" t="str">
        <f t="shared" si="0"/>
        <v/>
      </c>
      <c r="N42" s="497"/>
      <c r="O42" s="498"/>
      <c r="P42" s="499"/>
      <c r="Q42" s="497"/>
      <c r="R42" s="500" t="str">
        <f>IFERROR(IF('Overview - Section A'!$AN$5="Funding Request",VLOOKUP(E42,'Overview - Section A'!$M$30:$P$39,4,FALSE),IF(Z42="","",Z42)),"")</f>
        <v>a1236000008JWhrAAG</v>
      </c>
      <c r="S42" s="500" t="b">
        <f t="shared" si="1"/>
        <v>0</v>
      </c>
      <c r="T42" s="500" t="s">
        <v>1081</v>
      </c>
      <c r="U42" s="500" t="str">
        <f t="array" ref="U42">IFERROR(IF(OR(INDEX('Overview - Section A'!$AB$130:$AB$199,MATCH(LEFT(C42,255),LEFT('Overview - Section A'!$W$130:$W$199,255),0))=0,INDEX('Overview - Section A'!$AB$130:$AB$199,MATCH(LEFT(C42,255),LEFT('Overview - Section A'!$W$130:$W$199,255),0))="[Record ID]"),"",INDEX('Overview - Section A'!$AB$130:$AB$199,MATCH(LEFT(C42,255),LEFT('Overview - Section A'!$W$130:$W$199,255),0))),"")</f>
        <v/>
      </c>
      <c r="V42" s="501" t="str">
        <f>IFERROR(IF('Overview - Section A'!$AN$5="Funding Request",IF('Reference Records'!$B$157&lt;&gt;"",VLOOKUP(M42,'Reference Records'!$B$157:$C$158,2,FALSE),VLOOKUP(M42,'Reference Records'!$A$170:$C$508,3,FALSE)),VLOOKUP(M42,'Reference Records'!$A$511:$C$512,3,FALSE)),"")</f>
        <v/>
      </c>
      <c r="W42" s="502"/>
      <c r="X42" s="502"/>
      <c r="Y42" s="501"/>
      <c r="Z42" s="501" t="s">
        <v>448</v>
      </c>
      <c r="AA42" s="499"/>
      <c r="AB42" s="377"/>
      <c r="AC42" s="376"/>
    </row>
    <row r="43" spans="1:29" ht="47.1" customHeight="1" x14ac:dyDescent="0.25">
      <c r="A43" s="396">
        <v>35</v>
      </c>
      <c r="B43" s="492" t="str">
        <f>IFERROR(IF(D43="","",VLOOKUP(W43,'Reference records(soft deleted)'!$B$46:$D$62,3,FALSE)),"")</f>
        <v/>
      </c>
      <c r="C43" s="492" t="str">
        <f>IFERROR(IF(D43="","",VLOOKUP(X43,'Reference records(soft deleted)'!$B$110:$D$181,2,FALSE)),"")</f>
        <v/>
      </c>
      <c r="D43" s="493"/>
      <c r="E43" s="494" t="str">
        <f>IF('Overview - Section A'!$AN$5="Funding Request",IF(F43="Funding Request Place Holder","",F43),"")</f>
        <v/>
      </c>
      <c r="F43" s="495" t="str">
        <f>IFERROR(IF(Z43="","",VLOOKUP(Z43,'Overview - Section A'!$P$30:$Q$39,2,FALSE)),"")</f>
        <v>Funding Request Place Holder</v>
      </c>
      <c r="G43" s="496"/>
      <c r="H43" s="496"/>
      <c r="I43" s="496"/>
      <c r="J43" s="496"/>
      <c r="K43" s="496"/>
      <c r="L43" s="496"/>
      <c r="M43" s="494" t="str">
        <f t="shared" si="0"/>
        <v/>
      </c>
      <c r="N43" s="497"/>
      <c r="O43" s="498"/>
      <c r="P43" s="499"/>
      <c r="Q43" s="497"/>
      <c r="R43" s="500" t="str">
        <f>IFERROR(IF('Overview - Section A'!$AN$5="Funding Request",VLOOKUP(E43,'Overview - Section A'!$M$30:$P$39,4,FALSE),IF(Z43="","",Z43)),"")</f>
        <v>a1236000008JWhrAAG</v>
      </c>
      <c r="S43" s="500" t="b">
        <f t="shared" si="1"/>
        <v>0</v>
      </c>
      <c r="T43" s="500" t="s">
        <v>1082</v>
      </c>
      <c r="U43" s="500" t="str">
        <f t="array" ref="U43">IFERROR(IF(OR(INDEX('Overview - Section A'!$AB$130:$AB$199,MATCH(LEFT(C43,255),LEFT('Overview - Section A'!$W$130:$W$199,255),0))=0,INDEX('Overview - Section A'!$AB$130:$AB$199,MATCH(LEFT(C43,255),LEFT('Overview - Section A'!$W$130:$W$199,255),0))="[Record ID]"),"",INDEX('Overview - Section A'!$AB$130:$AB$199,MATCH(LEFT(C43,255),LEFT('Overview - Section A'!$W$130:$W$199,255),0))),"")</f>
        <v/>
      </c>
      <c r="V43" s="501" t="str">
        <f>IFERROR(IF('Overview - Section A'!$AN$5="Funding Request",IF('Reference Records'!$B$157&lt;&gt;"",VLOOKUP(M43,'Reference Records'!$B$157:$C$158,2,FALSE),VLOOKUP(M43,'Reference Records'!$A$170:$C$508,3,FALSE)),VLOOKUP(M43,'Reference Records'!$A$511:$C$512,3,FALSE)),"")</f>
        <v/>
      </c>
      <c r="W43" s="502"/>
      <c r="X43" s="502"/>
      <c r="Y43" s="501"/>
      <c r="Z43" s="501" t="s">
        <v>448</v>
      </c>
      <c r="AA43" s="499"/>
      <c r="AB43" s="377"/>
      <c r="AC43" s="376"/>
    </row>
    <row r="44" spans="1:29" ht="47.1" customHeight="1" x14ac:dyDescent="0.25">
      <c r="A44" s="396">
        <v>36</v>
      </c>
      <c r="B44" s="492" t="str">
        <f>IFERROR(IF(D44="","",VLOOKUP(W44,'Reference records(soft deleted)'!$B$46:$D$62,3,FALSE)),"")</f>
        <v/>
      </c>
      <c r="C44" s="492" t="str">
        <f>IFERROR(IF(D44="","",VLOOKUP(X44,'Reference records(soft deleted)'!$B$110:$D$181,2,FALSE)),"")</f>
        <v/>
      </c>
      <c r="D44" s="493"/>
      <c r="E44" s="494" t="str">
        <f>IF('Overview - Section A'!$AN$5="Funding Request",IF(F44="Funding Request Place Holder","",F44),"")</f>
        <v/>
      </c>
      <c r="F44" s="495" t="str">
        <f>IFERROR(IF(Z44="","",VLOOKUP(Z44,'Overview - Section A'!$P$30:$Q$39,2,FALSE)),"")</f>
        <v>Funding Request Place Holder</v>
      </c>
      <c r="G44" s="496"/>
      <c r="H44" s="496"/>
      <c r="I44" s="496"/>
      <c r="J44" s="496"/>
      <c r="K44" s="496"/>
      <c r="L44" s="496"/>
      <c r="M44" s="494" t="str">
        <f t="shared" si="0"/>
        <v/>
      </c>
      <c r="N44" s="497"/>
      <c r="O44" s="498"/>
      <c r="P44" s="499"/>
      <c r="Q44" s="497"/>
      <c r="R44" s="500" t="str">
        <f>IFERROR(IF('Overview - Section A'!$AN$5="Funding Request",VLOOKUP(E44,'Overview - Section A'!$M$30:$P$39,4,FALSE),IF(Z44="","",Z44)),"")</f>
        <v>a1236000008JWhrAAG</v>
      </c>
      <c r="S44" s="500" t="b">
        <f t="shared" si="1"/>
        <v>0</v>
      </c>
      <c r="T44" s="500" t="s">
        <v>1083</v>
      </c>
      <c r="U44" s="500" t="str">
        <f t="array" ref="U44">IFERROR(IF(OR(INDEX('Overview - Section A'!$AB$130:$AB$199,MATCH(LEFT(C44,255),LEFT('Overview - Section A'!$W$130:$W$199,255),0))=0,INDEX('Overview - Section A'!$AB$130:$AB$199,MATCH(LEFT(C44,255),LEFT('Overview - Section A'!$W$130:$W$199,255),0))="[Record ID]"),"",INDEX('Overview - Section A'!$AB$130:$AB$199,MATCH(LEFT(C44,255),LEFT('Overview - Section A'!$W$130:$W$199,255),0))),"")</f>
        <v/>
      </c>
      <c r="V44" s="501" t="str">
        <f>IFERROR(IF('Overview - Section A'!$AN$5="Funding Request",IF('Reference Records'!$B$157&lt;&gt;"",VLOOKUP(M44,'Reference Records'!$B$157:$C$158,2,FALSE),VLOOKUP(M44,'Reference Records'!$A$170:$C$508,3,FALSE)),VLOOKUP(M44,'Reference Records'!$A$511:$C$512,3,FALSE)),"")</f>
        <v/>
      </c>
      <c r="W44" s="502"/>
      <c r="X44" s="502"/>
      <c r="Y44" s="501"/>
      <c r="Z44" s="501" t="s">
        <v>448</v>
      </c>
      <c r="AA44" s="499"/>
      <c r="AB44" s="377"/>
      <c r="AC44" s="376"/>
    </row>
    <row r="45" spans="1:29" ht="47.1" customHeight="1" x14ac:dyDescent="0.25">
      <c r="A45" s="396">
        <v>37</v>
      </c>
      <c r="B45" s="492" t="str">
        <f>IFERROR(IF(D45="","",VLOOKUP(W45,'Reference records(soft deleted)'!$B$46:$D$62,3,FALSE)),"")</f>
        <v/>
      </c>
      <c r="C45" s="492" t="str">
        <f>IFERROR(IF(D45="","",VLOOKUP(X45,'Reference records(soft deleted)'!$B$110:$D$181,2,FALSE)),"")</f>
        <v/>
      </c>
      <c r="D45" s="493"/>
      <c r="E45" s="494" t="str">
        <f>IF('Overview - Section A'!$AN$5="Funding Request",IF(F45="Funding Request Place Holder","",F45),"")</f>
        <v/>
      </c>
      <c r="F45" s="495" t="str">
        <f>IFERROR(IF(Z45="","",VLOOKUP(Z45,'Overview - Section A'!$P$30:$Q$39,2,FALSE)),"")</f>
        <v>Funding Request Place Holder</v>
      </c>
      <c r="G45" s="496"/>
      <c r="H45" s="496"/>
      <c r="I45" s="496"/>
      <c r="J45" s="496"/>
      <c r="K45" s="496"/>
      <c r="L45" s="496"/>
      <c r="M45" s="494" t="str">
        <f t="shared" si="0"/>
        <v/>
      </c>
      <c r="N45" s="497"/>
      <c r="O45" s="498"/>
      <c r="P45" s="499"/>
      <c r="Q45" s="497"/>
      <c r="R45" s="500" t="str">
        <f>IFERROR(IF('Overview - Section A'!$AN$5="Funding Request",VLOOKUP(E45,'Overview - Section A'!$M$30:$P$39,4,FALSE),IF(Z45="","",Z45)),"")</f>
        <v>a1236000008JWhrAAG</v>
      </c>
      <c r="S45" s="500" t="b">
        <f t="shared" si="1"/>
        <v>0</v>
      </c>
      <c r="T45" s="500" t="s">
        <v>1084</v>
      </c>
      <c r="U45" s="500" t="str">
        <f t="array" ref="U45">IFERROR(IF(OR(INDEX('Overview - Section A'!$AB$130:$AB$199,MATCH(LEFT(C45,255),LEFT('Overview - Section A'!$W$130:$W$199,255),0))=0,INDEX('Overview - Section A'!$AB$130:$AB$199,MATCH(LEFT(C45,255),LEFT('Overview - Section A'!$W$130:$W$199,255),0))="[Record ID]"),"",INDEX('Overview - Section A'!$AB$130:$AB$199,MATCH(LEFT(C45,255),LEFT('Overview - Section A'!$W$130:$W$199,255),0))),"")</f>
        <v/>
      </c>
      <c r="V45" s="501" t="str">
        <f>IFERROR(IF('Overview - Section A'!$AN$5="Funding Request",IF('Reference Records'!$B$157&lt;&gt;"",VLOOKUP(M45,'Reference Records'!$B$157:$C$158,2,FALSE),VLOOKUP(M45,'Reference Records'!$A$170:$C$508,3,FALSE)),VLOOKUP(M45,'Reference Records'!$A$511:$C$512,3,FALSE)),"")</f>
        <v/>
      </c>
      <c r="W45" s="502"/>
      <c r="X45" s="502"/>
      <c r="Y45" s="501"/>
      <c r="Z45" s="501" t="s">
        <v>448</v>
      </c>
      <c r="AA45" s="499"/>
      <c r="AB45" s="377"/>
      <c r="AC45" s="376"/>
    </row>
    <row r="46" spans="1:29" ht="47.1" customHeight="1" x14ac:dyDescent="0.25">
      <c r="A46" s="396">
        <v>38</v>
      </c>
      <c r="B46" s="492" t="str">
        <f>IFERROR(IF(D46="","",VLOOKUP(W46,'Reference records(soft deleted)'!$B$46:$D$62,3,FALSE)),"")</f>
        <v/>
      </c>
      <c r="C46" s="492" t="str">
        <f>IFERROR(IF(D46="","",VLOOKUP(X46,'Reference records(soft deleted)'!$B$110:$D$181,2,FALSE)),"")</f>
        <v/>
      </c>
      <c r="D46" s="493"/>
      <c r="E46" s="494" t="str">
        <f>IF('Overview - Section A'!$AN$5="Funding Request",IF(F46="Funding Request Place Holder","",F46),"")</f>
        <v/>
      </c>
      <c r="F46" s="495" t="str">
        <f>IFERROR(IF(Z46="","",VLOOKUP(Z46,'Overview - Section A'!$P$30:$Q$39,2,FALSE)),"")</f>
        <v>Funding Request Place Holder</v>
      </c>
      <c r="G46" s="496"/>
      <c r="H46" s="496"/>
      <c r="I46" s="496"/>
      <c r="J46" s="496"/>
      <c r="K46" s="496"/>
      <c r="L46" s="496"/>
      <c r="M46" s="494" t="str">
        <f t="shared" si="0"/>
        <v/>
      </c>
      <c r="N46" s="497"/>
      <c r="O46" s="498"/>
      <c r="P46" s="499"/>
      <c r="Q46" s="497"/>
      <c r="R46" s="500" t="str">
        <f>IFERROR(IF('Overview - Section A'!$AN$5="Funding Request",VLOOKUP(E46,'Overview - Section A'!$M$30:$P$39,4,FALSE),IF(Z46="","",Z46)),"")</f>
        <v>a1236000008JWhrAAG</v>
      </c>
      <c r="S46" s="500" t="b">
        <f t="shared" si="1"/>
        <v>0</v>
      </c>
      <c r="T46" s="500" t="s">
        <v>1085</v>
      </c>
      <c r="U46" s="500" t="str">
        <f t="array" ref="U46">IFERROR(IF(OR(INDEX('Overview - Section A'!$AB$130:$AB$199,MATCH(LEFT(C46,255),LEFT('Overview - Section A'!$W$130:$W$199,255),0))=0,INDEX('Overview - Section A'!$AB$130:$AB$199,MATCH(LEFT(C46,255),LEFT('Overview - Section A'!$W$130:$W$199,255),0))="[Record ID]"),"",INDEX('Overview - Section A'!$AB$130:$AB$199,MATCH(LEFT(C46,255),LEFT('Overview - Section A'!$W$130:$W$199,255),0))),"")</f>
        <v/>
      </c>
      <c r="V46" s="501" t="str">
        <f>IFERROR(IF('Overview - Section A'!$AN$5="Funding Request",IF('Reference Records'!$B$157&lt;&gt;"",VLOOKUP(M46,'Reference Records'!$B$157:$C$158,2,FALSE),VLOOKUP(M46,'Reference Records'!$A$170:$C$508,3,FALSE)),VLOOKUP(M46,'Reference Records'!$A$511:$C$512,3,FALSE)),"")</f>
        <v/>
      </c>
      <c r="W46" s="502"/>
      <c r="X46" s="502"/>
      <c r="Y46" s="501"/>
      <c r="Z46" s="501" t="s">
        <v>448</v>
      </c>
      <c r="AA46" s="499"/>
      <c r="AB46" s="377"/>
      <c r="AC46" s="376"/>
    </row>
    <row r="47" spans="1:29" ht="47.1" customHeight="1" x14ac:dyDescent="0.25">
      <c r="A47" s="396">
        <v>39</v>
      </c>
      <c r="B47" s="492" t="str">
        <f>IFERROR(IF(D47="","",VLOOKUP(W47,'Reference records(soft deleted)'!$B$46:$D$62,3,FALSE)),"")</f>
        <v/>
      </c>
      <c r="C47" s="492" t="str">
        <f>IFERROR(IF(D47="","",VLOOKUP(X47,'Reference records(soft deleted)'!$B$110:$D$181,2,FALSE)),"")</f>
        <v/>
      </c>
      <c r="D47" s="493"/>
      <c r="E47" s="494" t="str">
        <f>IF('Overview - Section A'!$AN$5="Funding Request",IF(F47="Funding Request Place Holder","",F47),"")</f>
        <v/>
      </c>
      <c r="F47" s="495" t="str">
        <f>IFERROR(IF(Z47="","",VLOOKUP(Z47,'Overview - Section A'!$P$30:$Q$39,2,FALSE)),"")</f>
        <v>Funding Request Place Holder</v>
      </c>
      <c r="G47" s="496"/>
      <c r="H47" s="496"/>
      <c r="I47" s="496"/>
      <c r="J47" s="496"/>
      <c r="K47" s="496"/>
      <c r="L47" s="496"/>
      <c r="M47" s="494" t="str">
        <f t="shared" si="0"/>
        <v/>
      </c>
      <c r="N47" s="497"/>
      <c r="O47" s="498"/>
      <c r="P47" s="499"/>
      <c r="Q47" s="497"/>
      <c r="R47" s="500" t="str">
        <f>IFERROR(IF('Overview - Section A'!$AN$5="Funding Request",VLOOKUP(E47,'Overview - Section A'!$M$30:$P$39,4,FALSE),IF(Z47="","",Z47)),"")</f>
        <v>a1236000008JWhrAAG</v>
      </c>
      <c r="S47" s="500" t="b">
        <f t="shared" si="1"/>
        <v>0</v>
      </c>
      <c r="T47" s="500" t="s">
        <v>1086</v>
      </c>
      <c r="U47" s="500" t="str">
        <f t="array" ref="U47">IFERROR(IF(OR(INDEX('Overview - Section A'!$AB$130:$AB$199,MATCH(LEFT(C47,255),LEFT('Overview - Section A'!$W$130:$W$199,255),0))=0,INDEX('Overview - Section A'!$AB$130:$AB$199,MATCH(LEFT(C47,255),LEFT('Overview - Section A'!$W$130:$W$199,255),0))="[Record ID]"),"",INDEX('Overview - Section A'!$AB$130:$AB$199,MATCH(LEFT(C47,255),LEFT('Overview - Section A'!$W$130:$W$199,255),0))),"")</f>
        <v/>
      </c>
      <c r="V47" s="501" t="str">
        <f>IFERROR(IF('Overview - Section A'!$AN$5="Funding Request",IF('Reference Records'!$B$157&lt;&gt;"",VLOOKUP(M47,'Reference Records'!$B$157:$C$158,2,FALSE),VLOOKUP(M47,'Reference Records'!$A$170:$C$508,3,FALSE)),VLOOKUP(M47,'Reference Records'!$A$511:$C$512,3,FALSE)),"")</f>
        <v/>
      </c>
      <c r="W47" s="502"/>
      <c r="X47" s="502"/>
      <c r="Y47" s="501"/>
      <c r="Z47" s="501" t="s">
        <v>448</v>
      </c>
      <c r="AA47" s="499"/>
      <c r="AB47" s="377"/>
      <c r="AC47" s="376"/>
    </row>
    <row r="48" spans="1:29" ht="47.1" customHeight="1" x14ac:dyDescent="0.25">
      <c r="A48" s="396">
        <v>40</v>
      </c>
      <c r="B48" s="492" t="str">
        <f>IFERROR(IF(D48="","",VLOOKUP(W48,'Reference records(soft deleted)'!$B$46:$D$62,3,FALSE)),"")</f>
        <v/>
      </c>
      <c r="C48" s="492" t="str">
        <f>IFERROR(IF(D48="","",VLOOKUP(X48,'Reference records(soft deleted)'!$B$110:$D$181,2,FALSE)),"")</f>
        <v/>
      </c>
      <c r="D48" s="493"/>
      <c r="E48" s="494" t="str">
        <f>IF('Overview - Section A'!$AN$5="Funding Request",IF(F48="Funding Request Place Holder","",F48),"")</f>
        <v/>
      </c>
      <c r="F48" s="495" t="str">
        <f>IFERROR(IF(Z48="","",VLOOKUP(Z48,'Overview - Section A'!$P$30:$Q$39,2,FALSE)),"")</f>
        <v>Funding Request Place Holder</v>
      </c>
      <c r="G48" s="496"/>
      <c r="H48" s="496"/>
      <c r="I48" s="496"/>
      <c r="J48" s="496"/>
      <c r="K48" s="496"/>
      <c r="L48" s="496"/>
      <c r="M48" s="494" t="str">
        <f t="shared" si="0"/>
        <v/>
      </c>
      <c r="N48" s="497"/>
      <c r="O48" s="498"/>
      <c r="P48" s="499"/>
      <c r="Q48" s="497"/>
      <c r="R48" s="500" t="str">
        <f>IFERROR(IF('Overview - Section A'!$AN$5="Funding Request",VLOOKUP(E48,'Overview - Section A'!$M$30:$P$39,4,FALSE),IF(Z48="","",Z48)),"")</f>
        <v>a1236000008JWhrAAG</v>
      </c>
      <c r="S48" s="500" t="b">
        <f t="shared" si="1"/>
        <v>0</v>
      </c>
      <c r="T48" s="500" t="s">
        <v>1087</v>
      </c>
      <c r="U48" s="500" t="str">
        <f t="array" ref="U48">IFERROR(IF(OR(INDEX('Overview - Section A'!$AB$130:$AB$199,MATCH(LEFT(C48,255),LEFT('Overview - Section A'!$W$130:$W$199,255),0))=0,INDEX('Overview - Section A'!$AB$130:$AB$199,MATCH(LEFT(C48,255),LEFT('Overview - Section A'!$W$130:$W$199,255),0))="[Record ID]"),"",INDEX('Overview - Section A'!$AB$130:$AB$199,MATCH(LEFT(C48,255),LEFT('Overview - Section A'!$W$130:$W$199,255),0))),"")</f>
        <v/>
      </c>
      <c r="V48" s="501" t="str">
        <f>IFERROR(IF('Overview - Section A'!$AN$5="Funding Request",IF('Reference Records'!$B$157&lt;&gt;"",VLOOKUP(M48,'Reference Records'!$B$157:$C$158,2,FALSE),VLOOKUP(M48,'Reference Records'!$A$170:$C$508,3,FALSE)),VLOOKUP(M48,'Reference Records'!$A$511:$C$512,3,FALSE)),"")</f>
        <v/>
      </c>
      <c r="W48" s="502"/>
      <c r="X48" s="502"/>
      <c r="Y48" s="501"/>
      <c r="Z48" s="501" t="s">
        <v>448</v>
      </c>
      <c r="AA48" s="499"/>
      <c r="AB48" s="377"/>
      <c r="AC48" s="376"/>
    </row>
    <row r="49" spans="1:29" ht="47.1" customHeight="1" x14ac:dyDescent="0.25">
      <c r="A49" s="396">
        <v>41</v>
      </c>
      <c r="B49" s="492" t="str">
        <f>IFERROR(IF(D49="","",VLOOKUP(W49,'Reference records(soft deleted)'!$B$46:$D$62,3,FALSE)),"")</f>
        <v/>
      </c>
      <c r="C49" s="492" t="str">
        <f>IFERROR(IF(D49="","",VLOOKUP(X49,'Reference records(soft deleted)'!$B$110:$D$181,2,FALSE)),"")</f>
        <v/>
      </c>
      <c r="D49" s="493"/>
      <c r="E49" s="494" t="str">
        <f>IF('Overview - Section A'!$AN$5="Funding Request",IF(F49="Funding Request Place Holder","",F49),"")</f>
        <v/>
      </c>
      <c r="F49" s="495" t="str">
        <f>IFERROR(IF(Z49="","",VLOOKUP(Z49,'Overview - Section A'!$P$30:$Q$39,2,FALSE)),"")</f>
        <v>Funding Request Place Holder</v>
      </c>
      <c r="G49" s="496"/>
      <c r="H49" s="496"/>
      <c r="I49" s="496"/>
      <c r="J49" s="496"/>
      <c r="K49" s="496"/>
      <c r="L49" s="496"/>
      <c r="M49" s="494" t="str">
        <f t="shared" si="0"/>
        <v/>
      </c>
      <c r="N49" s="497"/>
      <c r="O49" s="498"/>
      <c r="P49" s="499"/>
      <c r="Q49" s="497"/>
      <c r="R49" s="500" t="str">
        <f>IFERROR(IF('Overview - Section A'!$AN$5="Funding Request",VLOOKUP(E49,'Overview - Section A'!$M$30:$P$39,4,FALSE),IF(Z49="","",Z49)),"")</f>
        <v>a1236000008JWhrAAG</v>
      </c>
      <c r="S49" s="500" t="b">
        <f t="shared" si="1"/>
        <v>0</v>
      </c>
      <c r="T49" s="500" t="s">
        <v>1088</v>
      </c>
      <c r="U49" s="500" t="str">
        <f t="array" ref="U49">IFERROR(IF(OR(INDEX('Overview - Section A'!$AB$130:$AB$199,MATCH(LEFT(C49,255),LEFT('Overview - Section A'!$W$130:$W$199,255),0))=0,INDEX('Overview - Section A'!$AB$130:$AB$199,MATCH(LEFT(C49,255),LEFT('Overview - Section A'!$W$130:$W$199,255),0))="[Record ID]"),"",INDEX('Overview - Section A'!$AB$130:$AB$199,MATCH(LEFT(C49,255),LEFT('Overview - Section A'!$W$130:$W$199,255),0))),"")</f>
        <v/>
      </c>
      <c r="V49" s="501" t="str">
        <f>IFERROR(IF('Overview - Section A'!$AN$5="Funding Request",IF('Reference Records'!$B$157&lt;&gt;"",VLOOKUP(M49,'Reference Records'!$B$157:$C$158,2,FALSE),VLOOKUP(M49,'Reference Records'!$A$170:$C$508,3,FALSE)),VLOOKUP(M49,'Reference Records'!$A$511:$C$512,3,FALSE)),"")</f>
        <v/>
      </c>
      <c r="W49" s="502"/>
      <c r="X49" s="502"/>
      <c r="Y49" s="501"/>
      <c r="Z49" s="501" t="s">
        <v>448</v>
      </c>
      <c r="AA49" s="499"/>
      <c r="AB49" s="377"/>
      <c r="AC49" s="376"/>
    </row>
    <row r="50" spans="1:29" ht="47.1" customHeight="1" x14ac:dyDescent="0.25">
      <c r="A50" s="396">
        <v>42</v>
      </c>
      <c r="B50" s="492" t="str">
        <f>IFERROR(IF(D50="","",VLOOKUP(W50,'Reference records(soft deleted)'!$B$46:$D$62,3,FALSE)),"")</f>
        <v/>
      </c>
      <c r="C50" s="492" t="str">
        <f>IFERROR(IF(D50="","",VLOOKUP(X50,'Reference records(soft deleted)'!$B$110:$D$181,2,FALSE)),"")</f>
        <v/>
      </c>
      <c r="D50" s="493"/>
      <c r="E50" s="494" t="str">
        <f>IF('Overview - Section A'!$AN$5="Funding Request",IF(F50="Funding Request Place Holder","",F50),"")</f>
        <v/>
      </c>
      <c r="F50" s="495" t="str">
        <f>IFERROR(IF(Z50="","",VLOOKUP(Z50,'Overview - Section A'!$P$30:$Q$39,2,FALSE)),"")</f>
        <v>Funding Request Place Holder</v>
      </c>
      <c r="G50" s="496"/>
      <c r="H50" s="496"/>
      <c r="I50" s="496"/>
      <c r="J50" s="496"/>
      <c r="K50" s="496"/>
      <c r="L50" s="496"/>
      <c r="M50" s="494" t="str">
        <f t="shared" si="0"/>
        <v/>
      </c>
      <c r="N50" s="497"/>
      <c r="O50" s="498"/>
      <c r="P50" s="499"/>
      <c r="Q50" s="497"/>
      <c r="R50" s="500" t="str">
        <f>IFERROR(IF('Overview - Section A'!$AN$5="Funding Request",VLOOKUP(E50,'Overview - Section A'!$M$30:$P$39,4,FALSE),IF(Z50="","",Z50)),"")</f>
        <v>a1236000008JWhrAAG</v>
      </c>
      <c r="S50" s="500" t="b">
        <f t="shared" si="1"/>
        <v>0</v>
      </c>
      <c r="T50" s="500" t="s">
        <v>1089</v>
      </c>
      <c r="U50" s="500" t="str">
        <f t="array" ref="U50">IFERROR(IF(OR(INDEX('Overview - Section A'!$AB$130:$AB$199,MATCH(LEFT(C50,255),LEFT('Overview - Section A'!$W$130:$W$199,255),0))=0,INDEX('Overview - Section A'!$AB$130:$AB$199,MATCH(LEFT(C50,255),LEFT('Overview - Section A'!$W$130:$W$199,255),0))="[Record ID]"),"",INDEX('Overview - Section A'!$AB$130:$AB$199,MATCH(LEFT(C50,255),LEFT('Overview - Section A'!$W$130:$W$199,255),0))),"")</f>
        <v/>
      </c>
      <c r="V50" s="501" t="str">
        <f>IFERROR(IF('Overview - Section A'!$AN$5="Funding Request",IF('Reference Records'!$B$157&lt;&gt;"",VLOOKUP(M50,'Reference Records'!$B$157:$C$158,2,FALSE),VLOOKUP(M50,'Reference Records'!$A$170:$C$508,3,FALSE)),VLOOKUP(M50,'Reference Records'!$A$511:$C$512,3,FALSE)),"")</f>
        <v/>
      </c>
      <c r="W50" s="502"/>
      <c r="X50" s="502"/>
      <c r="Y50" s="501"/>
      <c r="Z50" s="501" t="s">
        <v>448</v>
      </c>
      <c r="AA50" s="499"/>
      <c r="AB50" s="377"/>
      <c r="AC50" s="376"/>
    </row>
    <row r="51" spans="1:29" ht="47.1" customHeight="1" x14ac:dyDescent="0.25">
      <c r="A51" s="396">
        <v>43</v>
      </c>
      <c r="B51" s="492" t="str">
        <f>IFERROR(IF(D51="","",VLOOKUP(W51,'Reference records(soft deleted)'!$B$46:$D$62,3,FALSE)),"")</f>
        <v/>
      </c>
      <c r="C51" s="492" t="str">
        <f>IFERROR(IF(D51="","",VLOOKUP(X51,'Reference records(soft deleted)'!$B$110:$D$181,2,FALSE)),"")</f>
        <v/>
      </c>
      <c r="D51" s="493"/>
      <c r="E51" s="494" t="str">
        <f>IF('Overview - Section A'!$AN$5="Funding Request",IF(F51="Funding Request Place Holder","",F51),"")</f>
        <v/>
      </c>
      <c r="F51" s="495" t="str">
        <f>IFERROR(IF(Z51="","",VLOOKUP(Z51,'Overview - Section A'!$P$30:$Q$39,2,FALSE)),"")</f>
        <v>Funding Request Place Holder</v>
      </c>
      <c r="G51" s="496"/>
      <c r="H51" s="496"/>
      <c r="I51" s="496"/>
      <c r="J51" s="496"/>
      <c r="K51" s="496"/>
      <c r="L51" s="496"/>
      <c r="M51" s="494" t="str">
        <f t="shared" si="0"/>
        <v/>
      </c>
      <c r="N51" s="497"/>
      <c r="O51" s="498"/>
      <c r="P51" s="499"/>
      <c r="Q51" s="497"/>
      <c r="R51" s="500" t="str">
        <f>IFERROR(IF('Overview - Section A'!$AN$5="Funding Request",VLOOKUP(E51,'Overview - Section A'!$M$30:$P$39,4,FALSE),IF(Z51="","",Z51)),"")</f>
        <v>a1236000008JWhrAAG</v>
      </c>
      <c r="S51" s="500" t="b">
        <f t="shared" si="1"/>
        <v>0</v>
      </c>
      <c r="T51" s="500" t="s">
        <v>1090</v>
      </c>
      <c r="U51" s="500" t="str">
        <f t="array" ref="U51">IFERROR(IF(OR(INDEX('Overview - Section A'!$AB$130:$AB$199,MATCH(LEFT(C51,255),LEFT('Overview - Section A'!$W$130:$W$199,255),0))=0,INDEX('Overview - Section A'!$AB$130:$AB$199,MATCH(LEFT(C51,255),LEFT('Overview - Section A'!$W$130:$W$199,255),0))="[Record ID]"),"",INDEX('Overview - Section A'!$AB$130:$AB$199,MATCH(LEFT(C51,255),LEFT('Overview - Section A'!$W$130:$W$199,255),0))),"")</f>
        <v/>
      </c>
      <c r="V51" s="501" t="str">
        <f>IFERROR(IF('Overview - Section A'!$AN$5="Funding Request",IF('Reference Records'!$B$157&lt;&gt;"",VLOOKUP(M51,'Reference Records'!$B$157:$C$158,2,FALSE),VLOOKUP(M51,'Reference Records'!$A$170:$C$508,3,FALSE)),VLOOKUP(M51,'Reference Records'!$A$511:$C$512,3,FALSE)),"")</f>
        <v/>
      </c>
      <c r="W51" s="502"/>
      <c r="X51" s="502"/>
      <c r="Y51" s="501"/>
      <c r="Z51" s="501" t="s">
        <v>448</v>
      </c>
      <c r="AA51" s="499"/>
      <c r="AB51" s="377"/>
      <c r="AC51" s="376"/>
    </row>
    <row r="52" spans="1:29" ht="47.1" customHeight="1" x14ac:dyDescent="0.25">
      <c r="A52" s="396">
        <v>44</v>
      </c>
      <c r="B52" s="492" t="str">
        <f>IFERROR(IF(D52="","",VLOOKUP(W52,'Reference records(soft deleted)'!$B$46:$D$62,3,FALSE)),"")</f>
        <v/>
      </c>
      <c r="C52" s="492" t="str">
        <f>IFERROR(IF(D52="","",VLOOKUP(X52,'Reference records(soft deleted)'!$B$110:$D$181,2,FALSE)),"")</f>
        <v/>
      </c>
      <c r="D52" s="493"/>
      <c r="E52" s="494" t="str">
        <f>IF('Overview - Section A'!$AN$5="Funding Request",IF(F52="Funding Request Place Holder","",F52),"")</f>
        <v/>
      </c>
      <c r="F52" s="495" t="str">
        <f>IFERROR(IF(Z52="","",VLOOKUP(Z52,'Overview - Section A'!$P$30:$Q$39,2,FALSE)),"")</f>
        <v>Funding Request Place Holder</v>
      </c>
      <c r="G52" s="496"/>
      <c r="H52" s="496"/>
      <c r="I52" s="496"/>
      <c r="J52" s="496"/>
      <c r="K52" s="496"/>
      <c r="L52" s="496"/>
      <c r="M52" s="494" t="str">
        <f t="shared" si="0"/>
        <v/>
      </c>
      <c r="N52" s="497"/>
      <c r="O52" s="498"/>
      <c r="P52" s="499"/>
      <c r="Q52" s="497"/>
      <c r="R52" s="500" t="str">
        <f>IFERROR(IF('Overview - Section A'!$AN$5="Funding Request",VLOOKUP(E52,'Overview - Section A'!$M$30:$P$39,4,FALSE),IF(Z52="","",Z52)),"")</f>
        <v>a1236000008JWhrAAG</v>
      </c>
      <c r="S52" s="500" t="b">
        <f t="shared" si="1"/>
        <v>0</v>
      </c>
      <c r="T52" s="500" t="s">
        <v>1091</v>
      </c>
      <c r="U52" s="500" t="str">
        <f t="array" ref="U52">IFERROR(IF(OR(INDEX('Overview - Section A'!$AB$130:$AB$199,MATCH(LEFT(C52,255),LEFT('Overview - Section A'!$W$130:$W$199,255),0))=0,INDEX('Overview - Section A'!$AB$130:$AB$199,MATCH(LEFT(C52,255),LEFT('Overview - Section A'!$W$130:$W$199,255),0))="[Record ID]"),"",INDEX('Overview - Section A'!$AB$130:$AB$199,MATCH(LEFT(C52,255),LEFT('Overview - Section A'!$W$130:$W$199,255),0))),"")</f>
        <v/>
      </c>
      <c r="V52" s="501" t="str">
        <f>IFERROR(IF('Overview - Section A'!$AN$5="Funding Request",IF('Reference Records'!$B$157&lt;&gt;"",VLOOKUP(M52,'Reference Records'!$B$157:$C$158,2,FALSE),VLOOKUP(M52,'Reference Records'!$A$170:$C$508,3,FALSE)),VLOOKUP(M52,'Reference Records'!$A$511:$C$512,3,FALSE)),"")</f>
        <v/>
      </c>
      <c r="W52" s="502"/>
      <c r="X52" s="502"/>
      <c r="Y52" s="501"/>
      <c r="Z52" s="501" t="s">
        <v>448</v>
      </c>
      <c r="AA52" s="499"/>
      <c r="AB52" s="377"/>
      <c r="AC52" s="376"/>
    </row>
    <row r="53" spans="1:29" ht="47.1" customHeight="1" x14ac:dyDescent="0.25">
      <c r="A53" s="396">
        <v>45</v>
      </c>
      <c r="B53" s="492" t="str">
        <f>IFERROR(IF(D53="","",VLOOKUP(W53,'Reference records(soft deleted)'!$B$46:$D$62,3,FALSE)),"")</f>
        <v/>
      </c>
      <c r="C53" s="492" t="str">
        <f>IFERROR(IF(D53="","",VLOOKUP(X53,'Reference records(soft deleted)'!$B$110:$D$181,2,FALSE)),"")</f>
        <v/>
      </c>
      <c r="D53" s="493"/>
      <c r="E53" s="494" t="str">
        <f>IF('Overview - Section A'!$AN$5="Funding Request",IF(F53="Funding Request Place Holder","",F53),"")</f>
        <v/>
      </c>
      <c r="F53" s="495" t="str">
        <f>IFERROR(IF(Z53="","",VLOOKUP(Z53,'Overview - Section A'!$P$30:$Q$39,2,FALSE)),"")</f>
        <v>Funding Request Place Holder</v>
      </c>
      <c r="G53" s="496"/>
      <c r="H53" s="496"/>
      <c r="I53" s="496"/>
      <c r="J53" s="496"/>
      <c r="K53" s="496"/>
      <c r="L53" s="496"/>
      <c r="M53" s="494" t="str">
        <f t="shared" si="0"/>
        <v/>
      </c>
      <c r="N53" s="497"/>
      <c r="O53" s="498"/>
      <c r="P53" s="499"/>
      <c r="Q53" s="497"/>
      <c r="R53" s="500" t="str">
        <f>IFERROR(IF('Overview - Section A'!$AN$5="Funding Request",VLOOKUP(E53,'Overview - Section A'!$M$30:$P$39,4,FALSE),IF(Z53="","",Z53)),"")</f>
        <v>a1236000008JWhrAAG</v>
      </c>
      <c r="S53" s="500" t="b">
        <f t="shared" si="1"/>
        <v>0</v>
      </c>
      <c r="T53" s="500" t="s">
        <v>1092</v>
      </c>
      <c r="U53" s="500" t="str">
        <f t="array" ref="U53">IFERROR(IF(OR(INDEX('Overview - Section A'!$AB$130:$AB$199,MATCH(LEFT(C53,255),LEFT('Overview - Section A'!$W$130:$W$199,255),0))=0,INDEX('Overview - Section A'!$AB$130:$AB$199,MATCH(LEFT(C53,255),LEFT('Overview - Section A'!$W$130:$W$199,255),0))="[Record ID]"),"",INDEX('Overview - Section A'!$AB$130:$AB$199,MATCH(LEFT(C53,255),LEFT('Overview - Section A'!$W$130:$W$199,255),0))),"")</f>
        <v/>
      </c>
      <c r="V53" s="501" t="str">
        <f>IFERROR(IF('Overview - Section A'!$AN$5="Funding Request",IF('Reference Records'!$B$157&lt;&gt;"",VLOOKUP(M53,'Reference Records'!$B$157:$C$158,2,FALSE),VLOOKUP(M53,'Reference Records'!$A$170:$C$508,3,FALSE)),VLOOKUP(M53,'Reference Records'!$A$511:$C$512,3,FALSE)),"")</f>
        <v/>
      </c>
      <c r="W53" s="502"/>
      <c r="X53" s="502"/>
      <c r="Y53" s="501"/>
      <c r="Z53" s="501" t="s">
        <v>448</v>
      </c>
      <c r="AA53" s="499"/>
      <c r="AB53" s="377"/>
      <c r="AC53" s="376"/>
    </row>
    <row r="54" spans="1:29" ht="47.1" customHeight="1" x14ac:dyDescent="0.25">
      <c r="A54" s="396">
        <v>46</v>
      </c>
      <c r="B54" s="492" t="str">
        <f>IFERROR(IF(D54="","",VLOOKUP(W54,'Reference records(soft deleted)'!$B$46:$D$62,3,FALSE)),"")</f>
        <v/>
      </c>
      <c r="C54" s="492" t="str">
        <f>IFERROR(IF(D54="","",VLOOKUP(X54,'Reference records(soft deleted)'!$B$110:$D$181,2,FALSE)),"")</f>
        <v/>
      </c>
      <c r="D54" s="493"/>
      <c r="E54" s="494" t="str">
        <f>IF('Overview - Section A'!$AN$5="Funding Request",IF(F54="Funding Request Place Holder","",F54),"")</f>
        <v/>
      </c>
      <c r="F54" s="495" t="str">
        <f>IFERROR(IF(Z54="","",VLOOKUP(Z54,'Overview - Section A'!$P$30:$Q$39,2,FALSE)),"")</f>
        <v>Funding Request Place Holder</v>
      </c>
      <c r="G54" s="496"/>
      <c r="H54" s="496"/>
      <c r="I54" s="496"/>
      <c r="J54" s="496"/>
      <c r="K54" s="496"/>
      <c r="L54" s="496"/>
      <c r="M54" s="494" t="str">
        <f t="shared" si="0"/>
        <v/>
      </c>
      <c r="N54" s="497"/>
      <c r="O54" s="498"/>
      <c r="P54" s="499"/>
      <c r="Q54" s="497"/>
      <c r="R54" s="500" t="str">
        <f>IFERROR(IF('Overview - Section A'!$AN$5="Funding Request",VLOOKUP(E54,'Overview - Section A'!$M$30:$P$39,4,FALSE),IF(Z54="","",Z54)),"")</f>
        <v>a1236000008JWhrAAG</v>
      </c>
      <c r="S54" s="500" t="b">
        <f t="shared" si="1"/>
        <v>0</v>
      </c>
      <c r="T54" s="500" t="s">
        <v>1093</v>
      </c>
      <c r="U54" s="500" t="str">
        <f t="array" ref="U54">IFERROR(IF(OR(INDEX('Overview - Section A'!$AB$130:$AB$199,MATCH(LEFT(C54,255),LEFT('Overview - Section A'!$W$130:$W$199,255),0))=0,INDEX('Overview - Section A'!$AB$130:$AB$199,MATCH(LEFT(C54,255),LEFT('Overview - Section A'!$W$130:$W$199,255),0))="[Record ID]"),"",INDEX('Overview - Section A'!$AB$130:$AB$199,MATCH(LEFT(C54,255),LEFT('Overview - Section A'!$W$130:$W$199,255),0))),"")</f>
        <v/>
      </c>
      <c r="V54" s="501" t="str">
        <f>IFERROR(IF('Overview - Section A'!$AN$5="Funding Request",IF('Reference Records'!$B$157&lt;&gt;"",VLOOKUP(M54,'Reference Records'!$B$157:$C$158,2,FALSE),VLOOKUP(M54,'Reference Records'!$A$170:$C$508,3,FALSE)),VLOOKUP(M54,'Reference Records'!$A$511:$C$512,3,FALSE)),"")</f>
        <v/>
      </c>
      <c r="W54" s="502"/>
      <c r="X54" s="502"/>
      <c r="Y54" s="501"/>
      <c r="Z54" s="501" t="s">
        <v>448</v>
      </c>
      <c r="AA54" s="499"/>
      <c r="AB54" s="377"/>
      <c r="AC54" s="376"/>
    </row>
    <row r="55" spans="1:29" ht="47.1" customHeight="1" x14ac:dyDescent="0.25">
      <c r="A55" s="396">
        <v>47</v>
      </c>
      <c r="B55" s="492" t="str">
        <f>IFERROR(IF(D55="","",VLOOKUP(W55,'Reference records(soft deleted)'!$B$46:$D$62,3,FALSE)),"")</f>
        <v/>
      </c>
      <c r="C55" s="492" t="str">
        <f>IFERROR(IF(D55="","",VLOOKUP(X55,'Reference records(soft deleted)'!$B$110:$D$181,2,FALSE)),"")</f>
        <v/>
      </c>
      <c r="D55" s="493"/>
      <c r="E55" s="494" t="str">
        <f>IF('Overview - Section A'!$AN$5="Funding Request",IF(F55="Funding Request Place Holder","",F55),"")</f>
        <v/>
      </c>
      <c r="F55" s="495" t="str">
        <f>IFERROR(IF(Z55="","",VLOOKUP(Z55,'Overview - Section A'!$P$30:$Q$39,2,FALSE)),"")</f>
        <v>Funding Request Place Holder</v>
      </c>
      <c r="G55" s="496"/>
      <c r="H55" s="496"/>
      <c r="I55" s="496"/>
      <c r="J55" s="496"/>
      <c r="K55" s="496"/>
      <c r="L55" s="496"/>
      <c r="M55" s="494" t="str">
        <f t="shared" si="0"/>
        <v/>
      </c>
      <c r="N55" s="497"/>
      <c r="O55" s="498"/>
      <c r="P55" s="499"/>
      <c r="Q55" s="497"/>
      <c r="R55" s="500" t="str">
        <f>IFERROR(IF('Overview - Section A'!$AN$5="Funding Request",VLOOKUP(E55,'Overview - Section A'!$M$30:$P$39,4,FALSE),IF(Z55="","",Z55)),"")</f>
        <v>a1236000008JWhrAAG</v>
      </c>
      <c r="S55" s="500" t="b">
        <f t="shared" si="1"/>
        <v>0</v>
      </c>
      <c r="T55" s="500" t="s">
        <v>1094</v>
      </c>
      <c r="U55" s="500" t="str">
        <f t="array" ref="U55">IFERROR(IF(OR(INDEX('Overview - Section A'!$AB$130:$AB$199,MATCH(LEFT(C55,255),LEFT('Overview - Section A'!$W$130:$W$199,255),0))=0,INDEX('Overview - Section A'!$AB$130:$AB$199,MATCH(LEFT(C55,255),LEFT('Overview - Section A'!$W$130:$W$199,255),0))="[Record ID]"),"",INDEX('Overview - Section A'!$AB$130:$AB$199,MATCH(LEFT(C55,255),LEFT('Overview - Section A'!$W$130:$W$199,255),0))),"")</f>
        <v/>
      </c>
      <c r="V55" s="501" t="str">
        <f>IFERROR(IF('Overview - Section A'!$AN$5="Funding Request",IF('Reference Records'!$B$157&lt;&gt;"",VLOOKUP(M55,'Reference Records'!$B$157:$C$158,2,FALSE),VLOOKUP(M55,'Reference Records'!$A$170:$C$508,3,FALSE)),VLOOKUP(M55,'Reference Records'!$A$511:$C$512,3,FALSE)),"")</f>
        <v/>
      </c>
      <c r="W55" s="502"/>
      <c r="X55" s="502"/>
      <c r="Y55" s="501"/>
      <c r="Z55" s="501" t="s">
        <v>448</v>
      </c>
      <c r="AA55" s="499"/>
      <c r="AB55" s="377"/>
      <c r="AC55" s="376"/>
    </row>
    <row r="56" spans="1:29" ht="47.1" customHeight="1" x14ac:dyDescent="0.25">
      <c r="A56" s="396">
        <v>48</v>
      </c>
      <c r="B56" s="492" t="str">
        <f>IFERROR(IF(D56="","",VLOOKUP(W56,'Reference records(soft deleted)'!$B$46:$D$62,3,FALSE)),"")</f>
        <v/>
      </c>
      <c r="C56" s="492" t="str">
        <f>IFERROR(IF(D56="","",VLOOKUP(X56,'Reference records(soft deleted)'!$B$110:$D$181,2,FALSE)),"")</f>
        <v/>
      </c>
      <c r="D56" s="493"/>
      <c r="E56" s="494" t="str">
        <f>IF('Overview - Section A'!$AN$5="Funding Request",IF(F56="Funding Request Place Holder","",F56),"")</f>
        <v/>
      </c>
      <c r="F56" s="495" t="str">
        <f>IFERROR(IF(Z56="","",VLOOKUP(Z56,'Overview - Section A'!$P$30:$Q$39,2,FALSE)),"")</f>
        <v>Funding Request Place Holder</v>
      </c>
      <c r="G56" s="496"/>
      <c r="H56" s="496"/>
      <c r="I56" s="496"/>
      <c r="J56" s="496"/>
      <c r="K56" s="496"/>
      <c r="L56" s="496"/>
      <c r="M56" s="494" t="str">
        <f t="shared" si="0"/>
        <v/>
      </c>
      <c r="N56" s="497"/>
      <c r="O56" s="498"/>
      <c r="P56" s="499"/>
      <c r="Q56" s="497"/>
      <c r="R56" s="500" t="str">
        <f>IFERROR(IF('Overview - Section A'!$AN$5="Funding Request",VLOOKUP(E56,'Overview - Section A'!$M$30:$P$39,4,FALSE),IF(Z56="","",Z56)),"")</f>
        <v>a1236000008JWhrAAG</v>
      </c>
      <c r="S56" s="500" t="b">
        <f t="shared" si="1"/>
        <v>0</v>
      </c>
      <c r="T56" s="500" t="s">
        <v>1095</v>
      </c>
      <c r="U56" s="500" t="str">
        <f t="array" ref="U56">IFERROR(IF(OR(INDEX('Overview - Section A'!$AB$130:$AB$199,MATCH(LEFT(C56,255),LEFT('Overview - Section A'!$W$130:$W$199,255),0))=0,INDEX('Overview - Section A'!$AB$130:$AB$199,MATCH(LEFT(C56,255),LEFT('Overview - Section A'!$W$130:$W$199,255),0))="[Record ID]"),"",INDEX('Overview - Section A'!$AB$130:$AB$199,MATCH(LEFT(C56,255),LEFT('Overview - Section A'!$W$130:$W$199,255),0))),"")</f>
        <v/>
      </c>
      <c r="V56" s="501" t="str">
        <f>IFERROR(IF('Overview - Section A'!$AN$5="Funding Request",IF('Reference Records'!$B$157&lt;&gt;"",VLOOKUP(M56,'Reference Records'!$B$157:$C$158,2,FALSE),VLOOKUP(M56,'Reference Records'!$A$170:$C$508,3,FALSE)),VLOOKUP(M56,'Reference Records'!$A$511:$C$512,3,FALSE)),"")</f>
        <v/>
      </c>
      <c r="W56" s="502"/>
      <c r="X56" s="502"/>
      <c r="Y56" s="501"/>
      <c r="Z56" s="501" t="s">
        <v>448</v>
      </c>
      <c r="AA56" s="499"/>
      <c r="AB56" s="377"/>
      <c r="AC56" s="376"/>
    </row>
    <row r="57" spans="1:29" ht="47.1" customHeight="1" x14ac:dyDescent="0.25">
      <c r="A57" s="396">
        <v>49</v>
      </c>
      <c r="B57" s="492" t="str">
        <f>IFERROR(IF(D57="","",VLOOKUP(W57,'Reference records(soft deleted)'!$B$46:$D$62,3,FALSE)),"")</f>
        <v/>
      </c>
      <c r="C57" s="492" t="str">
        <f>IFERROR(IF(D57="","",VLOOKUP(X57,'Reference records(soft deleted)'!$B$110:$D$181,2,FALSE)),"")</f>
        <v/>
      </c>
      <c r="D57" s="493"/>
      <c r="E57" s="494" t="str">
        <f>IF('Overview - Section A'!$AN$5="Funding Request",IF(F57="Funding Request Place Holder","",F57),"")</f>
        <v/>
      </c>
      <c r="F57" s="495" t="str">
        <f>IFERROR(IF(Z57="","",VLOOKUP(Z57,'Overview - Section A'!$P$30:$Q$39,2,FALSE)),"")</f>
        <v>Funding Request Place Holder</v>
      </c>
      <c r="G57" s="496"/>
      <c r="H57" s="496"/>
      <c r="I57" s="496"/>
      <c r="J57" s="496"/>
      <c r="K57" s="496"/>
      <c r="L57" s="496"/>
      <c r="M57" s="494" t="str">
        <f t="shared" si="0"/>
        <v/>
      </c>
      <c r="N57" s="497"/>
      <c r="O57" s="498"/>
      <c r="P57" s="499"/>
      <c r="Q57" s="497"/>
      <c r="R57" s="500" t="str">
        <f>IFERROR(IF('Overview - Section A'!$AN$5="Funding Request",VLOOKUP(E57,'Overview - Section A'!$M$30:$P$39,4,FALSE),IF(Z57="","",Z57)),"")</f>
        <v>a1236000008JWhrAAG</v>
      </c>
      <c r="S57" s="500" t="b">
        <f t="shared" si="1"/>
        <v>0</v>
      </c>
      <c r="T57" s="500" t="s">
        <v>1096</v>
      </c>
      <c r="U57" s="500" t="str">
        <f t="array" ref="U57">IFERROR(IF(OR(INDEX('Overview - Section A'!$AB$130:$AB$199,MATCH(LEFT(C57,255),LEFT('Overview - Section A'!$W$130:$W$199,255),0))=0,INDEX('Overview - Section A'!$AB$130:$AB$199,MATCH(LEFT(C57,255),LEFT('Overview - Section A'!$W$130:$W$199,255),0))="[Record ID]"),"",INDEX('Overview - Section A'!$AB$130:$AB$199,MATCH(LEFT(C57,255),LEFT('Overview - Section A'!$W$130:$W$199,255),0))),"")</f>
        <v/>
      </c>
      <c r="V57" s="501" t="str">
        <f>IFERROR(IF('Overview - Section A'!$AN$5="Funding Request",IF('Reference Records'!$B$157&lt;&gt;"",VLOOKUP(M57,'Reference Records'!$B$157:$C$158,2,FALSE),VLOOKUP(M57,'Reference Records'!$A$170:$C$508,3,FALSE)),VLOOKUP(M57,'Reference Records'!$A$511:$C$512,3,FALSE)),"")</f>
        <v/>
      </c>
      <c r="W57" s="502"/>
      <c r="X57" s="502"/>
      <c r="Y57" s="501"/>
      <c r="Z57" s="501" t="s">
        <v>448</v>
      </c>
      <c r="AA57" s="499"/>
      <c r="AB57" s="377"/>
      <c r="AC57" s="376"/>
    </row>
    <row r="58" spans="1:29" ht="47.1" customHeight="1" x14ac:dyDescent="0.25">
      <c r="A58" s="396">
        <v>50</v>
      </c>
      <c r="B58" s="492" t="str">
        <f>IFERROR(IF(D58="","",VLOOKUP(W58,'Reference records(soft deleted)'!$B$46:$D$62,3,FALSE)),"")</f>
        <v/>
      </c>
      <c r="C58" s="492" t="str">
        <f>IFERROR(IF(D58="","",VLOOKUP(X58,'Reference records(soft deleted)'!$B$110:$D$181,2,FALSE)),"")</f>
        <v/>
      </c>
      <c r="D58" s="493"/>
      <c r="E58" s="494" t="str">
        <f>IF('Overview - Section A'!$AN$5="Funding Request",IF(F58="Funding Request Place Holder","",F58),"")</f>
        <v/>
      </c>
      <c r="F58" s="495" t="str">
        <f>IFERROR(IF(Z58="","",VLOOKUP(Z58,'Overview - Section A'!$P$30:$Q$39,2,FALSE)),"")</f>
        <v>Funding Request Place Holder</v>
      </c>
      <c r="G58" s="496"/>
      <c r="H58" s="496"/>
      <c r="I58" s="496"/>
      <c r="J58" s="496"/>
      <c r="K58" s="496"/>
      <c r="L58" s="496"/>
      <c r="M58" s="494" t="str">
        <f t="shared" si="0"/>
        <v/>
      </c>
      <c r="N58" s="497"/>
      <c r="O58" s="498"/>
      <c r="P58" s="499"/>
      <c r="Q58" s="497"/>
      <c r="R58" s="500" t="str">
        <f>IFERROR(IF('Overview - Section A'!$AN$5="Funding Request",VLOOKUP(E58,'Overview - Section A'!$M$30:$P$39,4,FALSE),IF(Z58="","",Z58)),"")</f>
        <v>a1236000008JWhrAAG</v>
      </c>
      <c r="S58" s="500" t="b">
        <f t="shared" si="1"/>
        <v>0</v>
      </c>
      <c r="T58" s="500" t="s">
        <v>1097</v>
      </c>
      <c r="U58" s="500" t="str">
        <f t="array" ref="U58">IFERROR(IF(OR(INDEX('Overview - Section A'!$AB$130:$AB$199,MATCH(LEFT(C58,255),LEFT('Overview - Section A'!$W$130:$W$199,255),0))=0,INDEX('Overview - Section A'!$AB$130:$AB$199,MATCH(LEFT(C58,255),LEFT('Overview - Section A'!$W$130:$W$199,255),0))="[Record ID]"),"",INDEX('Overview - Section A'!$AB$130:$AB$199,MATCH(LEFT(C58,255),LEFT('Overview - Section A'!$W$130:$W$199,255),0))),"")</f>
        <v/>
      </c>
      <c r="V58" s="501" t="str">
        <f>IFERROR(IF('Overview - Section A'!$AN$5="Funding Request",IF('Reference Records'!$B$157&lt;&gt;"",VLOOKUP(M58,'Reference Records'!$B$157:$C$158,2,FALSE),VLOOKUP(M58,'Reference Records'!$A$170:$C$508,3,FALSE)),VLOOKUP(M58,'Reference Records'!$A$511:$C$512,3,FALSE)),"")</f>
        <v/>
      </c>
      <c r="W58" s="502"/>
      <c r="X58" s="502"/>
      <c r="Y58" s="501"/>
      <c r="Z58" s="501" t="s">
        <v>448</v>
      </c>
      <c r="AA58" s="499"/>
      <c r="AB58" s="377"/>
      <c r="AC58" s="376"/>
    </row>
    <row r="59" spans="1:29" ht="47.1" customHeight="1" x14ac:dyDescent="0.25">
      <c r="A59" s="396">
        <v>51</v>
      </c>
      <c r="B59" s="492" t="str">
        <f>IFERROR(IF(D59="","",VLOOKUP(W59,'Reference records(soft deleted)'!$B$46:$D$62,3,FALSE)),"")</f>
        <v/>
      </c>
      <c r="C59" s="492" t="str">
        <f>IFERROR(IF(D59="","",VLOOKUP(X59,'Reference records(soft deleted)'!$B$110:$D$181,2,FALSE)),"")</f>
        <v/>
      </c>
      <c r="D59" s="493"/>
      <c r="E59" s="494" t="str">
        <f>IF('Overview - Section A'!$AN$5="Funding Request",IF(F59="Funding Request Place Holder","",F59),"")</f>
        <v/>
      </c>
      <c r="F59" s="495" t="str">
        <f>IFERROR(IF(Z59="","",VLOOKUP(Z59,'Overview - Section A'!$P$30:$Q$39,2,FALSE)),"")</f>
        <v>Funding Request Place Holder</v>
      </c>
      <c r="G59" s="496"/>
      <c r="H59" s="496"/>
      <c r="I59" s="496"/>
      <c r="J59" s="496"/>
      <c r="K59" s="496"/>
      <c r="L59" s="496"/>
      <c r="M59" s="494" t="str">
        <f t="shared" si="0"/>
        <v/>
      </c>
      <c r="N59" s="497"/>
      <c r="O59" s="498"/>
      <c r="P59" s="499"/>
      <c r="Q59" s="497"/>
      <c r="R59" s="500" t="str">
        <f>IFERROR(IF('Overview - Section A'!$AN$5="Funding Request",VLOOKUP(E59,'Overview - Section A'!$M$30:$P$39,4,FALSE),IF(Z59="","",Z59)),"")</f>
        <v>a1236000008JWhrAAG</v>
      </c>
      <c r="S59" s="500" t="b">
        <f t="shared" si="1"/>
        <v>0</v>
      </c>
      <c r="T59" s="500" t="s">
        <v>1098</v>
      </c>
      <c r="U59" s="500" t="str">
        <f t="array" ref="U59">IFERROR(IF(OR(INDEX('Overview - Section A'!$AB$130:$AB$199,MATCH(LEFT(C59,255),LEFT('Overview - Section A'!$W$130:$W$199,255),0))=0,INDEX('Overview - Section A'!$AB$130:$AB$199,MATCH(LEFT(C59,255),LEFT('Overview - Section A'!$W$130:$W$199,255),0))="[Record ID]"),"",INDEX('Overview - Section A'!$AB$130:$AB$199,MATCH(LEFT(C59,255),LEFT('Overview - Section A'!$W$130:$W$199,255),0))),"")</f>
        <v/>
      </c>
      <c r="V59" s="501" t="str">
        <f>IFERROR(IF('Overview - Section A'!$AN$5="Funding Request",IF('Reference Records'!$B$157&lt;&gt;"",VLOOKUP(M59,'Reference Records'!$B$157:$C$158,2,FALSE),VLOOKUP(M59,'Reference Records'!$A$170:$C$508,3,FALSE)),VLOOKUP(M59,'Reference Records'!$A$511:$C$512,3,FALSE)),"")</f>
        <v/>
      </c>
      <c r="W59" s="502"/>
      <c r="X59" s="502"/>
      <c r="Y59" s="501"/>
      <c r="Z59" s="501" t="s">
        <v>448</v>
      </c>
      <c r="AA59" s="499"/>
      <c r="AB59" s="377"/>
      <c r="AC59" s="376"/>
    </row>
    <row r="60" spans="1:29" ht="47.1" customHeight="1" x14ac:dyDescent="0.25">
      <c r="A60" s="396">
        <v>52</v>
      </c>
      <c r="B60" s="492" t="str">
        <f>IFERROR(IF(D60="","",VLOOKUP(W60,'Reference records(soft deleted)'!$B$46:$D$62,3,FALSE)),"")</f>
        <v/>
      </c>
      <c r="C60" s="492" t="str">
        <f>IFERROR(IF(D60="","",VLOOKUP(X60,'Reference records(soft deleted)'!$B$110:$D$181,2,FALSE)),"")</f>
        <v/>
      </c>
      <c r="D60" s="493"/>
      <c r="E60" s="494" t="str">
        <f>IF('Overview - Section A'!$AN$5="Funding Request",IF(F60="Funding Request Place Holder","",F60),"")</f>
        <v/>
      </c>
      <c r="F60" s="495" t="str">
        <f>IFERROR(IF(Z60="","",VLOOKUP(Z60,'Overview - Section A'!$P$30:$Q$39,2,FALSE)),"")</f>
        <v>Funding Request Place Holder</v>
      </c>
      <c r="G60" s="496"/>
      <c r="H60" s="496"/>
      <c r="I60" s="496"/>
      <c r="J60" s="496"/>
      <c r="K60" s="496"/>
      <c r="L60" s="496"/>
      <c r="M60" s="494" t="str">
        <f t="shared" si="0"/>
        <v/>
      </c>
      <c r="N60" s="497"/>
      <c r="O60" s="498"/>
      <c r="P60" s="499"/>
      <c r="Q60" s="497"/>
      <c r="R60" s="500" t="str">
        <f>IFERROR(IF('Overview - Section A'!$AN$5="Funding Request",VLOOKUP(E60,'Overview - Section A'!$M$30:$P$39,4,FALSE),IF(Z60="","",Z60)),"")</f>
        <v>a1236000008JWhrAAG</v>
      </c>
      <c r="S60" s="500" t="b">
        <f t="shared" si="1"/>
        <v>0</v>
      </c>
      <c r="T60" s="500" t="s">
        <v>1099</v>
      </c>
      <c r="U60" s="500" t="str">
        <f t="array" ref="U60">IFERROR(IF(OR(INDEX('Overview - Section A'!$AB$130:$AB$199,MATCH(LEFT(C60,255),LEFT('Overview - Section A'!$W$130:$W$199,255),0))=0,INDEX('Overview - Section A'!$AB$130:$AB$199,MATCH(LEFT(C60,255),LEFT('Overview - Section A'!$W$130:$W$199,255),0))="[Record ID]"),"",INDEX('Overview - Section A'!$AB$130:$AB$199,MATCH(LEFT(C60,255),LEFT('Overview - Section A'!$W$130:$W$199,255),0))),"")</f>
        <v/>
      </c>
      <c r="V60" s="501" t="str">
        <f>IFERROR(IF('Overview - Section A'!$AN$5="Funding Request",IF('Reference Records'!$B$157&lt;&gt;"",VLOOKUP(M60,'Reference Records'!$B$157:$C$158,2,FALSE),VLOOKUP(M60,'Reference Records'!$A$170:$C$508,3,FALSE)),VLOOKUP(M60,'Reference Records'!$A$511:$C$512,3,FALSE)),"")</f>
        <v/>
      </c>
      <c r="W60" s="502"/>
      <c r="X60" s="502"/>
      <c r="Y60" s="501"/>
      <c r="Z60" s="501" t="s">
        <v>448</v>
      </c>
      <c r="AA60" s="499"/>
      <c r="AB60" s="377"/>
      <c r="AC60" s="376"/>
    </row>
    <row r="61" spans="1:29" ht="47.1" customHeight="1" x14ac:dyDescent="0.25">
      <c r="A61" s="396">
        <v>53</v>
      </c>
      <c r="B61" s="492" t="str">
        <f>IFERROR(IF(D61="","",VLOOKUP(W61,'Reference records(soft deleted)'!$B$46:$D$62,3,FALSE)),"")</f>
        <v/>
      </c>
      <c r="C61" s="492" t="str">
        <f>IFERROR(IF(D61="","",VLOOKUP(X61,'Reference records(soft deleted)'!$B$110:$D$181,2,FALSE)),"")</f>
        <v/>
      </c>
      <c r="D61" s="493"/>
      <c r="E61" s="494" t="str">
        <f>IF('Overview - Section A'!$AN$5="Funding Request",IF(F61="Funding Request Place Holder","",F61),"")</f>
        <v/>
      </c>
      <c r="F61" s="495" t="str">
        <f>IFERROR(IF(Z61="","",VLOOKUP(Z61,'Overview - Section A'!$P$30:$Q$39,2,FALSE)),"")</f>
        <v>Funding Request Place Holder</v>
      </c>
      <c r="G61" s="496"/>
      <c r="H61" s="496"/>
      <c r="I61" s="496"/>
      <c r="J61" s="496"/>
      <c r="K61" s="496"/>
      <c r="L61" s="496"/>
      <c r="M61" s="494" t="str">
        <f t="shared" si="0"/>
        <v/>
      </c>
      <c r="N61" s="497"/>
      <c r="O61" s="498"/>
      <c r="P61" s="499"/>
      <c r="Q61" s="497"/>
      <c r="R61" s="500" t="str">
        <f>IFERROR(IF('Overview - Section A'!$AN$5="Funding Request",VLOOKUP(E61,'Overview - Section A'!$M$30:$P$39,4,FALSE),IF(Z61="","",Z61)),"")</f>
        <v>a1236000008JWhrAAG</v>
      </c>
      <c r="S61" s="500" t="b">
        <f t="shared" si="1"/>
        <v>0</v>
      </c>
      <c r="T61" s="500" t="s">
        <v>1100</v>
      </c>
      <c r="U61" s="500" t="str">
        <f t="array" ref="U61">IFERROR(IF(OR(INDEX('Overview - Section A'!$AB$130:$AB$199,MATCH(LEFT(C61,255),LEFT('Overview - Section A'!$W$130:$W$199,255),0))=0,INDEX('Overview - Section A'!$AB$130:$AB$199,MATCH(LEFT(C61,255),LEFT('Overview - Section A'!$W$130:$W$199,255),0))="[Record ID]"),"",INDEX('Overview - Section A'!$AB$130:$AB$199,MATCH(LEFT(C61,255),LEFT('Overview - Section A'!$W$130:$W$199,255),0))),"")</f>
        <v/>
      </c>
      <c r="V61" s="501" t="str">
        <f>IFERROR(IF('Overview - Section A'!$AN$5="Funding Request",IF('Reference Records'!$B$157&lt;&gt;"",VLOOKUP(M61,'Reference Records'!$B$157:$C$158,2,FALSE),VLOOKUP(M61,'Reference Records'!$A$170:$C$508,3,FALSE)),VLOOKUP(M61,'Reference Records'!$A$511:$C$512,3,FALSE)),"")</f>
        <v/>
      </c>
      <c r="W61" s="502"/>
      <c r="X61" s="502"/>
      <c r="Y61" s="501"/>
      <c r="Z61" s="501" t="s">
        <v>448</v>
      </c>
      <c r="AA61" s="499"/>
      <c r="AB61" s="377"/>
      <c r="AC61" s="376"/>
    </row>
    <row r="62" spans="1:29" ht="47.1" customHeight="1" x14ac:dyDescent="0.25">
      <c r="A62" s="396">
        <v>54</v>
      </c>
      <c r="B62" s="492" t="str">
        <f>IFERROR(IF(D62="","",VLOOKUP(W62,'Reference records(soft deleted)'!$B$46:$D$62,3,FALSE)),"")</f>
        <v/>
      </c>
      <c r="C62" s="492" t="str">
        <f>IFERROR(IF(D62="","",VLOOKUP(X62,'Reference records(soft deleted)'!$B$110:$D$181,2,FALSE)),"")</f>
        <v/>
      </c>
      <c r="D62" s="493"/>
      <c r="E62" s="494" t="str">
        <f>IF('Overview - Section A'!$AN$5="Funding Request",IF(F62="Funding Request Place Holder","",F62),"")</f>
        <v/>
      </c>
      <c r="F62" s="495" t="str">
        <f>IFERROR(IF(Z62="","",VLOOKUP(Z62,'Overview - Section A'!$P$30:$Q$39,2,FALSE)),"")</f>
        <v>Funding Request Place Holder</v>
      </c>
      <c r="G62" s="496"/>
      <c r="H62" s="496"/>
      <c r="I62" s="496"/>
      <c r="J62" s="496"/>
      <c r="K62" s="496"/>
      <c r="L62" s="496"/>
      <c r="M62" s="494" t="str">
        <f t="shared" si="0"/>
        <v/>
      </c>
      <c r="N62" s="497"/>
      <c r="O62" s="498"/>
      <c r="P62" s="499"/>
      <c r="Q62" s="497"/>
      <c r="R62" s="500" t="str">
        <f>IFERROR(IF('Overview - Section A'!$AN$5="Funding Request",VLOOKUP(E62,'Overview - Section A'!$M$30:$P$39,4,FALSE),IF(Z62="","",Z62)),"")</f>
        <v>a1236000008JWhrAAG</v>
      </c>
      <c r="S62" s="500" t="b">
        <f t="shared" si="1"/>
        <v>0</v>
      </c>
      <c r="T62" s="500" t="s">
        <v>1101</v>
      </c>
      <c r="U62" s="500" t="str">
        <f t="array" ref="U62">IFERROR(IF(OR(INDEX('Overview - Section A'!$AB$130:$AB$199,MATCH(LEFT(C62,255),LEFT('Overview - Section A'!$W$130:$W$199,255),0))=0,INDEX('Overview - Section A'!$AB$130:$AB$199,MATCH(LEFT(C62,255),LEFT('Overview - Section A'!$W$130:$W$199,255),0))="[Record ID]"),"",INDEX('Overview - Section A'!$AB$130:$AB$199,MATCH(LEFT(C62,255),LEFT('Overview - Section A'!$W$130:$W$199,255),0))),"")</f>
        <v/>
      </c>
      <c r="V62" s="501" t="str">
        <f>IFERROR(IF('Overview - Section A'!$AN$5="Funding Request",IF('Reference Records'!$B$157&lt;&gt;"",VLOOKUP(M62,'Reference Records'!$B$157:$C$158,2,FALSE),VLOOKUP(M62,'Reference Records'!$A$170:$C$508,3,FALSE)),VLOOKUP(M62,'Reference Records'!$A$511:$C$512,3,FALSE)),"")</f>
        <v/>
      </c>
      <c r="W62" s="502"/>
      <c r="X62" s="502"/>
      <c r="Y62" s="501"/>
      <c r="Z62" s="501" t="s">
        <v>448</v>
      </c>
      <c r="AA62" s="499"/>
      <c r="AB62" s="377"/>
      <c r="AC62" s="376"/>
    </row>
    <row r="63" spans="1:29" ht="47.1" customHeight="1" x14ac:dyDescent="0.25">
      <c r="A63" s="396">
        <v>55</v>
      </c>
      <c r="B63" s="492" t="str">
        <f>IFERROR(IF(D63="","",VLOOKUP(W63,'Reference records(soft deleted)'!$B$46:$D$62,3,FALSE)),"")</f>
        <v/>
      </c>
      <c r="C63" s="492" t="str">
        <f>IFERROR(IF(D63="","",VLOOKUP(X63,'Reference records(soft deleted)'!$B$110:$D$181,2,FALSE)),"")</f>
        <v/>
      </c>
      <c r="D63" s="493"/>
      <c r="E63" s="494" t="str">
        <f>IF('Overview - Section A'!$AN$5="Funding Request",IF(F63="Funding Request Place Holder","",F63),"")</f>
        <v/>
      </c>
      <c r="F63" s="495" t="str">
        <f>IFERROR(IF(Z63="","",VLOOKUP(Z63,'Overview - Section A'!$P$30:$Q$39,2,FALSE)),"")</f>
        <v>Funding Request Place Holder</v>
      </c>
      <c r="G63" s="496"/>
      <c r="H63" s="496"/>
      <c r="I63" s="496"/>
      <c r="J63" s="496"/>
      <c r="K63" s="496"/>
      <c r="L63" s="496"/>
      <c r="M63" s="494" t="str">
        <f t="shared" si="0"/>
        <v/>
      </c>
      <c r="N63" s="497"/>
      <c r="O63" s="498"/>
      <c r="P63" s="499"/>
      <c r="Q63" s="497"/>
      <c r="R63" s="500" t="str">
        <f>IFERROR(IF('Overview - Section A'!$AN$5="Funding Request",VLOOKUP(E63,'Overview - Section A'!$M$30:$P$39,4,FALSE),IF(Z63="","",Z63)),"")</f>
        <v>a1236000008JWhrAAG</v>
      </c>
      <c r="S63" s="500" t="b">
        <f t="shared" si="1"/>
        <v>0</v>
      </c>
      <c r="T63" s="500" t="s">
        <v>1102</v>
      </c>
      <c r="U63" s="500" t="str">
        <f t="array" ref="U63">IFERROR(IF(OR(INDEX('Overview - Section A'!$AB$130:$AB$199,MATCH(LEFT(C63,255),LEFT('Overview - Section A'!$W$130:$W$199,255),0))=0,INDEX('Overview - Section A'!$AB$130:$AB$199,MATCH(LEFT(C63,255),LEFT('Overview - Section A'!$W$130:$W$199,255),0))="[Record ID]"),"",INDEX('Overview - Section A'!$AB$130:$AB$199,MATCH(LEFT(C63,255),LEFT('Overview - Section A'!$W$130:$W$199,255),0))),"")</f>
        <v/>
      </c>
      <c r="V63" s="501" t="str">
        <f>IFERROR(IF('Overview - Section A'!$AN$5="Funding Request",IF('Reference Records'!$B$157&lt;&gt;"",VLOOKUP(M63,'Reference Records'!$B$157:$C$158,2,FALSE),VLOOKUP(M63,'Reference Records'!$A$170:$C$508,3,FALSE)),VLOOKUP(M63,'Reference Records'!$A$511:$C$512,3,FALSE)),"")</f>
        <v/>
      </c>
      <c r="W63" s="502"/>
      <c r="X63" s="502"/>
      <c r="Y63" s="501"/>
      <c r="Z63" s="501" t="s">
        <v>448</v>
      </c>
      <c r="AA63" s="499"/>
      <c r="AB63" s="377"/>
      <c r="AC63" s="376"/>
    </row>
    <row r="64" spans="1:29" ht="47.1" customHeight="1" x14ac:dyDescent="0.25">
      <c r="A64" s="396">
        <v>56</v>
      </c>
      <c r="B64" s="492" t="str">
        <f>IFERROR(IF(D64="","",VLOOKUP(W64,'Reference records(soft deleted)'!$B$46:$D$62,3,FALSE)),"")</f>
        <v/>
      </c>
      <c r="C64" s="492" t="str">
        <f>IFERROR(IF(D64="","",VLOOKUP(X64,'Reference records(soft deleted)'!$B$110:$D$181,2,FALSE)),"")</f>
        <v/>
      </c>
      <c r="D64" s="493"/>
      <c r="E64" s="494" t="str">
        <f>IF('Overview - Section A'!$AN$5="Funding Request",IF(F64="Funding Request Place Holder","",F64),"")</f>
        <v/>
      </c>
      <c r="F64" s="495" t="str">
        <f>IFERROR(IF(Z64="","",VLOOKUP(Z64,'Overview - Section A'!$P$30:$Q$39,2,FALSE)),"")</f>
        <v>Funding Request Place Holder</v>
      </c>
      <c r="G64" s="496"/>
      <c r="H64" s="496"/>
      <c r="I64" s="496"/>
      <c r="J64" s="496"/>
      <c r="K64" s="496"/>
      <c r="L64" s="496"/>
      <c r="M64" s="494" t="str">
        <f t="shared" si="0"/>
        <v/>
      </c>
      <c r="N64" s="497"/>
      <c r="O64" s="498"/>
      <c r="P64" s="499"/>
      <c r="Q64" s="497"/>
      <c r="R64" s="500" t="str">
        <f>IFERROR(IF('Overview - Section A'!$AN$5="Funding Request",VLOOKUP(E64,'Overview - Section A'!$M$30:$P$39,4,FALSE),IF(Z64="","",Z64)),"")</f>
        <v>a1236000008JWhrAAG</v>
      </c>
      <c r="S64" s="500" t="b">
        <f t="shared" si="1"/>
        <v>0</v>
      </c>
      <c r="T64" s="500" t="s">
        <v>1103</v>
      </c>
      <c r="U64" s="500" t="str">
        <f t="array" ref="U64">IFERROR(IF(OR(INDEX('Overview - Section A'!$AB$130:$AB$199,MATCH(LEFT(C64,255),LEFT('Overview - Section A'!$W$130:$W$199,255),0))=0,INDEX('Overview - Section A'!$AB$130:$AB$199,MATCH(LEFT(C64,255),LEFT('Overview - Section A'!$W$130:$W$199,255),0))="[Record ID]"),"",INDEX('Overview - Section A'!$AB$130:$AB$199,MATCH(LEFT(C64,255),LEFT('Overview - Section A'!$W$130:$W$199,255),0))),"")</f>
        <v/>
      </c>
      <c r="V64" s="501" t="str">
        <f>IFERROR(IF('Overview - Section A'!$AN$5="Funding Request",IF('Reference Records'!$B$157&lt;&gt;"",VLOOKUP(M64,'Reference Records'!$B$157:$C$158,2,FALSE),VLOOKUP(M64,'Reference Records'!$A$170:$C$508,3,FALSE)),VLOOKUP(M64,'Reference Records'!$A$511:$C$512,3,FALSE)),"")</f>
        <v/>
      </c>
      <c r="W64" s="502"/>
      <c r="X64" s="502"/>
      <c r="Y64" s="501"/>
      <c r="Z64" s="501" t="s">
        <v>448</v>
      </c>
      <c r="AA64" s="499"/>
      <c r="AB64" s="377"/>
      <c r="AC64" s="376"/>
    </row>
    <row r="65" spans="1:29" ht="47.1" customHeight="1" x14ac:dyDescent="0.25">
      <c r="A65" s="396">
        <v>57</v>
      </c>
      <c r="B65" s="492" t="str">
        <f>IFERROR(IF(D65="","",VLOOKUP(W65,'Reference records(soft deleted)'!$B$46:$D$62,3,FALSE)),"")</f>
        <v/>
      </c>
      <c r="C65" s="492" t="str">
        <f>IFERROR(IF(D65="","",VLOOKUP(X65,'Reference records(soft deleted)'!$B$110:$D$181,2,FALSE)),"")</f>
        <v/>
      </c>
      <c r="D65" s="493"/>
      <c r="E65" s="494" t="str">
        <f>IF('Overview - Section A'!$AN$5="Funding Request",IF(F65="Funding Request Place Holder","",F65),"")</f>
        <v/>
      </c>
      <c r="F65" s="495" t="str">
        <f>IFERROR(IF(Z65="","",VLOOKUP(Z65,'Overview - Section A'!$P$30:$Q$39,2,FALSE)),"")</f>
        <v>Funding Request Place Holder</v>
      </c>
      <c r="G65" s="496"/>
      <c r="H65" s="496"/>
      <c r="I65" s="496"/>
      <c r="J65" s="496"/>
      <c r="K65" s="496"/>
      <c r="L65" s="496"/>
      <c r="M65" s="494" t="str">
        <f t="shared" si="0"/>
        <v/>
      </c>
      <c r="N65" s="497"/>
      <c r="O65" s="498"/>
      <c r="P65" s="499"/>
      <c r="Q65" s="497"/>
      <c r="R65" s="500" t="str">
        <f>IFERROR(IF('Overview - Section A'!$AN$5="Funding Request",VLOOKUP(E65,'Overview - Section A'!$M$30:$P$39,4,FALSE),IF(Z65="","",Z65)),"")</f>
        <v>a1236000008JWhrAAG</v>
      </c>
      <c r="S65" s="500" t="b">
        <f t="shared" si="1"/>
        <v>0</v>
      </c>
      <c r="T65" s="500" t="s">
        <v>1104</v>
      </c>
      <c r="U65" s="500" t="str">
        <f t="array" ref="U65">IFERROR(IF(OR(INDEX('Overview - Section A'!$AB$130:$AB$199,MATCH(LEFT(C65,255),LEFT('Overview - Section A'!$W$130:$W$199,255),0))=0,INDEX('Overview - Section A'!$AB$130:$AB$199,MATCH(LEFT(C65,255),LEFT('Overview - Section A'!$W$130:$W$199,255),0))="[Record ID]"),"",INDEX('Overview - Section A'!$AB$130:$AB$199,MATCH(LEFT(C65,255),LEFT('Overview - Section A'!$W$130:$W$199,255),0))),"")</f>
        <v/>
      </c>
      <c r="V65" s="501" t="str">
        <f>IFERROR(IF('Overview - Section A'!$AN$5="Funding Request",IF('Reference Records'!$B$157&lt;&gt;"",VLOOKUP(M65,'Reference Records'!$B$157:$C$158,2,FALSE),VLOOKUP(M65,'Reference Records'!$A$170:$C$508,3,FALSE)),VLOOKUP(M65,'Reference Records'!$A$511:$C$512,3,FALSE)),"")</f>
        <v/>
      </c>
      <c r="W65" s="502"/>
      <c r="X65" s="502"/>
      <c r="Y65" s="501"/>
      <c r="Z65" s="501" t="s">
        <v>448</v>
      </c>
      <c r="AA65" s="499"/>
      <c r="AB65" s="377"/>
      <c r="AC65" s="376"/>
    </row>
    <row r="66" spans="1:29" ht="47.1" customHeight="1" x14ac:dyDescent="0.25">
      <c r="A66" s="396">
        <v>58</v>
      </c>
      <c r="B66" s="492" t="str">
        <f>IFERROR(IF(D66="","",VLOOKUP(W66,'Reference records(soft deleted)'!$B$46:$D$62,3,FALSE)),"")</f>
        <v/>
      </c>
      <c r="C66" s="492" t="str">
        <f>IFERROR(IF(D66="","",VLOOKUP(X66,'Reference records(soft deleted)'!$B$110:$D$181,2,FALSE)),"")</f>
        <v/>
      </c>
      <c r="D66" s="493"/>
      <c r="E66" s="494" t="str">
        <f>IF('Overview - Section A'!$AN$5="Funding Request",IF(F66="Funding Request Place Holder","",F66),"")</f>
        <v/>
      </c>
      <c r="F66" s="495" t="str">
        <f>IFERROR(IF(Z66="","",VLOOKUP(Z66,'Overview - Section A'!$P$30:$Q$39,2,FALSE)),"")</f>
        <v>Funding Request Place Holder</v>
      </c>
      <c r="G66" s="496"/>
      <c r="H66" s="496"/>
      <c r="I66" s="496"/>
      <c r="J66" s="496"/>
      <c r="K66" s="496"/>
      <c r="L66" s="496"/>
      <c r="M66" s="494" t="str">
        <f t="shared" si="0"/>
        <v/>
      </c>
      <c r="N66" s="497"/>
      <c r="O66" s="498"/>
      <c r="P66" s="499"/>
      <c r="Q66" s="497"/>
      <c r="R66" s="500" t="str">
        <f>IFERROR(IF('Overview - Section A'!$AN$5="Funding Request",VLOOKUP(E66,'Overview - Section A'!$M$30:$P$39,4,FALSE),IF(Z66="","",Z66)),"")</f>
        <v>a1236000008JWhrAAG</v>
      </c>
      <c r="S66" s="500" t="b">
        <f t="shared" si="1"/>
        <v>0</v>
      </c>
      <c r="T66" s="500" t="s">
        <v>1105</v>
      </c>
      <c r="U66" s="500" t="str">
        <f t="array" ref="U66">IFERROR(IF(OR(INDEX('Overview - Section A'!$AB$130:$AB$199,MATCH(LEFT(C66,255),LEFT('Overview - Section A'!$W$130:$W$199,255),0))=0,INDEX('Overview - Section A'!$AB$130:$AB$199,MATCH(LEFT(C66,255),LEFT('Overview - Section A'!$W$130:$W$199,255),0))="[Record ID]"),"",INDEX('Overview - Section A'!$AB$130:$AB$199,MATCH(LEFT(C66,255),LEFT('Overview - Section A'!$W$130:$W$199,255),0))),"")</f>
        <v/>
      </c>
      <c r="V66" s="501" t="str">
        <f>IFERROR(IF('Overview - Section A'!$AN$5="Funding Request",IF('Reference Records'!$B$157&lt;&gt;"",VLOOKUP(M66,'Reference Records'!$B$157:$C$158,2,FALSE),VLOOKUP(M66,'Reference Records'!$A$170:$C$508,3,FALSE)),VLOOKUP(M66,'Reference Records'!$A$511:$C$512,3,FALSE)),"")</f>
        <v/>
      </c>
      <c r="W66" s="502"/>
      <c r="X66" s="502"/>
      <c r="Y66" s="501"/>
      <c r="Z66" s="501" t="s">
        <v>448</v>
      </c>
      <c r="AA66" s="499"/>
      <c r="AB66" s="377"/>
      <c r="AC66" s="376"/>
    </row>
    <row r="67" spans="1:29" ht="47.1" customHeight="1" x14ac:dyDescent="0.25">
      <c r="A67" s="396">
        <v>59</v>
      </c>
      <c r="B67" s="492" t="str">
        <f>IFERROR(IF(D67="","",VLOOKUP(W67,'Reference records(soft deleted)'!$B$46:$D$62,3,FALSE)),"")</f>
        <v/>
      </c>
      <c r="C67" s="492" t="str">
        <f>IFERROR(IF(D67="","",VLOOKUP(X67,'Reference records(soft deleted)'!$B$110:$D$181,2,FALSE)),"")</f>
        <v/>
      </c>
      <c r="D67" s="493"/>
      <c r="E67" s="494" t="str">
        <f>IF('Overview - Section A'!$AN$5="Funding Request",IF(F67="Funding Request Place Holder","",F67),"")</f>
        <v/>
      </c>
      <c r="F67" s="495" t="str">
        <f>IFERROR(IF(Z67="","",VLOOKUP(Z67,'Overview - Section A'!$P$30:$Q$39,2,FALSE)),"")</f>
        <v>Funding Request Place Holder</v>
      </c>
      <c r="G67" s="496"/>
      <c r="H67" s="496"/>
      <c r="I67" s="496"/>
      <c r="J67" s="496"/>
      <c r="K67" s="496"/>
      <c r="L67" s="496"/>
      <c r="M67" s="494" t="str">
        <f t="shared" si="0"/>
        <v/>
      </c>
      <c r="N67" s="497"/>
      <c r="O67" s="498"/>
      <c r="P67" s="499"/>
      <c r="Q67" s="497"/>
      <c r="R67" s="500" t="str">
        <f>IFERROR(IF('Overview - Section A'!$AN$5="Funding Request",VLOOKUP(E67,'Overview - Section A'!$M$30:$P$39,4,FALSE),IF(Z67="","",Z67)),"")</f>
        <v>a1236000008JWhrAAG</v>
      </c>
      <c r="S67" s="500" t="b">
        <f t="shared" si="1"/>
        <v>0</v>
      </c>
      <c r="T67" s="500" t="s">
        <v>1106</v>
      </c>
      <c r="U67" s="500" t="str">
        <f t="array" ref="U67">IFERROR(IF(OR(INDEX('Overview - Section A'!$AB$130:$AB$199,MATCH(LEFT(C67,255),LEFT('Overview - Section A'!$W$130:$W$199,255),0))=0,INDEX('Overview - Section A'!$AB$130:$AB$199,MATCH(LEFT(C67,255),LEFT('Overview - Section A'!$W$130:$W$199,255),0))="[Record ID]"),"",INDEX('Overview - Section A'!$AB$130:$AB$199,MATCH(LEFT(C67,255),LEFT('Overview - Section A'!$W$130:$W$199,255),0))),"")</f>
        <v/>
      </c>
      <c r="V67" s="501" t="str">
        <f>IFERROR(IF('Overview - Section A'!$AN$5="Funding Request",IF('Reference Records'!$B$157&lt;&gt;"",VLOOKUP(M67,'Reference Records'!$B$157:$C$158,2,FALSE),VLOOKUP(M67,'Reference Records'!$A$170:$C$508,3,FALSE)),VLOOKUP(M67,'Reference Records'!$A$511:$C$512,3,FALSE)),"")</f>
        <v/>
      </c>
      <c r="W67" s="502"/>
      <c r="X67" s="502"/>
      <c r="Y67" s="501"/>
      <c r="Z67" s="501" t="s">
        <v>448</v>
      </c>
      <c r="AA67" s="499"/>
      <c r="AB67" s="377"/>
      <c r="AC67" s="376"/>
    </row>
    <row r="68" spans="1:29" ht="47.1" customHeight="1" x14ac:dyDescent="0.25">
      <c r="A68" s="396">
        <v>60</v>
      </c>
      <c r="B68" s="492" t="str">
        <f>IFERROR(IF(D68="","",VLOOKUP(W68,'Reference records(soft deleted)'!$B$46:$D$62,3,FALSE)),"")</f>
        <v/>
      </c>
      <c r="C68" s="492" t="str">
        <f>IFERROR(IF(D68="","",VLOOKUP(X68,'Reference records(soft deleted)'!$B$110:$D$181,2,FALSE)),"")</f>
        <v/>
      </c>
      <c r="D68" s="493"/>
      <c r="E68" s="494" t="str">
        <f>IF('Overview - Section A'!$AN$5="Funding Request",IF(F68="Funding Request Place Holder","",F68),"")</f>
        <v/>
      </c>
      <c r="F68" s="495" t="str">
        <f>IFERROR(IF(Z68="","",VLOOKUP(Z68,'Overview - Section A'!$P$30:$Q$39,2,FALSE)),"")</f>
        <v>Funding Request Place Holder</v>
      </c>
      <c r="G68" s="496"/>
      <c r="H68" s="496"/>
      <c r="I68" s="496"/>
      <c r="J68" s="496"/>
      <c r="K68" s="496"/>
      <c r="L68" s="496"/>
      <c r="M68" s="494" t="str">
        <f t="shared" si="0"/>
        <v/>
      </c>
      <c r="N68" s="497"/>
      <c r="O68" s="498"/>
      <c r="P68" s="499"/>
      <c r="Q68" s="497"/>
      <c r="R68" s="500" t="str">
        <f>IFERROR(IF('Overview - Section A'!$AN$5="Funding Request",VLOOKUP(E68,'Overview - Section A'!$M$30:$P$39,4,FALSE),IF(Z68="","",Z68)),"")</f>
        <v>a1236000008JWhrAAG</v>
      </c>
      <c r="S68" s="500" t="b">
        <f t="shared" si="1"/>
        <v>0</v>
      </c>
      <c r="T68" s="500" t="s">
        <v>1107</v>
      </c>
      <c r="U68" s="500" t="str">
        <f t="array" ref="U68">IFERROR(IF(OR(INDEX('Overview - Section A'!$AB$130:$AB$199,MATCH(LEFT(C68,255),LEFT('Overview - Section A'!$W$130:$W$199,255),0))=0,INDEX('Overview - Section A'!$AB$130:$AB$199,MATCH(LEFT(C68,255),LEFT('Overview - Section A'!$W$130:$W$199,255),0))="[Record ID]"),"",INDEX('Overview - Section A'!$AB$130:$AB$199,MATCH(LEFT(C68,255),LEFT('Overview - Section A'!$W$130:$W$199,255),0))),"")</f>
        <v/>
      </c>
      <c r="V68" s="501" t="str">
        <f>IFERROR(IF('Overview - Section A'!$AN$5="Funding Request",IF('Reference Records'!$B$157&lt;&gt;"",VLOOKUP(M68,'Reference Records'!$B$157:$C$158,2,FALSE),VLOOKUP(M68,'Reference Records'!$A$170:$C$508,3,FALSE)),VLOOKUP(M68,'Reference Records'!$A$511:$C$512,3,FALSE)),"")</f>
        <v/>
      </c>
      <c r="W68" s="502"/>
      <c r="X68" s="502"/>
      <c r="Y68" s="501"/>
      <c r="Z68" s="501" t="s">
        <v>448</v>
      </c>
      <c r="AA68" s="499"/>
      <c r="AB68" s="377"/>
      <c r="AC68" s="376"/>
    </row>
    <row r="69" spans="1:29" ht="47.1" customHeight="1" x14ac:dyDescent="0.25">
      <c r="A69" s="396">
        <v>61</v>
      </c>
      <c r="B69" s="492" t="str">
        <f>IFERROR(IF(D69="","",VLOOKUP(W69,'Reference records(soft deleted)'!$B$46:$D$62,3,FALSE)),"")</f>
        <v/>
      </c>
      <c r="C69" s="492" t="str">
        <f>IFERROR(IF(D69="","",VLOOKUP(X69,'Reference records(soft deleted)'!$B$110:$D$181,2,FALSE)),"")</f>
        <v/>
      </c>
      <c r="D69" s="493"/>
      <c r="E69" s="494" t="str">
        <f>IF('Overview - Section A'!$AN$5="Funding Request",IF(F69="Funding Request Place Holder","",F69),"")</f>
        <v/>
      </c>
      <c r="F69" s="495" t="str">
        <f>IFERROR(IF(Z69="","",VLOOKUP(Z69,'Overview - Section A'!$P$30:$Q$39,2,FALSE)),"")</f>
        <v>Funding Request Place Holder</v>
      </c>
      <c r="G69" s="496"/>
      <c r="H69" s="496"/>
      <c r="I69" s="496"/>
      <c r="J69" s="496"/>
      <c r="K69" s="496"/>
      <c r="L69" s="496"/>
      <c r="M69" s="494" t="str">
        <f t="shared" si="0"/>
        <v/>
      </c>
      <c r="N69" s="497"/>
      <c r="O69" s="498"/>
      <c r="P69" s="499"/>
      <c r="Q69" s="497"/>
      <c r="R69" s="500" t="str">
        <f>IFERROR(IF('Overview - Section A'!$AN$5="Funding Request",VLOOKUP(E69,'Overview - Section A'!$M$30:$P$39,4,FALSE),IF(Z69="","",Z69)),"")</f>
        <v>a1236000008JWhrAAG</v>
      </c>
      <c r="S69" s="500" t="b">
        <f t="shared" si="1"/>
        <v>0</v>
      </c>
      <c r="T69" s="500" t="s">
        <v>1108</v>
      </c>
      <c r="U69" s="500" t="str">
        <f t="array" ref="U69">IFERROR(IF(OR(INDEX('Overview - Section A'!$AB$130:$AB$199,MATCH(LEFT(C69,255),LEFT('Overview - Section A'!$W$130:$W$199,255),0))=0,INDEX('Overview - Section A'!$AB$130:$AB$199,MATCH(LEFT(C69,255),LEFT('Overview - Section A'!$W$130:$W$199,255),0))="[Record ID]"),"",INDEX('Overview - Section A'!$AB$130:$AB$199,MATCH(LEFT(C69,255),LEFT('Overview - Section A'!$W$130:$W$199,255),0))),"")</f>
        <v/>
      </c>
      <c r="V69" s="501" t="str">
        <f>IFERROR(IF('Overview - Section A'!$AN$5="Funding Request",IF('Reference Records'!$B$157&lt;&gt;"",VLOOKUP(M69,'Reference Records'!$B$157:$C$158,2,FALSE),VLOOKUP(M69,'Reference Records'!$A$170:$C$508,3,FALSE)),VLOOKUP(M69,'Reference Records'!$A$511:$C$512,3,FALSE)),"")</f>
        <v/>
      </c>
      <c r="W69" s="502"/>
      <c r="X69" s="502"/>
      <c r="Y69" s="501"/>
      <c r="Z69" s="501" t="s">
        <v>448</v>
      </c>
      <c r="AA69" s="499"/>
      <c r="AB69" s="377"/>
      <c r="AC69" s="376"/>
    </row>
    <row r="70" spans="1:29" ht="47.1" customHeight="1" x14ac:dyDescent="0.25">
      <c r="A70" s="396">
        <v>62</v>
      </c>
      <c r="B70" s="492" t="str">
        <f>IFERROR(IF(D70="","",VLOOKUP(W70,'Reference records(soft deleted)'!$B$46:$D$62,3,FALSE)),"")</f>
        <v/>
      </c>
      <c r="C70" s="492" t="str">
        <f>IFERROR(IF(D70="","",VLOOKUP(X70,'Reference records(soft deleted)'!$B$110:$D$181,2,FALSE)),"")</f>
        <v/>
      </c>
      <c r="D70" s="493"/>
      <c r="E70" s="494" t="str">
        <f>IF('Overview - Section A'!$AN$5="Funding Request",IF(F70="Funding Request Place Holder","",F70),"")</f>
        <v/>
      </c>
      <c r="F70" s="495" t="str">
        <f>IFERROR(IF(Z70="","",VLOOKUP(Z70,'Overview - Section A'!$P$30:$Q$39,2,FALSE)),"")</f>
        <v>Funding Request Place Holder</v>
      </c>
      <c r="G70" s="496"/>
      <c r="H70" s="496"/>
      <c r="I70" s="496"/>
      <c r="J70" s="496"/>
      <c r="K70" s="496"/>
      <c r="L70" s="496"/>
      <c r="M70" s="494" t="str">
        <f t="shared" si="0"/>
        <v/>
      </c>
      <c r="N70" s="497"/>
      <c r="O70" s="498"/>
      <c r="P70" s="499"/>
      <c r="Q70" s="497"/>
      <c r="R70" s="500" t="str">
        <f>IFERROR(IF('Overview - Section A'!$AN$5="Funding Request",VLOOKUP(E70,'Overview - Section A'!$M$30:$P$39,4,FALSE),IF(Z70="","",Z70)),"")</f>
        <v>a1236000008JWhrAAG</v>
      </c>
      <c r="S70" s="500" t="b">
        <f t="shared" si="1"/>
        <v>0</v>
      </c>
      <c r="T70" s="500" t="s">
        <v>1109</v>
      </c>
      <c r="U70" s="500" t="str">
        <f t="array" ref="U70">IFERROR(IF(OR(INDEX('Overview - Section A'!$AB$130:$AB$199,MATCH(LEFT(C70,255),LEFT('Overview - Section A'!$W$130:$W$199,255),0))=0,INDEX('Overview - Section A'!$AB$130:$AB$199,MATCH(LEFT(C70,255),LEFT('Overview - Section A'!$W$130:$W$199,255),0))="[Record ID]"),"",INDEX('Overview - Section A'!$AB$130:$AB$199,MATCH(LEFT(C70,255),LEFT('Overview - Section A'!$W$130:$W$199,255),0))),"")</f>
        <v/>
      </c>
      <c r="V70" s="501" t="str">
        <f>IFERROR(IF('Overview - Section A'!$AN$5="Funding Request",IF('Reference Records'!$B$157&lt;&gt;"",VLOOKUP(M70,'Reference Records'!$B$157:$C$158,2,FALSE),VLOOKUP(M70,'Reference Records'!$A$170:$C$508,3,FALSE)),VLOOKUP(M70,'Reference Records'!$A$511:$C$512,3,FALSE)),"")</f>
        <v/>
      </c>
      <c r="W70" s="502"/>
      <c r="X70" s="502"/>
      <c r="Y70" s="501"/>
      <c r="Z70" s="501" t="s">
        <v>448</v>
      </c>
      <c r="AA70" s="499"/>
      <c r="AB70" s="377"/>
      <c r="AC70" s="376"/>
    </row>
    <row r="71" spans="1:29" ht="47.1" customHeight="1" x14ac:dyDescent="0.25">
      <c r="A71" s="396">
        <v>63</v>
      </c>
      <c r="B71" s="492" t="str">
        <f>IFERROR(IF(D71="","",VLOOKUP(W71,'Reference records(soft deleted)'!$B$46:$D$62,3,FALSE)),"")</f>
        <v/>
      </c>
      <c r="C71" s="492" t="str">
        <f>IFERROR(IF(D71="","",VLOOKUP(X71,'Reference records(soft deleted)'!$B$110:$D$181,2,FALSE)),"")</f>
        <v/>
      </c>
      <c r="D71" s="493"/>
      <c r="E71" s="494" t="str">
        <f>IF('Overview - Section A'!$AN$5="Funding Request",IF(F71="Funding Request Place Holder","",F71),"")</f>
        <v/>
      </c>
      <c r="F71" s="495" t="str">
        <f>IFERROR(IF(Z71="","",VLOOKUP(Z71,'Overview - Section A'!$P$30:$Q$39,2,FALSE)),"")</f>
        <v>Funding Request Place Holder</v>
      </c>
      <c r="G71" s="496"/>
      <c r="H71" s="496"/>
      <c r="I71" s="496"/>
      <c r="J71" s="496"/>
      <c r="K71" s="496"/>
      <c r="L71" s="496"/>
      <c r="M71" s="494" t="str">
        <f t="shared" si="0"/>
        <v/>
      </c>
      <c r="N71" s="497"/>
      <c r="O71" s="498"/>
      <c r="P71" s="499"/>
      <c r="Q71" s="497"/>
      <c r="R71" s="500" t="str">
        <f>IFERROR(IF('Overview - Section A'!$AN$5="Funding Request",VLOOKUP(E71,'Overview - Section A'!$M$30:$P$39,4,FALSE),IF(Z71="","",Z71)),"")</f>
        <v>a1236000008JWhrAAG</v>
      </c>
      <c r="S71" s="500" t="b">
        <f t="shared" si="1"/>
        <v>0</v>
      </c>
      <c r="T71" s="500" t="s">
        <v>1110</v>
      </c>
      <c r="U71" s="500" t="str">
        <f t="array" ref="U71">IFERROR(IF(OR(INDEX('Overview - Section A'!$AB$130:$AB$199,MATCH(LEFT(C71,255),LEFT('Overview - Section A'!$W$130:$W$199,255),0))=0,INDEX('Overview - Section A'!$AB$130:$AB$199,MATCH(LEFT(C71,255),LEFT('Overview - Section A'!$W$130:$W$199,255),0))="[Record ID]"),"",INDEX('Overview - Section A'!$AB$130:$AB$199,MATCH(LEFT(C71,255),LEFT('Overview - Section A'!$W$130:$W$199,255),0))),"")</f>
        <v/>
      </c>
      <c r="V71" s="501" t="str">
        <f>IFERROR(IF('Overview - Section A'!$AN$5="Funding Request",IF('Reference Records'!$B$157&lt;&gt;"",VLOOKUP(M71,'Reference Records'!$B$157:$C$158,2,FALSE),VLOOKUP(M71,'Reference Records'!$A$170:$C$508,3,FALSE)),VLOOKUP(M71,'Reference Records'!$A$511:$C$512,3,FALSE)),"")</f>
        <v/>
      </c>
      <c r="W71" s="502"/>
      <c r="X71" s="502"/>
      <c r="Y71" s="501"/>
      <c r="Z71" s="501" t="s">
        <v>448</v>
      </c>
      <c r="AA71" s="499"/>
      <c r="AB71" s="377"/>
      <c r="AC71" s="376"/>
    </row>
    <row r="72" spans="1:29" ht="47.1" customHeight="1" x14ac:dyDescent="0.25">
      <c r="A72" s="396">
        <v>64</v>
      </c>
      <c r="B72" s="492" t="str">
        <f>IFERROR(IF(D72="","",VLOOKUP(W72,'Reference records(soft deleted)'!$B$46:$D$62,3,FALSE)),"")</f>
        <v/>
      </c>
      <c r="C72" s="492" t="str">
        <f>IFERROR(IF(D72="","",VLOOKUP(X72,'Reference records(soft deleted)'!$B$110:$D$181,2,FALSE)),"")</f>
        <v/>
      </c>
      <c r="D72" s="493"/>
      <c r="E72" s="494" t="str">
        <f>IF('Overview - Section A'!$AN$5="Funding Request",IF(F72="Funding Request Place Holder","",F72),"")</f>
        <v/>
      </c>
      <c r="F72" s="495" t="str">
        <f>IFERROR(IF(Z72="","",VLOOKUP(Z72,'Overview - Section A'!$P$30:$Q$39,2,FALSE)),"")</f>
        <v>Funding Request Place Holder</v>
      </c>
      <c r="G72" s="496"/>
      <c r="H72" s="496"/>
      <c r="I72" s="496"/>
      <c r="J72" s="496"/>
      <c r="K72" s="496"/>
      <c r="L72" s="496"/>
      <c r="M72" s="494" t="str">
        <f t="shared" si="0"/>
        <v/>
      </c>
      <c r="N72" s="497"/>
      <c r="O72" s="498"/>
      <c r="P72" s="499"/>
      <c r="Q72" s="497"/>
      <c r="R72" s="500" t="str">
        <f>IFERROR(IF('Overview - Section A'!$AN$5="Funding Request",VLOOKUP(E72,'Overview - Section A'!$M$30:$P$39,4,FALSE),IF(Z72="","",Z72)),"")</f>
        <v>a1236000008JWhrAAG</v>
      </c>
      <c r="S72" s="500" t="b">
        <f t="shared" si="1"/>
        <v>0</v>
      </c>
      <c r="T72" s="500" t="s">
        <v>1111</v>
      </c>
      <c r="U72" s="500" t="str">
        <f t="array" ref="U72">IFERROR(IF(OR(INDEX('Overview - Section A'!$AB$130:$AB$199,MATCH(LEFT(C72,255),LEFT('Overview - Section A'!$W$130:$W$199,255),0))=0,INDEX('Overview - Section A'!$AB$130:$AB$199,MATCH(LEFT(C72,255),LEFT('Overview - Section A'!$W$130:$W$199,255),0))="[Record ID]"),"",INDEX('Overview - Section A'!$AB$130:$AB$199,MATCH(LEFT(C72,255),LEFT('Overview - Section A'!$W$130:$W$199,255),0))),"")</f>
        <v/>
      </c>
      <c r="V72" s="501" t="str">
        <f>IFERROR(IF('Overview - Section A'!$AN$5="Funding Request",IF('Reference Records'!$B$157&lt;&gt;"",VLOOKUP(M72,'Reference Records'!$B$157:$C$158,2,FALSE),VLOOKUP(M72,'Reference Records'!$A$170:$C$508,3,FALSE)),VLOOKUP(M72,'Reference Records'!$A$511:$C$512,3,FALSE)),"")</f>
        <v/>
      </c>
      <c r="W72" s="502"/>
      <c r="X72" s="502"/>
      <c r="Y72" s="501"/>
      <c r="Z72" s="501" t="s">
        <v>448</v>
      </c>
      <c r="AA72" s="499"/>
      <c r="AB72" s="377"/>
      <c r="AC72" s="376"/>
    </row>
    <row r="73" spans="1:29" ht="47.1" customHeight="1" x14ac:dyDescent="0.25">
      <c r="A73" s="396">
        <v>65</v>
      </c>
      <c r="B73" s="492" t="str">
        <f>IFERROR(IF(D73="","",VLOOKUP(W73,'Reference records(soft deleted)'!$B$46:$D$62,3,FALSE)),"")</f>
        <v/>
      </c>
      <c r="C73" s="492" t="str">
        <f>IFERROR(IF(D73="","",VLOOKUP(X73,'Reference records(soft deleted)'!$B$110:$D$181,2,FALSE)),"")</f>
        <v/>
      </c>
      <c r="D73" s="493"/>
      <c r="E73" s="494" t="str">
        <f>IF('Overview - Section A'!$AN$5="Funding Request",IF(F73="Funding Request Place Holder","",F73),"")</f>
        <v/>
      </c>
      <c r="F73" s="495" t="str">
        <f>IFERROR(IF(Z73="","",VLOOKUP(Z73,'Overview - Section A'!$P$30:$Q$39,2,FALSE)),"")</f>
        <v>Funding Request Place Holder</v>
      </c>
      <c r="G73" s="496"/>
      <c r="H73" s="496"/>
      <c r="I73" s="496"/>
      <c r="J73" s="496"/>
      <c r="K73" s="496"/>
      <c r="L73" s="496"/>
      <c r="M73" s="494" t="str">
        <f t="shared" ref="M73:M88" si="2">IFERROR(IF(Y73="","",Y73),"")</f>
        <v/>
      </c>
      <c r="N73" s="497"/>
      <c r="O73" s="498"/>
      <c r="P73" s="499"/>
      <c r="Q73" s="497"/>
      <c r="R73" s="500" t="str">
        <f>IFERROR(IF('Overview - Section A'!$AN$5="Funding Request",VLOOKUP(E73,'Overview - Section A'!$M$30:$P$39,4,FALSE),IF(Z73="","",Z73)),"")</f>
        <v>a1236000008JWhrAAG</v>
      </c>
      <c r="S73" s="500" t="b">
        <f t="shared" ref="S73:S88" si="3">IFERROR(IF(D73&lt;&gt;"",TRUE,FALSE),FALSE)</f>
        <v>0</v>
      </c>
      <c r="T73" s="500" t="s">
        <v>1112</v>
      </c>
      <c r="U73" s="500" t="str">
        <f t="array" ref="U73">IFERROR(IF(OR(INDEX('Overview - Section A'!$AB$130:$AB$199,MATCH(LEFT(C73,255),LEFT('Overview - Section A'!$W$130:$W$199,255),0))=0,INDEX('Overview - Section A'!$AB$130:$AB$199,MATCH(LEFT(C73,255),LEFT('Overview - Section A'!$W$130:$W$199,255),0))="[Record ID]"),"",INDEX('Overview - Section A'!$AB$130:$AB$199,MATCH(LEFT(C73,255),LEFT('Overview - Section A'!$W$130:$W$199,255),0))),"")</f>
        <v/>
      </c>
      <c r="V73" s="501" t="str">
        <f>IFERROR(IF('Overview - Section A'!$AN$5="Funding Request",IF('Reference Records'!$B$157&lt;&gt;"",VLOOKUP(M73,'Reference Records'!$B$157:$C$158,2,FALSE),VLOOKUP(M73,'Reference Records'!$A$170:$C$508,3,FALSE)),VLOOKUP(M73,'Reference Records'!$A$511:$C$512,3,FALSE)),"")</f>
        <v/>
      </c>
      <c r="W73" s="502"/>
      <c r="X73" s="502"/>
      <c r="Y73" s="501"/>
      <c r="Z73" s="501" t="s">
        <v>448</v>
      </c>
      <c r="AA73" s="499"/>
      <c r="AB73" s="377"/>
      <c r="AC73" s="376"/>
    </row>
    <row r="74" spans="1:29" ht="47.1" customHeight="1" x14ac:dyDescent="0.25">
      <c r="A74" s="396">
        <v>66</v>
      </c>
      <c r="B74" s="492" t="str">
        <f>IFERROR(IF(D74="","",VLOOKUP(W74,'Reference records(soft deleted)'!$B$46:$D$62,3,FALSE)),"")</f>
        <v/>
      </c>
      <c r="C74" s="492" t="str">
        <f>IFERROR(IF(D74="","",VLOOKUP(X74,'Reference records(soft deleted)'!$B$110:$D$181,2,FALSE)),"")</f>
        <v/>
      </c>
      <c r="D74" s="493"/>
      <c r="E74" s="494" t="str">
        <f>IF('Overview - Section A'!$AN$5="Funding Request",IF(F74="Funding Request Place Holder","",F74),"")</f>
        <v/>
      </c>
      <c r="F74" s="495" t="str">
        <f>IFERROR(IF(Z74="","",VLOOKUP(Z74,'Overview - Section A'!$P$30:$Q$39,2,FALSE)),"")</f>
        <v>Funding Request Place Holder</v>
      </c>
      <c r="G74" s="496"/>
      <c r="H74" s="496"/>
      <c r="I74" s="496"/>
      <c r="J74" s="496"/>
      <c r="K74" s="496"/>
      <c r="L74" s="496"/>
      <c r="M74" s="494" t="str">
        <f t="shared" si="2"/>
        <v/>
      </c>
      <c r="N74" s="497"/>
      <c r="O74" s="498"/>
      <c r="P74" s="499"/>
      <c r="Q74" s="497"/>
      <c r="R74" s="500" t="str">
        <f>IFERROR(IF('Overview - Section A'!$AN$5="Funding Request",VLOOKUP(E74,'Overview - Section A'!$M$30:$P$39,4,FALSE),IF(Z74="","",Z74)),"")</f>
        <v>a1236000008JWhrAAG</v>
      </c>
      <c r="S74" s="500" t="b">
        <f t="shared" si="3"/>
        <v>0</v>
      </c>
      <c r="T74" s="500" t="s">
        <v>1113</v>
      </c>
      <c r="U74" s="500" t="str">
        <f t="array" ref="U74">IFERROR(IF(OR(INDEX('Overview - Section A'!$AB$130:$AB$199,MATCH(LEFT(C74,255),LEFT('Overview - Section A'!$W$130:$W$199,255),0))=0,INDEX('Overview - Section A'!$AB$130:$AB$199,MATCH(LEFT(C74,255),LEFT('Overview - Section A'!$W$130:$W$199,255),0))="[Record ID]"),"",INDEX('Overview - Section A'!$AB$130:$AB$199,MATCH(LEFT(C74,255),LEFT('Overview - Section A'!$W$130:$W$199,255),0))),"")</f>
        <v/>
      </c>
      <c r="V74" s="501" t="str">
        <f>IFERROR(IF('Overview - Section A'!$AN$5="Funding Request",IF('Reference Records'!$B$157&lt;&gt;"",VLOOKUP(M74,'Reference Records'!$B$157:$C$158,2,FALSE),VLOOKUP(M74,'Reference Records'!$A$170:$C$508,3,FALSE)),VLOOKUP(M74,'Reference Records'!$A$511:$C$512,3,FALSE)),"")</f>
        <v/>
      </c>
      <c r="W74" s="502"/>
      <c r="X74" s="502"/>
      <c r="Y74" s="501"/>
      <c r="Z74" s="501" t="s">
        <v>448</v>
      </c>
      <c r="AA74" s="499"/>
      <c r="AB74" s="377"/>
      <c r="AC74" s="376"/>
    </row>
    <row r="75" spans="1:29" ht="47.1" customHeight="1" x14ac:dyDescent="0.25">
      <c r="A75" s="396">
        <v>67</v>
      </c>
      <c r="B75" s="492" t="str">
        <f>IFERROR(IF(D75="","",VLOOKUP(W75,'Reference records(soft deleted)'!$B$46:$D$62,3,FALSE)),"")</f>
        <v/>
      </c>
      <c r="C75" s="492" t="str">
        <f>IFERROR(IF(D75="","",VLOOKUP(X75,'Reference records(soft deleted)'!$B$110:$D$181,2,FALSE)),"")</f>
        <v/>
      </c>
      <c r="D75" s="493"/>
      <c r="E75" s="494" t="str">
        <f>IF('Overview - Section A'!$AN$5="Funding Request",IF(F75="Funding Request Place Holder","",F75),"")</f>
        <v/>
      </c>
      <c r="F75" s="495" t="str">
        <f>IFERROR(IF(Z75="","",VLOOKUP(Z75,'Overview - Section A'!$P$30:$Q$39,2,FALSE)),"")</f>
        <v>Funding Request Place Holder</v>
      </c>
      <c r="G75" s="496"/>
      <c r="H75" s="496"/>
      <c r="I75" s="496"/>
      <c r="J75" s="496"/>
      <c r="K75" s="496"/>
      <c r="L75" s="496"/>
      <c r="M75" s="494" t="str">
        <f t="shared" si="2"/>
        <v/>
      </c>
      <c r="N75" s="497"/>
      <c r="O75" s="498"/>
      <c r="P75" s="499"/>
      <c r="Q75" s="497"/>
      <c r="R75" s="500" t="str">
        <f>IFERROR(IF('Overview - Section A'!$AN$5="Funding Request",VLOOKUP(E75,'Overview - Section A'!$M$30:$P$39,4,FALSE),IF(Z75="","",Z75)),"")</f>
        <v>a1236000008JWhrAAG</v>
      </c>
      <c r="S75" s="500" t="b">
        <f t="shared" si="3"/>
        <v>0</v>
      </c>
      <c r="T75" s="500" t="s">
        <v>1114</v>
      </c>
      <c r="U75" s="500" t="str">
        <f t="array" ref="U75">IFERROR(IF(OR(INDEX('Overview - Section A'!$AB$130:$AB$199,MATCH(LEFT(C75,255),LEFT('Overview - Section A'!$W$130:$W$199,255),0))=0,INDEX('Overview - Section A'!$AB$130:$AB$199,MATCH(LEFT(C75,255),LEFT('Overview - Section A'!$W$130:$W$199,255),0))="[Record ID]"),"",INDEX('Overview - Section A'!$AB$130:$AB$199,MATCH(LEFT(C75,255),LEFT('Overview - Section A'!$W$130:$W$199,255),0))),"")</f>
        <v/>
      </c>
      <c r="V75" s="501" t="str">
        <f>IFERROR(IF('Overview - Section A'!$AN$5="Funding Request",IF('Reference Records'!$B$157&lt;&gt;"",VLOOKUP(M75,'Reference Records'!$B$157:$C$158,2,FALSE),VLOOKUP(M75,'Reference Records'!$A$170:$C$508,3,FALSE)),VLOOKUP(M75,'Reference Records'!$A$511:$C$512,3,FALSE)),"")</f>
        <v/>
      </c>
      <c r="W75" s="502"/>
      <c r="X75" s="502"/>
      <c r="Y75" s="501"/>
      <c r="Z75" s="501" t="s">
        <v>448</v>
      </c>
      <c r="AA75" s="499"/>
      <c r="AB75" s="377"/>
      <c r="AC75" s="376"/>
    </row>
    <row r="76" spans="1:29" ht="47.1" customHeight="1" x14ac:dyDescent="0.25">
      <c r="A76" s="396">
        <v>68</v>
      </c>
      <c r="B76" s="492" t="str">
        <f>IFERROR(IF(D76="","",VLOOKUP(W76,'Reference records(soft deleted)'!$B$46:$D$62,3,FALSE)),"")</f>
        <v/>
      </c>
      <c r="C76" s="492" t="str">
        <f>IFERROR(IF(D76="","",VLOOKUP(X76,'Reference records(soft deleted)'!$B$110:$D$181,2,FALSE)),"")</f>
        <v/>
      </c>
      <c r="D76" s="493"/>
      <c r="E76" s="494" t="str">
        <f>IF('Overview - Section A'!$AN$5="Funding Request",IF(F76="Funding Request Place Holder","",F76),"")</f>
        <v/>
      </c>
      <c r="F76" s="495" t="str">
        <f>IFERROR(IF(Z76="","",VLOOKUP(Z76,'Overview - Section A'!$P$30:$Q$39,2,FALSE)),"")</f>
        <v>Funding Request Place Holder</v>
      </c>
      <c r="G76" s="496"/>
      <c r="H76" s="496"/>
      <c r="I76" s="496"/>
      <c r="J76" s="496"/>
      <c r="K76" s="496"/>
      <c r="L76" s="496"/>
      <c r="M76" s="494" t="str">
        <f t="shared" si="2"/>
        <v/>
      </c>
      <c r="N76" s="497"/>
      <c r="O76" s="498"/>
      <c r="P76" s="499"/>
      <c r="Q76" s="497"/>
      <c r="R76" s="500" t="str">
        <f>IFERROR(IF('Overview - Section A'!$AN$5="Funding Request",VLOOKUP(E76,'Overview - Section A'!$M$30:$P$39,4,FALSE),IF(Z76="","",Z76)),"")</f>
        <v>a1236000008JWhrAAG</v>
      </c>
      <c r="S76" s="500" t="b">
        <f t="shared" si="3"/>
        <v>0</v>
      </c>
      <c r="T76" s="500" t="s">
        <v>1115</v>
      </c>
      <c r="U76" s="500" t="str">
        <f t="array" ref="U76">IFERROR(IF(OR(INDEX('Overview - Section A'!$AB$130:$AB$199,MATCH(LEFT(C76,255),LEFT('Overview - Section A'!$W$130:$W$199,255),0))=0,INDEX('Overview - Section A'!$AB$130:$AB$199,MATCH(LEFT(C76,255),LEFT('Overview - Section A'!$W$130:$W$199,255),0))="[Record ID]"),"",INDEX('Overview - Section A'!$AB$130:$AB$199,MATCH(LEFT(C76,255),LEFT('Overview - Section A'!$W$130:$W$199,255),0))),"")</f>
        <v/>
      </c>
      <c r="V76" s="501" t="str">
        <f>IFERROR(IF('Overview - Section A'!$AN$5="Funding Request",IF('Reference Records'!$B$157&lt;&gt;"",VLOOKUP(M76,'Reference Records'!$B$157:$C$158,2,FALSE),VLOOKUP(M76,'Reference Records'!$A$170:$C$508,3,FALSE)),VLOOKUP(M76,'Reference Records'!$A$511:$C$512,3,FALSE)),"")</f>
        <v/>
      </c>
      <c r="W76" s="502"/>
      <c r="X76" s="502"/>
      <c r="Y76" s="501"/>
      <c r="Z76" s="501" t="s">
        <v>448</v>
      </c>
      <c r="AA76" s="499"/>
      <c r="AB76" s="377"/>
      <c r="AC76" s="376"/>
    </row>
    <row r="77" spans="1:29" ht="47.1" customHeight="1" x14ac:dyDescent="0.25">
      <c r="A77" s="396">
        <v>69</v>
      </c>
      <c r="B77" s="492" t="str">
        <f>IFERROR(IF(D77="","",VLOOKUP(W77,'Reference records(soft deleted)'!$B$46:$D$62,3,FALSE)),"")</f>
        <v/>
      </c>
      <c r="C77" s="492" t="str">
        <f>IFERROR(IF(D77="","",VLOOKUP(X77,'Reference records(soft deleted)'!$B$110:$D$181,2,FALSE)),"")</f>
        <v/>
      </c>
      <c r="D77" s="493"/>
      <c r="E77" s="494" t="str">
        <f>IF('Overview - Section A'!$AN$5="Funding Request",IF(F77="Funding Request Place Holder","",F77),"")</f>
        <v/>
      </c>
      <c r="F77" s="495" t="str">
        <f>IFERROR(IF(Z77="","",VLOOKUP(Z77,'Overview - Section A'!$P$30:$Q$39,2,FALSE)),"")</f>
        <v>Funding Request Place Holder</v>
      </c>
      <c r="G77" s="496"/>
      <c r="H77" s="496"/>
      <c r="I77" s="496"/>
      <c r="J77" s="496"/>
      <c r="K77" s="496"/>
      <c r="L77" s="496"/>
      <c r="M77" s="494" t="str">
        <f t="shared" si="2"/>
        <v/>
      </c>
      <c r="N77" s="497"/>
      <c r="O77" s="498"/>
      <c r="P77" s="499"/>
      <c r="Q77" s="497"/>
      <c r="R77" s="500" t="str">
        <f>IFERROR(IF('Overview - Section A'!$AN$5="Funding Request",VLOOKUP(E77,'Overview - Section A'!$M$30:$P$39,4,FALSE),IF(Z77="","",Z77)),"")</f>
        <v>a1236000008JWhrAAG</v>
      </c>
      <c r="S77" s="500" t="b">
        <f t="shared" si="3"/>
        <v>0</v>
      </c>
      <c r="T77" s="500" t="s">
        <v>1116</v>
      </c>
      <c r="U77" s="500" t="str">
        <f t="array" ref="U77">IFERROR(IF(OR(INDEX('Overview - Section A'!$AB$130:$AB$199,MATCH(LEFT(C77,255),LEFT('Overview - Section A'!$W$130:$W$199,255),0))=0,INDEX('Overview - Section A'!$AB$130:$AB$199,MATCH(LEFT(C77,255),LEFT('Overview - Section A'!$W$130:$W$199,255),0))="[Record ID]"),"",INDEX('Overview - Section A'!$AB$130:$AB$199,MATCH(LEFT(C77,255),LEFT('Overview - Section A'!$W$130:$W$199,255),0))),"")</f>
        <v/>
      </c>
      <c r="V77" s="501" t="str">
        <f>IFERROR(IF('Overview - Section A'!$AN$5="Funding Request",IF('Reference Records'!$B$157&lt;&gt;"",VLOOKUP(M77,'Reference Records'!$B$157:$C$158,2,FALSE),VLOOKUP(M77,'Reference Records'!$A$170:$C$508,3,FALSE)),VLOOKUP(M77,'Reference Records'!$A$511:$C$512,3,FALSE)),"")</f>
        <v/>
      </c>
      <c r="W77" s="502"/>
      <c r="X77" s="502"/>
      <c r="Y77" s="501"/>
      <c r="Z77" s="501" t="s">
        <v>448</v>
      </c>
      <c r="AA77" s="499"/>
      <c r="AB77" s="377"/>
      <c r="AC77" s="376"/>
    </row>
    <row r="78" spans="1:29" ht="47.1" customHeight="1" x14ac:dyDescent="0.25">
      <c r="A78" s="396">
        <v>70</v>
      </c>
      <c r="B78" s="492" t="str">
        <f>IFERROR(IF(D78="","",VLOOKUP(W78,'Reference records(soft deleted)'!$B$46:$D$62,3,FALSE)),"")</f>
        <v/>
      </c>
      <c r="C78" s="492" t="str">
        <f>IFERROR(IF(D78="","",VLOOKUP(X78,'Reference records(soft deleted)'!$B$110:$D$181,2,FALSE)),"")</f>
        <v/>
      </c>
      <c r="D78" s="493"/>
      <c r="E78" s="494" t="str">
        <f>IF('Overview - Section A'!$AN$5="Funding Request",IF(F78="Funding Request Place Holder","",F78),"")</f>
        <v/>
      </c>
      <c r="F78" s="495" t="str">
        <f>IFERROR(IF(Z78="","",VLOOKUP(Z78,'Overview - Section A'!$P$30:$Q$39,2,FALSE)),"")</f>
        <v>Funding Request Place Holder</v>
      </c>
      <c r="G78" s="496"/>
      <c r="H78" s="496"/>
      <c r="I78" s="496"/>
      <c r="J78" s="496"/>
      <c r="K78" s="496"/>
      <c r="L78" s="496"/>
      <c r="M78" s="494" t="str">
        <f t="shared" si="2"/>
        <v/>
      </c>
      <c r="N78" s="497"/>
      <c r="O78" s="498"/>
      <c r="P78" s="499"/>
      <c r="Q78" s="497"/>
      <c r="R78" s="500" t="str">
        <f>IFERROR(IF('Overview - Section A'!$AN$5="Funding Request",VLOOKUP(E78,'Overview - Section A'!$M$30:$P$39,4,FALSE),IF(Z78="","",Z78)),"")</f>
        <v>a1236000008JWhrAAG</v>
      </c>
      <c r="S78" s="500" t="b">
        <f t="shared" si="3"/>
        <v>0</v>
      </c>
      <c r="T78" s="500" t="s">
        <v>1117</v>
      </c>
      <c r="U78" s="500" t="str">
        <f t="array" ref="U78">IFERROR(IF(OR(INDEX('Overview - Section A'!$AB$130:$AB$199,MATCH(LEFT(C78,255),LEFT('Overview - Section A'!$W$130:$W$199,255),0))=0,INDEX('Overview - Section A'!$AB$130:$AB$199,MATCH(LEFT(C78,255),LEFT('Overview - Section A'!$W$130:$W$199,255),0))="[Record ID]"),"",INDEX('Overview - Section A'!$AB$130:$AB$199,MATCH(LEFT(C78,255),LEFT('Overview - Section A'!$W$130:$W$199,255),0))),"")</f>
        <v/>
      </c>
      <c r="V78" s="501" t="str">
        <f>IFERROR(IF('Overview - Section A'!$AN$5="Funding Request",IF('Reference Records'!$B$157&lt;&gt;"",VLOOKUP(M78,'Reference Records'!$B$157:$C$158,2,FALSE),VLOOKUP(M78,'Reference Records'!$A$170:$C$508,3,FALSE)),VLOOKUP(M78,'Reference Records'!$A$511:$C$512,3,FALSE)),"")</f>
        <v/>
      </c>
      <c r="W78" s="502"/>
      <c r="X78" s="502"/>
      <c r="Y78" s="501"/>
      <c r="Z78" s="501" t="s">
        <v>448</v>
      </c>
      <c r="AA78" s="499"/>
      <c r="AB78" s="377"/>
      <c r="AC78" s="376"/>
    </row>
    <row r="79" spans="1:29" ht="47.1" customHeight="1" x14ac:dyDescent="0.25">
      <c r="A79" s="396">
        <v>71</v>
      </c>
      <c r="B79" s="492" t="str">
        <f>IFERROR(IF(D79="","",VLOOKUP(W79,'Reference records(soft deleted)'!$B$46:$D$62,3,FALSE)),"")</f>
        <v/>
      </c>
      <c r="C79" s="492" t="str">
        <f>IFERROR(IF(D79="","",VLOOKUP(X79,'Reference records(soft deleted)'!$B$110:$D$181,2,FALSE)),"")</f>
        <v/>
      </c>
      <c r="D79" s="493"/>
      <c r="E79" s="494" t="str">
        <f>IF('Overview - Section A'!$AN$5="Funding Request",IF(F79="Funding Request Place Holder","",F79),"")</f>
        <v/>
      </c>
      <c r="F79" s="495" t="str">
        <f>IFERROR(IF(Z79="","",VLOOKUP(Z79,'Overview - Section A'!$P$30:$Q$39,2,FALSE)),"")</f>
        <v>Funding Request Place Holder</v>
      </c>
      <c r="G79" s="496"/>
      <c r="H79" s="496"/>
      <c r="I79" s="496"/>
      <c r="J79" s="496"/>
      <c r="K79" s="496"/>
      <c r="L79" s="496"/>
      <c r="M79" s="494" t="str">
        <f t="shared" si="2"/>
        <v/>
      </c>
      <c r="N79" s="497"/>
      <c r="O79" s="498"/>
      <c r="P79" s="499"/>
      <c r="Q79" s="497"/>
      <c r="R79" s="500" t="str">
        <f>IFERROR(IF('Overview - Section A'!$AN$5="Funding Request",VLOOKUP(E79,'Overview - Section A'!$M$30:$P$39,4,FALSE),IF(Z79="","",Z79)),"")</f>
        <v>a1236000008JWhrAAG</v>
      </c>
      <c r="S79" s="500" t="b">
        <f t="shared" si="3"/>
        <v>0</v>
      </c>
      <c r="T79" s="500" t="s">
        <v>1118</v>
      </c>
      <c r="U79" s="500" t="str">
        <f t="array" ref="U79">IFERROR(IF(OR(INDEX('Overview - Section A'!$AB$130:$AB$199,MATCH(LEFT(C79,255),LEFT('Overview - Section A'!$W$130:$W$199,255),0))=0,INDEX('Overview - Section A'!$AB$130:$AB$199,MATCH(LEFT(C79,255),LEFT('Overview - Section A'!$W$130:$W$199,255),0))="[Record ID]"),"",INDEX('Overview - Section A'!$AB$130:$AB$199,MATCH(LEFT(C79,255),LEFT('Overview - Section A'!$W$130:$W$199,255),0))),"")</f>
        <v/>
      </c>
      <c r="V79" s="501" t="str">
        <f>IFERROR(IF('Overview - Section A'!$AN$5="Funding Request",IF('Reference Records'!$B$157&lt;&gt;"",VLOOKUP(M79,'Reference Records'!$B$157:$C$158,2,FALSE),VLOOKUP(M79,'Reference Records'!$A$170:$C$508,3,FALSE)),VLOOKUP(M79,'Reference Records'!$A$511:$C$512,3,FALSE)),"")</f>
        <v/>
      </c>
      <c r="W79" s="502"/>
      <c r="X79" s="502"/>
      <c r="Y79" s="501"/>
      <c r="Z79" s="501" t="s">
        <v>448</v>
      </c>
      <c r="AA79" s="499"/>
      <c r="AB79" s="377"/>
      <c r="AC79" s="376"/>
    </row>
    <row r="80" spans="1:29" ht="47.1" customHeight="1" x14ac:dyDescent="0.25">
      <c r="A80" s="396">
        <v>72</v>
      </c>
      <c r="B80" s="492" t="str">
        <f>IFERROR(IF(D80="","",VLOOKUP(W80,'Reference records(soft deleted)'!$B$46:$D$62,3,FALSE)),"")</f>
        <v/>
      </c>
      <c r="C80" s="492" t="str">
        <f>IFERROR(IF(D80="","",VLOOKUP(X80,'Reference records(soft deleted)'!$B$110:$D$181,2,FALSE)),"")</f>
        <v/>
      </c>
      <c r="D80" s="493"/>
      <c r="E80" s="494" t="str">
        <f>IF('Overview - Section A'!$AN$5="Funding Request",IF(F80="Funding Request Place Holder","",F80),"")</f>
        <v/>
      </c>
      <c r="F80" s="495" t="str">
        <f>IFERROR(IF(Z80="","",VLOOKUP(Z80,'Overview - Section A'!$P$30:$Q$39,2,FALSE)),"")</f>
        <v>Funding Request Place Holder</v>
      </c>
      <c r="G80" s="496"/>
      <c r="H80" s="496"/>
      <c r="I80" s="496"/>
      <c r="J80" s="496"/>
      <c r="K80" s="496"/>
      <c r="L80" s="496"/>
      <c r="M80" s="494" t="str">
        <f t="shared" si="2"/>
        <v/>
      </c>
      <c r="N80" s="497"/>
      <c r="O80" s="498"/>
      <c r="P80" s="499"/>
      <c r="Q80" s="497"/>
      <c r="R80" s="500" t="str">
        <f>IFERROR(IF('Overview - Section A'!$AN$5="Funding Request",VLOOKUP(E80,'Overview - Section A'!$M$30:$P$39,4,FALSE),IF(Z80="","",Z80)),"")</f>
        <v>a1236000008JWhrAAG</v>
      </c>
      <c r="S80" s="500" t="b">
        <f t="shared" si="3"/>
        <v>0</v>
      </c>
      <c r="T80" s="500" t="s">
        <v>1119</v>
      </c>
      <c r="U80" s="500" t="str">
        <f t="array" ref="U80">IFERROR(IF(OR(INDEX('Overview - Section A'!$AB$130:$AB$199,MATCH(LEFT(C80,255),LEFT('Overview - Section A'!$W$130:$W$199,255),0))=0,INDEX('Overview - Section A'!$AB$130:$AB$199,MATCH(LEFT(C80,255),LEFT('Overview - Section A'!$W$130:$W$199,255),0))="[Record ID]"),"",INDEX('Overview - Section A'!$AB$130:$AB$199,MATCH(LEFT(C80,255),LEFT('Overview - Section A'!$W$130:$W$199,255),0))),"")</f>
        <v/>
      </c>
      <c r="V80" s="501" t="str">
        <f>IFERROR(IF('Overview - Section A'!$AN$5="Funding Request",IF('Reference Records'!$B$157&lt;&gt;"",VLOOKUP(M80,'Reference Records'!$B$157:$C$158,2,FALSE),VLOOKUP(M80,'Reference Records'!$A$170:$C$508,3,FALSE)),VLOOKUP(M80,'Reference Records'!$A$511:$C$512,3,FALSE)),"")</f>
        <v/>
      </c>
      <c r="W80" s="502"/>
      <c r="X80" s="502"/>
      <c r="Y80" s="501"/>
      <c r="Z80" s="501" t="s">
        <v>448</v>
      </c>
      <c r="AA80" s="499"/>
      <c r="AB80" s="377"/>
      <c r="AC80" s="376"/>
    </row>
    <row r="81" spans="1:40" ht="47.1" customHeight="1" x14ac:dyDescent="0.25">
      <c r="A81" s="396">
        <v>73</v>
      </c>
      <c r="B81" s="492" t="str">
        <f>IFERROR(IF(D81="","",VLOOKUP(W81,'Reference records(soft deleted)'!$B$46:$D$62,3,FALSE)),"")</f>
        <v/>
      </c>
      <c r="C81" s="492" t="str">
        <f>IFERROR(IF(D81="","",VLOOKUP(X81,'Reference records(soft deleted)'!$B$110:$D$181,2,FALSE)),"")</f>
        <v/>
      </c>
      <c r="D81" s="493"/>
      <c r="E81" s="494" t="str">
        <f>IF('Overview - Section A'!$AN$5="Funding Request",IF(F81="Funding Request Place Holder","",F81),"")</f>
        <v/>
      </c>
      <c r="F81" s="495" t="str">
        <f>IFERROR(IF(Z81="","",VLOOKUP(Z81,'Overview - Section A'!$P$30:$Q$39,2,FALSE)),"")</f>
        <v>Funding Request Place Holder</v>
      </c>
      <c r="G81" s="496"/>
      <c r="H81" s="496"/>
      <c r="I81" s="496"/>
      <c r="J81" s="496"/>
      <c r="K81" s="496"/>
      <c r="L81" s="496"/>
      <c r="M81" s="494" t="str">
        <f t="shared" si="2"/>
        <v/>
      </c>
      <c r="N81" s="497"/>
      <c r="O81" s="498"/>
      <c r="P81" s="499"/>
      <c r="Q81" s="497"/>
      <c r="R81" s="500" t="str">
        <f>IFERROR(IF('Overview - Section A'!$AN$5="Funding Request",VLOOKUP(E81,'Overview - Section A'!$M$30:$P$39,4,FALSE),IF(Z81="","",Z81)),"")</f>
        <v>a1236000008JWhrAAG</v>
      </c>
      <c r="S81" s="500" t="b">
        <f t="shared" si="3"/>
        <v>0</v>
      </c>
      <c r="T81" s="500" t="s">
        <v>1120</v>
      </c>
      <c r="U81" s="500" t="str">
        <f t="array" ref="U81">IFERROR(IF(OR(INDEX('Overview - Section A'!$AB$130:$AB$199,MATCH(LEFT(C81,255),LEFT('Overview - Section A'!$W$130:$W$199,255),0))=0,INDEX('Overview - Section A'!$AB$130:$AB$199,MATCH(LEFT(C81,255),LEFT('Overview - Section A'!$W$130:$W$199,255),0))="[Record ID]"),"",INDEX('Overview - Section A'!$AB$130:$AB$199,MATCH(LEFT(C81,255),LEFT('Overview - Section A'!$W$130:$W$199,255),0))),"")</f>
        <v/>
      </c>
      <c r="V81" s="501" t="str">
        <f>IFERROR(IF('Overview - Section A'!$AN$5="Funding Request",IF('Reference Records'!$B$157&lt;&gt;"",VLOOKUP(M81,'Reference Records'!$B$157:$C$158,2,FALSE),VLOOKUP(M81,'Reference Records'!$A$170:$C$508,3,FALSE)),VLOOKUP(M81,'Reference Records'!$A$511:$C$512,3,FALSE)),"")</f>
        <v/>
      </c>
      <c r="W81" s="502"/>
      <c r="X81" s="502"/>
      <c r="Y81" s="501"/>
      <c r="Z81" s="501" t="s">
        <v>448</v>
      </c>
      <c r="AA81" s="499"/>
      <c r="AB81" s="377"/>
      <c r="AC81" s="376"/>
    </row>
    <row r="82" spans="1:40" ht="47.1" customHeight="1" x14ac:dyDescent="0.25">
      <c r="A82" s="396">
        <v>74</v>
      </c>
      <c r="B82" s="492" t="str">
        <f>IFERROR(IF(D82="","",VLOOKUP(W82,'Reference records(soft deleted)'!$B$46:$D$62,3,FALSE)),"")</f>
        <v/>
      </c>
      <c r="C82" s="492" t="str">
        <f>IFERROR(IF(D82="","",VLOOKUP(X82,'Reference records(soft deleted)'!$B$110:$D$181,2,FALSE)),"")</f>
        <v/>
      </c>
      <c r="D82" s="493"/>
      <c r="E82" s="494" t="str">
        <f>IF('Overview - Section A'!$AN$5="Funding Request",IF(F82="Funding Request Place Holder","",F82),"")</f>
        <v/>
      </c>
      <c r="F82" s="495" t="str">
        <f>IFERROR(IF(Z82="","",VLOOKUP(Z82,'Overview - Section A'!$P$30:$Q$39,2,FALSE)),"")</f>
        <v>Funding Request Place Holder</v>
      </c>
      <c r="G82" s="496"/>
      <c r="H82" s="496"/>
      <c r="I82" s="496"/>
      <c r="J82" s="496"/>
      <c r="K82" s="496"/>
      <c r="L82" s="496"/>
      <c r="M82" s="494" t="str">
        <f t="shared" si="2"/>
        <v/>
      </c>
      <c r="N82" s="497"/>
      <c r="O82" s="498"/>
      <c r="P82" s="499"/>
      <c r="Q82" s="497"/>
      <c r="R82" s="500" t="str">
        <f>IFERROR(IF('Overview - Section A'!$AN$5="Funding Request",VLOOKUP(E82,'Overview - Section A'!$M$30:$P$39,4,FALSE),IF(Z82="","",Z82)),"")</f>
        <v>a1236000008JWhrAAG</v>
      </c>
      <c r="S82" s="500" t="b">
        <f t="shared" si="3"/>
        <v>0</v>
      </c>
      <c r="T82" s="500" t="s">
        <v>1121</v>
      </c>
      <c r="U82" s="500" t="str">
        <f t="array" ref="U82">IFERROR(IF(OR(INDEX('Overview - Section A'!$AB$130:$AB$199,MATCH(LEFT(C82,255),LEFT('Overview - Section A'!$W$130:$W$199,255),0))=0,INDEX('Overview - Section A'!$AB$130:$AB$199,MATCH(LEFT(C82,255),LEFT('Overview - Section A'!$W$130:$W$199,255),0))="[Record ID]"),"",INDEX('Overview - Section A'!$AB$130:$AB$199,MATCH(LEFT(C82,255),LEFT('Overview - Section A'!$W$130:$W$199,255),0))),"")</f>
        <v/>
      </c>
      <c r="V82" s="501" t="str">
        <f>IFERROR(IF('Overview - Section A'!$AN$5="Funding Request",IF('Reference Records'!$B$157&lt;&gt;"",VLOOKUP(M82,'Reference Records'!$B$157:$C$158,2,FALSE),VLOOKUP(M82,'Reference Records'!$A$170:$C$508,3,FALSE)),VLOOKUP(M82,'Reference Records'!$A$511:$C$512,3,FALSE)),"")</f>
        <v/>
      </c>
      <c r="W82" s="502"/>
      <c r="X82" s="502"/>
      <c r="Y82" s="501"/>
      <c r="Z82" s="501" t="s">
        <v>448</v>
      </c>
      <c r="AA82" s="499"/>
      <c r="AB82" s="377"/>
      <c r="AC82" s="376"/>
    </row>
    <row r="83" spans="1:40" ht="47.1" customHeight="1" x14ac:dyDescent="0.25">
      <c r="A83" s="396">
        <v>75</v>
      </c>
      <c r="B83" s="492" t="str">
        <f>IFERROR(IF(D83="","",VLOOKUP(W83,'Reference records(soft deleted)'!$B$46:$D$62,3,FALSE)),"")</f>
        <v/>
      </c>
      <c r="C83" s="492" t="str">
        <f>IFERROR(IF(D83="","",VLOOKUP(X83,'Reference records(soft deleted)'!$B$110:$D$181,2,FALSE)),"")</f>
        <v/>
      </c>
      <c r="D83" s="493"/>
      <c r="E83" s="494" t="str">
        <f>IF('Overview - Section A'!$AN$5="Funding Request",IF(F83="Funding Request Place Holder","",F83),"")</f>
        <v/>
      </c>
      <c r="F83" s="495" t="str">
        <f>IFERROR(IF(Z83="","",VLOOKUP(Z83,'Overview - Section A'!$P$30:$Q$39,2,FALSE)),"")</f>
        <v>Funding Request Place Holder</v>
      </c>
      <c r="G83" s="496"/>
      <c r="H83" s="496"/>
      <c r="I83" s="496"/>
      <c r="J83" s="496"/>
      <c r="K83" s="496"/>
      <c r="L83" s="496"/>
      <c r="M83" s="494" t="str">
        <f t="shared" si="2"/>
        <v/>
      </c>
      <c r="N83" s="497"/>
      <c r="O83" s="498"/>
      <c r="P83" s="499"/>
      <c r="Q83" s="497"/>
      <c r="R83" s="500" t="str">
        <f>IFERROR(IF('Overview - Section A'!$AN$5="Funding Request",VLOOKUP(E83,'Overview - Section A'!$M$30:$P$39,4,FALSE),IF(Z83="","",Z83)),"")</f>
        <v>a1236000008JWhrAAG</v>
      </c>
      <c r="S83" s="500" t="b">
        <f t="shared" si="3"/>
        <v>0</v>
      </c>
      <c r="T83" s="500" t="s">
        <v>1122</v>
      </c>
      <c r="U83" s="500" t="str">
        <f t="array" ref="U83">IFERROR(IF(OR(INDEX('Overview - Section A'!$AB$130:$AB$199,MATCH(LEFT(C83,255),LEFT('Overview - Section A'!$W$130:$W$199,255),0))=0,INDEX('Overview - Section A'!$AB$130:$AB$199,MATCH(LEFT(C83,255),LEFT('Overview - Section A'!$W$130:$W$199,255),0))="[Record ID]"),"",INDEX('Overview - Section A'!$AB$130:$AB$199,MATCH(LEFT(C83,255),LEFT('Overview - Section A'!$W$130:$W$199,255),0))),"")</f>
        <v/>
      </c>
      <c r="V83" s="501" t="str">
        <f>IFERROR(IF('Overview - Section A'!$AN$5="Funding Request",IF('Reference Records'!$B$157&lt;&gt;"",VLOOKUP(M83,'Reference Records'!$B$157:$C$158,2,FALSE),VLOOKUP(M83,'Reference Records'!$A$170:$C$508,3,FALSE)),VLOOKUP(M83,'Reference Records'!$A$511:$C$512,3,FALSE)),"")</f>
        <v/>
      </c>
      <c r="W83" s="502"/>
      <c r="X83" s="502"/>
      <c r="Y83" s="501"/>
      <c r="Z83" s="501" t="s">
        <v>448</v>
      </c>
      <c r="AA83" s="499"/>
      <c r="AB83" s="377"/>
      <c r="AC83" s="376"/>
    </row>
    <row r="84" spans="1:40" ht="47.1" customHeight="1" x14ac:dyDescent="0.25">
      <c r="A84" s="396">
        <v>76</v>
      </c>
      <c r="B84" s="492" t="str">
        <f>IFERROR(IF(D84="","",VLOOKUP(W84,'Reference records(soft deleted)'!$B$46:$D$62,3,FALSE)),"")</f>
        <v/>
      </c>
      <c r="C84" s="492" t="str">
        <f>IFERROR(IF(D84="","",VLOOKUP(X84,'Reference records(soft deleted)'!$B$110:$D$181,2,FALSE)),"")</f>
        <v/>
      </c>
      <c r="D84" s="493"/>
      <c r="E84" s="494" t="str">
        <f>IF('Overview - Section A'!$AN$5="Funding Request",IF(F84="Funding Request Place Holder","",F84),"")</f>
        <v/>
      </c>
      <c r="F84" s="495" t="str">
        <f>IFERROR(IF(Z84="","",VLOOKUP(Z84,'Overview - Section A'!$P$30:$Q$39,2,FALSE)),"")</f>
        <v>Funding Request Place Holder</v>
      </c>
      <c r="G84" s="496"/>
      <c r="H84" s="496"/>
      <c r="I84" s="496"/>
      <c r="J84" s="496"/>
      <c r="K84" s="496"/>
      <c r="L84" s="496"/>
      <c r="M84" s="494" t="str">
        <f t="shared" si="2"/>
        <v/>
      </c>
      <c r="N84" s="497"/>
      <c r="O84" s="498"/>
      <c r="P84" s="499"/>
      <c r="Q84" s="497"/>
      <c r="R84" s="500" t="str">
        <f>IFERROR(IF('Overview - Section A'!$AN$5="Funding Request",VLOOKUP(E84,'Overview - Section A'!$M$30:$P$39,4,FALSE),IF(Z84="","",Z84)),"")</f>
        <v>a1236000008JWhrAAG</v>
      </c>
      <c r="S84" s="500" t="b">
        <f t="shared" si="3"/>
        <v>0</v>
      </c>
      <c r="T84" s="500" t="s">
        <v>1123</v>
      </c>
      <c r="U84" s="500" t="str">
        <f t="array" ref="U84">IFERROR(IF(OR(INDEX('Overview - Section A'!$AB$130:$AB$199,MATCH(LEFT(C84,255),LEFT('Overview - Section A'!$W$130:$W$199,255),0))=0,INDEX('Overview - Section A'!$AB$130:$AB$199,MATCH(LEFT(C84,255),LEFT('Overview - Section A'!$W$130:$W$199,255),0))="[Record ID]"),"",INDEX('Overview - Section A'!$AB$130:$AB$199,MATCH(LEFT(C84,255),LEFT('Overview - Section A'!$W$130:$W$199,255),0))),"")</f>
        <v/>
      </c>
      <c r="V84" s="501" t="str">
        <f>IFERROR(IF('Overview - Section A'!$AN$5="Funding Request",IF('Reference Records'!$B$157&lt;&gt;"",VLOOKUP(M84,'Reference Records'!$B$157:$C$158,2,FALSE),VLOOKUP(M84,'Reference Records'!$A$170:$C$508,3,FALSE)),VLOOKUP(M84,'Reference Records'!$A$511:$C$512,3,FALSE)),"")</f>
        <v/>
      </c>
      <c r="W84" s="502"/>
      <c r="X84" s="502"/>
      <c r="Y84" s="501"/>
      <c r="Z84" s="501" t="s">
        <v>448</v>
      </c>
      <c r="AA84" s="499"/>
      <c r="AB84" s="377"/>
      <c r="AC84" s="376"/>
    </row>
    <row r="85" spans="1:40" ht="47.1" customHeight="1" x14ac:dyDescent="0.25">
      <c r="A85" s="396">
        <v>77</v>
      </c>
      <c r="B85" s="492" t="str">
        <f>IFERROR(IF(D85="","",VLOOKUP(W85,'Reference records(soft deleted)'!$B$46:$D$62,3,FALSE)),"")</f>
        <v/>
      </c>
      <c r="C85" s="492" t="str">
        <f>IFERROR(IF(D85="","",VLOOKUP(X85,'Reference records(soft deleted)'!$B$110:$D$181,2,FALSE)),"")</f>
        <v/>
      </c>
      <c r="D85" s="493"/>
      <c r="E85" s="494" t="str">
        <f>IF('Overview - Section A'!$AN$5="Funding Request",IF(F85="Funding Request Place Holder","",F85),"")</f>
        <v/>
      </c>
      <c r="F85" s="495" t="str">
        <f>IFERROR(IF(Z85="","",VLOOKUP(Z85,'Overview - Section A'!$P$30:$Q$39,2,FALSE)),"")</f>
        <v>Funding Request Place Holder</v>
      </c>
      <c r="G85" s="496"/>
      <c r="H85" s="496"/>
      <c r="I85" s="496"/>
      <c r="J85" s="496"/>
      <c r="K85" s="496"/>
      <c r="L85" s="496"/>
      <c r="M85" s="494" t="str">
        <f t="shared" si="2"/>
        <v/>
      </c>
      <c r="N85" s="497"/>
      <c r="O85" s="498"/>
      <c r="P85" s="499"/>
      <c r="Q85" s="497"/>
      <c r="R85" s="500" t="str">
        <f>IFERROR(IF('Overview - Section A'!$AN$5="Funding Request",VLOOKUP(E85,'Overview - Section A'!$M$30:$P$39,4,FALSE),IF(Z85="","",Z85)),"")</f>
        <v>a1236000008JWhrAAG</v>
      </c>
      <c r="S85" s="500" t="b">
        <f t="shared" si="3"/>
        <v>0</v>
      </c>
      <c r="T85" s="500" t="s">
        <v>1124</v>
      </c>
      <c r="U85" s="500" t="str">
        <f t="array" ref="U85">IFERROR(IF(OR(INDEX('Overview - Section A'!$AB$130:$AB$199,MATCH(LEFT(C85,255),LEFT('Overview - Section A'!$W$130:$W$199,255),0))=0,INDEX('Overview - Section A'!$AB$130:$AB$199,MATCH(LEFT(C85,255),LEFT('Overview - Section A'!$W$130:$W$199,255),0))="[Record ID]"),"",INDEX('Overview - Section A'!$AB$130:$AB$199,MATCH(LEFT(C85,255),LEFT('Overview - Section A'!$W$130:$W$199,255),0))),"")</f>
        <v/>
      </c>
      <c r="V85" s="501" t="str">
        <f>IFERROR(IF('Overview - Section A'!$AN$5="Funding Request",IF('Reference Records'!$B$157&lt;&gt;"",VLOOKUP(M85,'Reference Records'!$B$157:$C$158,2,FALSE),VLOOKUP(M85,'Reference Records'!$A$170:$C$508,3,FALSE)),VLOOKUP(M85,'Reference Records'!$A$511:$C$512,3,FALSE)),"")</f>
        <v/>
      </c>
      <c r="W85" s="502"/>
      <c r="X85" s="502"/>
      <c r="Y85" s="501"/>
      <c r="Z85" s="501" t="s">
        <v>448</v>
      </c>
      <c r="AA85" s="499"/>
      <c r="AB85" s="377"/>
      <c r="AC85" s="376"/>
    </row>
    <row r="86" spans="1:40" ht="47.1" customHeight="1" x14ac:dyDescent="0.25">
      <c r="A86" s="396">
        <v>78</v>
      </c>
      <c r="B86" s="492" t="str">
        <f>IFERROR(IF(D86="","",VLOOKUP(W86,'Reference records(soft deleted)'!$B$46:$D$62,3,FALSE)),"")</f>
        <v/>
      </c>
      <c r="C86" s="492" t="str">
        <f>IFERROR(IF(D86="","",VLOOKUP(X86,'Reference records(soft deleted)'!$B$110:$D$181,2,FALSE)),"")</f>
        <v/>
      </c>
      <c r="D86" s="493"/>
      <c r="E86" s="494" t="str">
        <f>IF('Overview - Section A'!$AN$5="Funding Request",IF(F86="Funding Request Place Holder","",F86),"")</f>
        <v/>
      </c>
      <c r="F86" s="495" t="str">
        <f>IFERROR(IF(Z86="","",VLOOKUP(Z86,'Overview - Section A'!$P$30:$Q$39,2,FALSE)),"")</f>
        <v>Funding Request Place Holder</v>
      </c>
      <c r="G86" s="496"/>
      <c r="H86" s="496"/>
      <c r="I86" s="496"/>
      <c r="J86" s="496"/>
      <c r="K86" s="496"/>
      <c r="L86" s="496"/>
      <c r="M86" s="494" t="str">
        <f t="shared" si="2"/>
        <v/>
      </c>
      <c r="N86" s="497"/>
      <c r="O86" s="498"/>
      <c r="P86" s="499"/>
      <c r="Q86" s="497"/>
      <c r="R86" s="500" t="str">
        <f>IFERROR(IF('Overview - Section A'!$AN$5="Funding Request",VLOOKUP(E86,'Overview - Section A'!$M$30:$P$39,4,FALSE),IF(Z86="","",Z86)),"")</f>
        <v>a1236000008JWhrAAG</v>
      </c>
      <c r="S86" s="500" t="b">
        <f t="shared" si="3"/>
        <v>0</v>
      </c>
      <c r="T86" s="500" t="s">
        <v>1125</v>
      </c>
      <c r="U86" s="500" t="str">
        <f t="array" ref="U86">IFERROR(IF(OR(INDEX('Overview - Section A'!$AB$130:$AB$199,MATCH(LEFT(C86,255),LEFT('Overview - Section A'!$W$130:$W$199,255),0))=0,INDEX('Overview - Section A'!$AB$130:$AB$199,MATCH(LEFT(C86,255),LEFT('Overview - Section A'!$W$130:$W$199,255),0))="[Record ID]"),"",INDEX('Overview - Section A'!$AB$130:$AB$199,MATCH(LEFT(C86,255),LEFT('Overview - Section A'!$W$130:$W$199,255),0))),"")</f>
        <v/>
      </c>
      <c r="V86" s="501" t="str">
        <f>IFERROR(IF('Overview - Section A'!$AN$5="Funding Request",IF('Reference Records'!$B$157&lt;&gt;"",VLOOKUP(M86,'Reference Records'!$B$157:$C$158,2,FALSE),VLOOKUP(M86,'Reference Records'!$A$170:$C$508,3,FALSE)),VLOOKUP(M86,'Reference Records'!$A$511:$C$512,3,FALSE)),"")</f>
        <v/>
      </c>
      <c r="W86" s="502"/>
      <c r="X86" s="502"/>
      <c r="Y86" s="501"/>
      <c r="Z86" s="501" t="s">
        <v>448</v>
      </c>
      <c r="AA86" s="499"/>
      <c r="AB86" s="377"/>
      <c r="AC86" s="376"/>
    </row>
    <row r="87" spans="1:40" ht="47.1" customHeight="1" x14ac:dyDescent="0.25">
      <c r="A87" s="396">
        <v>79</v>
      </c>
      <c r="B87" s="492" t="str">
        <f>IFERROR(IF(D87="","",VLOOKUP(W87,'Reference records(soft deleted)'!$B$46:$D$62,3,FALSE)),"")</f>
        <v/>
      </c>
      <c r="C87" s="492" t="str">
        <f>IFERROR(IF(D87="","",VLOOKUP(X87,'Reference records(soft deleted)'!$B$110:$D$181,2,FALSE)),"")</f>
        <v/>
      </c>
      <c r="D87" s="493"/>
      <c r="E87" s="494" t="str">
        <f>IF('Overview - Section A'!$AN$5="Funding Request",IF(F87="Funding Request Place Holder","",F87),"")</f>
        <v/>
      </c>
      <c r="F87" s="495" t="str">
        <f>IFERROR(IF(Z87="","",VLOOKUP(Z87,'Overview - Section A'!$P$30:$Q$39,2,FALSE)),"")</f>
        <v>Funding Request Place Holder</v>
      </c>
      <c r="G87" s="496"/>
      <c r="H87" s="496"/>
      <c r="I87" s="496"/>
      <c r="J87" s="496"/>
      <c r="K87" s="496"/>
      <c r="L87" s="496"/>
      <c r="M87" s="494" t="str">
        <f t="shared" si="2"/>
        <v/>
      </c>
      <c r="N87" s="497"/>
      <c r="O87" s="498"/>
      <c r="P87" s="499"/>
      <c r="Q87" s="497"/>
      <c r="R87" s="500" t="str">
        <f>IFERROR(IF('Overview - Section A'!$AN$5="Funding Request",VLOOKUP(E87,'Overview - Section A'!$M$30:$P$39,4,FALSE),IF(Z87="","",Z87)),"")</f>
        <v>a1236000008JWhrAAG</v>
      </c>
      <c r="S87" s="500" t="b">
        <f t="shared" si="3"/>
        <v>0</v>
      </c>
      <c r="T87" s="500" t="s">
        <v>1126</v>
      </c>
      <c r="U87" s="500" t="str">
        <f t="array" ref="U87">IFERROR(IF(OR(INDEX('Overview - Section A'!$AB$130:$AB$199,MATCH(LEFT(C87,255),LEFT('Overview - Section A'!$W$130:$W$199,255),0))=0,INDEX('Overview - Section A'!$AB$130:$AB$199,MATCH(LEFT(C87,255),LEFT('Overview - Section A'!$W$130:$W$199,255),0))="[Record ID]"),"",INDEX('Overview - Section A'!$AB$130:$AB$199,MATCH(LEFT(C87,255),LEFT('Overview - Section A'!$W$130:$W$199,255),0))),"")</f>
        <v/>
      </c>
      <c r="V87" s="501" t="str">
        <f>IFERROR(IF('Overview - Section A'!$AN$5="Funding Request",IF('Reference Records'!$B$157&lt;&gt;"",VLOOKUP(M87,'Reference Records'!$B$157:$C$158,2,FALSE),VLOOKUP(M87,'Reference Records'!$A$170:$C$508,3,FALSE)),VLOOKUP(M87,'Reference Records'!$A$511:$C$512,3,FALSE)),"")</f>
        <v/>
      </c>
      <c r="W87" s="502"/>
      <c r="X87" s="502"/>
      <c r="Y87" s="501"/>
      <c r="Z87" s="501" t="s">
        <v>448</v>
      </c>
      <c r="AA87" s="499"/>
      <c r="AB87" s="377"/>
      <c r="AC87" s="376"/>
    </row>
    <row r="88" spans="1:40" ht="47.1" customHeight="1" x14ac:dyDescent="0.25">
      <c r="A88" s="396">
        <v>80</v>
      </c>
      <c r="B88" s="492" t="str">
        <f>IFERROR(IF(D88="","",VLOOKUP(W88,'Reference records(soft deleted)'!$B$46:$D$62,3,FALSE)),"")</f>
        <v/>
      </c>
      <c r="C88" s="492" t="str">
        <f>IFERROR(IF(D88="","",VLOOKUP(X88,'Reference records(soft deleted)'!$B$110:$D$181,2,FALSE)),"")</f>
        <v/>
      </c>
      <c r="D88" s="493"/>
      <c r="E88" s="494" t="str">
        <f>IF('Overview - Section A'!$AN$5="Funding Request",IF(F88="Funding Request Place Holder","",F88),"")</f>
        <v/>
      </c>
      <c r="F88" s="495" t="str">
        <f>IFERROR(IF(Z88="","",VLOOKUP(Z88,'Overview - Section A'!$P$30:$Q$39,2,FALSE)),"")</f>
        <v>Funding Request Place Holder</v>
      </c>
      <c r="G88" s="496"/>
      <c r="H88" s="496"/>
      <c r="I88" s="496"/>
      <c r="J88" s="496"/>
      <c r="K88" s="496"/>
      <c r="L88" s="496"/>
      <c r="M88" s="494" t="str">
        <f t="shared" si="2"/>
        <v/>
      </c>
      <c r="N88" s="497"/>
      <c r="O88" s="498"/>
      <c r="P88" s="499"/>
      <c r="Q88" s="497"/>
      <c r="R88" s="500" t="str">
        <f>IFERROR(IF('Overview - Section A'!$AN$5="Funding Request",VLOOKUP(E88,'Overview - Section A'!$M$30:$P$39,4,FALSE),IF(Z88="","",Z88)),"")</f>
        <v>a1236000008JWhrAAG</v>
      </c>
      <c r="S88" s="500" t="b">
        <f t="shared" si="3"/>
        <v>0</v>
      </c>
      <c r="T88" s="500" t="s">
        <v>1127</v>
      </c>
      <c r="U88" s="500" t="str">
        <f t="array" ref="U88">IFERROR(IF(OR(INDEX('Overview - Section A'!$AB$130:$AB$199,MATCH(LEFT(C88,255),LEFT('Overview - Section A'!$W$130:$W$199,255),0))=0,INDEX('Overview - Section A'!$AB$130:$AB$199,MATCH(LEFT(C88,255),LEFT('Overview - Section A'!$W$130:$W$199,255),0))="[Record ID]"),"",INDEX('Overview - Section A'!$AB$130:$AB$199,MATCH(LEFT(C88,255),LEFT('Overview - Section A'!$W$130:$W$199,255),0))),"")</f>
        <v/>
      </c>
      <c r="V88" s="501" t="str">
        <f>IFERROR(IF('Overview - Section A'!$AN$5="Funding Request",IF('Reference Records'!$B$157&lt;&gt;"",VLOOKUP(M88,'Reference Records'!$B$157:$C$158,2,FALSE),VLOOKUP(M88,'Reference Records'!$A$170:$C$508,3,FALSE)),VLOOKUP(M88,'Reference Records'!$A$511:$C$512,3,FALSE)),"")</f>
        <v/>
      </c>
      <c r="W88" s="502"/>
      <c r="X88" s="502"/>
      <c r="Y88" s="501"/>
      <c r="Z88" s="501" t="s">
        <v>448</v>
      </c>
      <c r="AA88" s="499"/>
      <c r="AB88" s="377"/>
      <c r="AC88" s="376"/>
    </row>
    <row r="89" spans="1:40" ht="1.5" customHeight="1" thickBot="1" x14ac:dyDescent="0.3">
      <c r="A89" s="64"/>
      <c r="B89" s="65"/>
      <c r="C89" s="65"/>
      <c r="D89" s="65"/>
      <c r="E89" s="65"/>
      <c r="F89" s="65"/>
      <c r="G89" s="65"/>
      <c r="H89" s="65"/>
      <c r="I89" s="65"/>
      <c r="J89" s="65"/>
      <c r="K89" s="65"/>
      <c r="L89" s="65"/>
      <c r="M89" s="65"/>
      <c r="N89" s="65"/>
      <c r="O89" s="65"/>
      <c r="P89" s="65"/>
      <c r="Q89" s="65"/>
      <c r="R89" s="65"/>
      <c r="S89" s="65"/>
      <c r="T89" s="65"/>
      <c r="U89" s="65"/>
      <c r="V89" s="60"/>
      <c r="AC89" s="60"/>
    </row>
    <row r="90" spans="1:40" ht="35.65" customHeight="1" thickBot="1" x14ac:dyDescent="0.3">
      <c r="E90" s="67"/>
      <c r="F90" s="67"/>
      <c r="G90" s="67"/>
      <c r="H90" s="67"/>
      <c r="I90" s="67"/>
      <c r="J90" s="67"/>
      <c r="K90" s="67"/>
      <c r="L90" s="67"/>
      <c r="M90" s="67"/>
      <c r="N90" s="67"/>
      <c r="W90" s="48"/>
      <c r="X90" s="48"/>
      <c r="Y90" s="48"/>
      <c r="Z90" s="48"/>
      <c r="AA90" s="48"/>
      <c r="AB90" s="48"/>
      <c r="AC90" s="48"/>
    </row>
    <row r="91" spans="1:40" ht="45.75" customHeight="1" thickBot="1" x14ac:dyDescent="0.3">
      <c r="A91" s="620" t="s">
        <v>307</v>
      </c>
      <c r="B91" s="621"/>
      <c r="C91" s="621"/>
      <c r="D91" s="621"/>
      <c r="E91" s="621"/>
      <c r="F91" s="621"/>
      <c r="G91" s="621"/>
      <c r="H91" s="621"/>
      <c r="I91" s="621"/>
      <c r="J91" s="621"/>
      <c r="K91" s="621"/>
      <c r="L91" s="621"/>
      <c r="M91" s="621"/>
      <c r="N91" s="621"/>
      <c r="O91" s="49"/>
    </row>
    <row r="92" spans="1:40" ht="45.75" customHeight="1" x14ac:dyDescent="0.25">
      <c r="A92" s="409" t="s">
        <v>305</v>
      </c>
      <c r="B92" s="409" t="s">
        <v>306</v>
      </c>
      <c r="C92" s="409" t="s">
        <v>240</v>
      </c>
      <c r="D92" s="409" t="s">
        <v>308</v>
      </c>
      <c r="E92" s="409" t="s">
        <v>309</v>
      </c>
      <c r="F92" s="426"/>
      <c r="G92" s="413" t="s">
        <v>30</v>
      </c>
      <c r="H92" s="413" t="s">
        <v>0</v>
      </c>
      <c r="I92" s="413" t="s">
        <v>61</v>
      </c>
      <c r="J92" s="413" t="s">
        <v>28</v>
      </c>
      <c r="K92" s="413" t="s">
        <v>62</v>
      </c>
      <c r="L92" s="503" t="s">
        <v>30</v>
      </c>
      <c r="M92" s="409" t="s">
        <v>233</v>
      </c>
      <c r="N92" s="410" t="s">
        <v>234</v>
      </c>
      <c r="O92" s="50"/>
    </row>
    <row r="93" spans="1:40" ht="157.5" hidden="1" x14ac:dyDescent="0.25">
      <c r="A93" s="396" t="s">
        <v>58</v>
      </c>
      <c r="B93" s="414" t="str">
        <f>IF(A93=A92,"",IF(VLOOKUP(A93,$A$8:$D$90,4,FALSE)=0,"",VLOOKUP(A93,$A$8:$D$90,4,FALSE)))</f>
        <v>[Key Activity Local]</v>
      </c>
      <c r="C93" s="488" t="str">
        <f ca="1">TEXT(IFERROR(INDEX('Overview - Section A'!$A$45:$A$51,MATCH(G93,'Overview - Section A'!$U$45:$U$51,0)),""),"d-mmm-yy") &amp;" to " &amp; TEXT(IFERROR(INDEX('Overview - Section A'!$E$45:$E$51,MATCH(G93,'Overview - Section A'!$U$45:$U$51,0)),""),"d-mmm-yy")</f>
        <v xml:space="preserve"> to </v>
      </c>
      <c r="D93" s="504" t="s">
        <v>232</v>
      </c>
      <c r="E93" s="504" t="s">
        <v>231</v>
      </c>
      <c r="F93" s="505"/>
      <c r="G93" s="506" t="s">
        <v>29</v>
      </c>
      <c r="H93" s="506" t="s">
        <v>15</v>
      </c>
      <c r="I93" s="490" t="b">
        <f>IFERROR(TRUE,FALSE)</f>
        <v>1</v>
      </c>
      <c r="J93" s="490" t="b">
        <f>IFERROR(IF(VLOOKUP(A93,$A$8:$D$90,4,FALSE)&lt;&gt;"",TRUE,FALSE),FALSE)</f>
        <v>1</v>
      </c>
      <c r="K93" s="490" t="str">
        <f>IFERROR(VLOOKUP(A93,$A$8:$T$90,20,FALSE),"")</f>
        <v>[Record ID]</v>
      </c>
      <c r="L93" s="507" t="s">
        <v>29</v>
      </c>
      <c r="M93" s="504" t="s">
        <v>59</v>
      </c>
      <c r="N93" s="504" t="s">
        <v>60</v>
      </c>
      <c r="O93" s="50"/>
      <c r="AM93" s="6"/>
      <c r="AN93" s="6"/>
    </row>
    <row r="94" spans="1:40" ht="283.5" x14ac:dyDescent="0.25">
      <c r="A94" s="396">
        <v>1</v>
      </c>
      <c r="B94" s="414" t="str">
        <f t="shared" ref="B94:B157" si="4">IF(A94=A93,"",IF(VLOOKUP(A94,$A$8:$D$90,4,FALSE)=0,"",VLOOKUP(A94,$A$8:$D$90,4,FALSE)))</f>
        <v/>
      </c>
      <c r="C94" s="488" t="str">
        <f ca="1">TEXT(IFERROR(INDEX('Overview - Section A'!$A$45:$A$51,MATCH(G94,'Overview - Section A'!$U$45:$U$51,0)),""),"d-mmm-yy") &amp;" to " &amp; TEXT(IFERROR(INDEX('Overview - Section A'!$E$45:$E$51,MATCH(G94,'Overview - Section A'!$U$45:$U$51,0)),""),"d-mmm-yy")</f>
        <v>1-Jul-18 to 31-Dec-18</v>
      </c>
      <c r="D94" s="504"/>
      <c r="E94" s="504"/>
      <c r="F94" s="505"/>
      <c r="G94" s="506" t="s">
        <v>460</v>
      </c>
      <c r="H94" s="506">
        <v>43465</v>
      </c>
      <c r="I94" s="490" t="b">
        <f t="shared" ref="I94:I157" si="5">IFERROR(TRUE,FALSE)</f>
        <v>1</v>
      </c>
      <c r="J94" s="490" t="b">
        <f t="shared" ref="J94:J157" si="6">IFERROR(IF(VLOOKUP(A94,$A$8:$D$90,4,FALSE)&lt;&gt;"",TRUE,FALSE),FALSE)</f>
        <v>0</v>
      </c>
      <c r="K94" s="490" t="str">
        <f t="shared" ref="K94:K157" si="7">IFERROR(VLOOKUP(A94,$A$8:$T$90,20,FALSE),"")</f>
        <v>a1N36000002nvdxEAA</v>
      </c>
      <c r="L94" s="507" t="s">
        <v>1128</v>
      </c>
      <c r="M94" s="504"/>
      <c r="N94" s="504"/>
      <c r="O94" s="50"/>
      <c r="AM94" s="6"/>
      <c r="AN94" s="6"/>
    </row>
    <row r="95" spans="1:40" ht="283.5" x14ac:dyDescent="0.25">
      <c r="A95" s="396">
        <v>1</v>
      </c>
      <c r="B95" s="414" t="str">
        <f t="shared" si="4"/>
        <v/>
      </c>
      <c r="C95" s="488" t="str">
        <f ca="1">TEXT(IFERROR(INDEX('Overview - Section A'!$A$45:$A$51,MATCH(G95,'Overview - Section A'!$U$45:$U$51,0)),""),"d-mmm-yy") &amp;" to " &amp; TEXT(IFERROR(INDEX('Overview - Section A'!$E$45:$E$51,MATCH(G95,'Overview - Section A'!$U$45:$U$51,0)),""),"d-mmm-yy")</f>
        <v>1-Jan-19 to 31-Dec-19</v>
      </c>
      <c r="D95" s="504"/>
      <c r="E95" s="504"/>
      <c r="F95" s="505"/>
      <c r="G95" s="506" t="s">
        <v>462</v>
      </c>
      <c r="H95" s="506">
        <v>43830</v>
      </c>
      <c r="I95" s="490" t="b">
        <f t="shared" si="5"/>
        <v>1</v>
      </c>
      <c r="J95" s="490" t="b">
        <f t="shared" si="6"/>
        <v>0</v>
      </c>
      <c r="K95" s="490" t="str">
        <f t="shared" si="7"/>
        <v>a1N36000002nvdxEAA</v>
      </c>
      <c r="L95" s="507" t="s">
        <v>1129</v>
      </c>
      <c r="M95" s="504"/>
      <c r="N95" s="504"/>
      <c r="O95" s="50"/>
      <c r="AM95" s="6"/>
      <c r="AN95" s="6"/>
    </row>
    <row r="96" spans="1:40" ht="283.5" x14ac:dyDescent="0.25">
      <c r="A96" s="396">
        <v>1</v>
      </c>
      <c r="B96" s="414" t="str">
        <f t="shared" si="4"/>
        <v/>
      </c>
      <c r="C96" s="488" t="str">
        <f ca="1">TEXT(IFERROR(INDEX('Overview - Section A'!$A$45:$A$51,MATCH(G96,'Overview - Section A'!$U$45:$U$51,0)),""),"d-mmm-yy") &amp;" to " &amp; TEXT(IFERROR(INDEX('Overview - Section A'!$E$45:$E$51,MATCH(G96,'Overview - Section A'!$U$45:$U$51,0)),""),"d-mmm-yy")</f>
        <v>1-Jan-20 to 31-Dec-20</v>
      </c>
      <c r="D96" s="504"/>
      <c r="E96" s="504"/>
      <c r="F96" s="505"/>
      <c r="G96" s="506" t="s">
        <v>481</v>
      </c>
      <c r="H96" s="506">
        <v>44196</v>
      </c>
      <c r="I96" s="490" t="b">
        <f t="shared" si="5"/>
        <v>1</v>
      </c>
      <c r="J96" s="490" t="b">
        <f t="shared" si="6"/>
        <v>0</v>
      </c>
      <c r="K96" s="490" t="str">
        <f t="shared" si="7"/>
        <v>a1N36000002nvdxEAA</v>
      </c>
      <c r="L96" s="507" t="s">
        <v>1130</v>
      </c>
      <c r="M96" s="504"/>
      <c r="N96" s="504"/>
      <c r="O96" s="50"/>
      <c r="AM96" s="6"/>
      <c r="AN96" s="6"/>
    </row>
    <row r="97" spans="1:40" ht="283.5" x14ac:dyDescent="0.25">
      <c r="A97" s="396">
        <v>1</v>
      </c>
      <c r="B97" s="414" t="str">
        <f t="shared" si="4"/>
        <v/>
      </c>
      <c r="C97" s="488" t="str">
        <f ca="1">TEXT(IFERROR(INDEX('Overview - Section A'!$A$45:$A$51,MATCH(G97,'Overview - Section A'!$U$45:$U$51,0)),""),"d-mmm-yy") &amp;" to " &amp; TEXT(IFERROR(INDEX('Overview - Section A'!$E$45:$E$51,MATCH(G97,'Overview - Section A'!$U$45:$U$51,0)),""),"d-mmm-yy")</f>
        <v>1-Jan-21 to 31-Dec-21</v>
      </c>
      <c r="D97" s="504"/>
      <c r="E97" s="504"/>
      <c r="F97" s="505"/>
      <c r="G97" s="506" t="s">
        <v>465</v>
      </c>
      <c r="H97" s="506"/>
      <c r="I97" s="490" t="b">
        <f t="shared" si="5"/>
        <v>1</v>
      </c>
      <c r="J97" s="490" t="b">
        <f t="shared" si="6"/>
        <v>0</v>
      </c>
      <c r="K97" s="490" t="str">
        <f t="shared" si="7"/>
        <v>a1N36000002nvdxEAA</v>
      </c>
      <c r="L97" s="507" t="s">
        <v>1131</v>
      </c>
      <c r="M97" s="504"/>
      <c r="N97" s="504"/>
      <c r="O97" s="50"/>
      <c r="AM97" s="6"/>
      <c r="AN97" s="6"/>
    </row>
    <row r="98" spans="1:40" ht="283.5" x14ac:dyDescent="0.25">
      <c r="A98" s="396">
        <v>1</v>
      </c>
      <c r="B98" s="414" t="str">
        <f t="shared" si="4"/>
        <v/>
      </c>
      <c r="C98" s="488" t="str">
        <f ca="1">TEXT(IFERROR(INDEX('Overview - Section A'!$A$45:$A$51,MATCH(G98,'Overview - Section A'!$U$45:$U$51,0)),""),"d-mmm-yy") &amp;" to " &amp; TEXT(IFERROR(INDEX('Overview - Section A'!$E$45:$E$51,MATCH(G98,'Overview - Section A'!$U$45:$U$51,0)),""),"d-mmm-yy")</f>
        <v xml:space="preserve">1-Jan-22 to </v>
      </c>
      <c r="D98" s="504"/>
      <c r="E98" s="504"/>
      <c r="F98" s="505"/>
      <c r="G98" s="506" t="s">
        <v>467</v>
      </c>
      <c r="H98" s="506"/>
      <c r="I98" s="490" t="b">
        <f t="shared" si="5"/>
        <v>1</v>
      </c>
      <c r="J98" s="490" t="b">
        <f t="shared" si="6"/>
        <v>0</v>
      </c>
      <c r="K98" s="490" t="str">
        <f t="shared" si="7"/>
        <v>a1N36000002nvdxEAA</v>
      </c>
      <c r="L98" s="507" t="s">
        <v>1132</v>
      </c>
      <c r="M98" s="504"/>
      <c r="N98" s="504"/>
      <c r="O98" s="50"/>
      <c r="AM98" s="6"/>
      <c r="AN98" s="6"/>
    </row>
    <row r="99" spans="1:40" ht="283.5" x14ac:dyDescent="0.25">
      <c r="A99" s="396">
        <v>2</v>
      </c>
      <c r="B99" s="414" t="str">
        <f t="shared" si="4"/>
        <v/>
      </c>
      <c r="C99" s="488" t="str">
        <f ca="1">TEXT(IFERROR(INDEX('Overview - Section A'!$A$45:$A$51,MATCH(G99,'Overview - Section A'!$U$45:$U$51,0)),""),"d-mmm-yy") &amp;" to " &amp; TEXT(IFERROR(INDEX('Overview - Section A'!$E$45:$E$51,MATCH(G99,'Overview - Section A'!$U$45:$U$51,0)),""),"d-mmm-yy")</f>
        <v>1-Jul-18 to 31-Dec-18</v>
      </c>
      <c r="D99" s="504"/>
      <c r="E99" s="504"/>
      <c r="F99" s="505"/>
      <c r="G99" s="506" t="s">
        <v>460</v>
      </c>
      <c r="H99" s="506">
        <v>43465</v>
      </c>
      <c r="I99" s="490" t="b">
        <f t="shared" si="5"/>
        <v>1</v>
      </c>
      <c r="J99" s="490" t="b">
        <f t="shared" si="6"/>
        <v>0</v>
      </c>
      <c r="K99" s="490" t="str">
        <f t="shared" si="7"/>
        <v>a1N36000002nvdyEAA</v>
      </c>
      <c r="L99" s="507" t="s">
        <v>1133</v>
      </c>
      <c r="M99" s="504"/>
      <c r="N99" s="504"/>
      <c r="O99" s="50"/>
      <c r="AM99" s="6"/>
      <c r="AN99" s="6"/>
    </row>
    <row r="100" spans="1:40" ht="283.5" x14ac:dyDescent="0.25">
      <c r="A100" s="396">
        <v>2</v>
      </c>
      <c r="B100" s="414" t="str">
        <f t="shared" si="4"/>
        <v/>
      </c>
      <c r="C100" s="488" t="str">
        <f ca="1">TEXT(IFERROR(INDEX('Overview - Section A'!$A$45:$A$51,MATCH(G100,'Overview - Section A'!$U$45:$U$51,0)),""),"d-mmm-yy") &amp;" to " &amp; TEXT(IFERROR(INDEX('Overview - Section A'!$E$45:$E$51,MATCH(G100,'Overview - Section A'!$U$45:$U$51,0)),""),"d-mmm-yy")</f>
        <v>1-Jan-19 to 31-Dec-19</v>
      </c>
      <c r="D100" s="504"/>
      <c r="E100" s="504"/>
      <c r="F100" s="505"/>
      <c r="G100" s="506" t="s">
        <v>462</v>
      </c>
      <c r="H100" s="506">
        <v>43830</v>
      </c>
      <c r="I100" s="490" t="b">
        <f t="shared" si="5"/>
        <v>1</v>
      </c>
      <c r="J100" s="490" t="b">
        <f t="shared" si="6"/>
        <v>0</v>
      </c>
      <c r="K100" s="490" t="str">
        <f t="shared" si="7"/>
        <v>a1N36000002nvdyEAA</v>
      </c>
      <c r="L100" s="507" t="s">
        <v>1134</v>
      </c>
      <c r="M100" s="504"/>
      <c r="N100" s="504"/>
      <c r="O100" s="50"/>
      <c r="AM100" s="6"/>
      <c r="AN100" s="6"/>
    </row>
    <row r="101" spans="1:40" ht="283.5" x14ac:dyDescent="0.25">
      <c r="A101" s="396">
        <v>2</v>
      </c>
      <c r="B101" s="414" t="str">
        <f t="shared" si="4"/>
        <v/>
      </c>
      <c r="C101" s="488" t="str">
        <f ca="1">TEXT(IFERROR(INDEX('Overview - Section A'!$A$45:$A$51,MATCH(G101,'Overview - Section A'!$U$45:$U$51,0)),""),"d-mmm-yy") &amp;" to " &amp; TEXT(IFERROR(INDEX('Overview - Section A'!$E$45:$E$51,MATCH(G101,'Overview - Section A'!$U$45:$U$51,0)),""),"d-mmm-yy")</f>
        <v>1-Jan-20 to 31-Dec-20</v>
      </c>
      <c r="D101" s="504"/>
      <c r="E101" s="504"/>
      <c r="F101" s="505"/>
      <c r="G101" s="506" t="s">
        <v>481</v>
      </c>
      <c r="H101" s="506">
        <v>44196</v>
      </c>
      <c r="I101" s="490" t="b">
        <f t="shared" si="5"/>
        <v>1</v>
      </c>
      <c r="J101" s="490" t="b">
        <f t="shared" si="6"/>
        <v>0</v>
      </c>
      <c r="K101" s="490" t="str">
        <f t="shared" si="7"/>
        <v>a1N36000002nvdyEAA</v>
      </c>
      <c r="L101" s="507" t="s">
        <v>1135</v>
      </c>
      <c r="M101" s="504"/>
      <c r="N101" s="504"/>
      <c r="O101" s="50"/>
      <c r="AM101" s="6"/>
      <c r="AN101" s="6"/>
    </row>
    <row r="102" spans="1:40" ht="283.5" x14ac:dyDescent="0.25">
      <c r="A102" s="396">
        <v>2</v>
      </c>
      <c r="B102" s="414" t="str">
        <f t="shared" si="4"/>
        <v/>
      </c>
      <c r="C102" s="488" t="str">
        <f ca="1">TEXT(IFERROR(INDEX('Overview - Section A'!$A$45:$A$51,MATCH(G102,'Overview - Section A'!$U$45:$U$51,0)),""),"d-mmm-yy") &amp;" to " &amp; TEXT(IFERROR(INDEX('Overview - Section A'!$E$45:$E$51,MATCH(G102,'Overview - Section A'!$U$45:$U$51,0)),""),"d-mmm-yy")</f>
        <v>1-Jan-21 to 31-Dec-21</v>
      </c>
      <c r="D102" s="504"/>
      <c r="E102" s="504"/>
      <c r="F102" s="505"/>
      <c r="G102" s="506" t="s">
        <v>465</v>
      </c>
      <c r="H102" s="506"/>
      <c r="I102" s="490" t="b">
        <f t="shared" si="5"/>
        <v>1</v>
      </c>
      <c r="J102" s="490" t="b">
        <f t="shared" si="6"/>
        <v>0</v>
      </c>
      <c r="K102" s="490" t="str">
        <f t="shared" si="7"/>
        <v>a1N36000002nvdyEAA</v>
      </c>
      <c r="L102" s="507" t="s">
        <v>1136</v>
      </c>
      <c r="M102" s="504"/>
      <c r="N102" s="504"/>
      <c r="O102" s="50"/>
      <c r="AM102" s="6"/>
      <c r="AN102" s="6"/>
    </row>
    <row r="103" spans="1:40" ht="283.5" x14ac:dyDescent="0.25">
      <c r="A103" s="396">
        <v>2</v>
      </c>
      <c r="B103" s="414" t="str">
        <f t="shared" si="4"/>
        <v/>
      </c>
      <c r="C103" s="488" t="str">
        <f ca="1">TEXT(IFERROR(INDEX('Overview - Section A'!$A$45:$A$51,MATCH(G103,'Overview - Section A'!$U$45:$U$51,0)),""),"d-mmm-yy") &amp;" to " &amp; TEXT(IFERROR(INDEX('Overview - Section A'!$E$45:$E$51,MATCH(G103,'Overview - Section A'!$U$45:$U$51,0)),""),"d-mmm-yy")</f>
        <v xml:space="preserve">1-Jan-22 to </v>
      </c>
      <c r="D103" s="504"/>
      <c r="E103" s="504"/>
      <c r="F103" s="505"/>
      <c r="G103" s="506" t="s">
        <v>467</v>
      </c>
      <c r="H103" s="506"/>
      <c r="I103" s="490" t="b">
        <f t="shared" si="5"/>
        <v>1</v>
      </c>
      <c r="J103" s="490" t="b">
        <f t="shared" si="6"/>
        <v>0</v>
      </c>
      <c r="K103" s="490" t="str">
        <f t="shared" si="7"/>
        <v>a1N36000002nvdyEAA</v>
      </c>
      <c r="L103" s="507" t="s">
        <v>1137</v>
      </c>
      <c r="M103" s="504"/>
      <c r="N103" s="504"/>
      <c r="O103" s="50"/>
      <c r="AM103" s="6"/>
      <c r="AN103" s="6"/>
    </row>
    <row r="104" spans="1:40" ht="283.5" x14ac:dyDescent="0.25">
      <c r="A104" s="396">
        <v>3</v>
      </c>
      <c r="B104" s="414" t="str">
        <f t="shared" si="4"/>
        <v/>
      </c>
      <c r="C104" s="488" t="str">
        <f ca="1">TEXT(IFERROR(INDEX('Overview - Section A'!$A$45:$A$51,MATCH(G104,'Overview - Section A'!$U$45:$U$51,0)),""),"d-mmm-yy") &amp;" to " &amp; TEXT(IFERROR(INDEX('Overview - Section A'!$E$45:$E$51,MATCH(G104,'Overview - Section A'!$U$45:$U$51,0)),""),"d-mmm-yy")</f>
        <v>1-Jul-18 to 31-Dec-18</v>
      </c>
      <c r="D104" s="504"/>
      <c r="E104" s="504"/>
      <c r="F104" s="505"/>
      <c r="G104" s="506" t="s">
        <v>460</v>
      </c>
      <c r="H104" s="506">
        <v>43465</v>
      </c>
      <c r="I104" s="490" t="b">
        <f t="shared" si="5"/>
        <v>1</v>
      </c>
      <c r="J104" s="490" t="b">
        <f t="shared" si="6"/>
        <v>0</v>
      </c>
      <c r="K104" s="490" t="str">
        <f t="shared" si="7"/>
        <v>a1N36000002nvdzEAA</v>
      </c>
      <c r="L104" s="507" t="s">
        <v>1138</v>
      </c>
      <c r="M104" s="504"/>
      <c r="N104" s="504"/>
      <c r="O104" s="50"/>
      <c r="AM104" s="6"/>
      <c r="AN104" s="6"/>
    </row>
    <row r="105" spans="1:40" ht="283.5" x14ac:dyDescent="0.25">
      <c r="A105" s="396">
        <v>3</v>
      </c>
      <c r="B105" s="414" t="str">
        <f t="shared" si="4"/>
        <v/>
      </c>
      <c r="C105" s="488" t="str">
        <f ca="1">TEXT(IFERROR(INDEX('Overview - Section A'!$A$45:$A$51,MATCH(G105,'Overview - Section A'!$U$45:$U$51,0)),""),"d-mmm-yy") &amp;" to " &amp; TEXT(IFERROR(INDEX('Overview - Section A'!$E$45:$E$51,MATCH(G105,'Overview - Section A'!$U$45:$U$51,0)),""),"d-mmm-yy")</f>
        <v>1-Jan-19 to 31-Dec-19</v>
      </c>
      <c r="D105" s="504"/>
      <c r="E105" s="504"/>
      <c r="F105" s="505"/>
      <c r="G105" s="506" t="s">
        <v>462</v>
      </c>
      <c r="H105" s="506">
        <v>43830</v>
      </c>
      <c r="I105" s="490" t="b">
        <f t="shared" si="5"/>
        <v>1</v>
      </c>
      <c r="J105" s="490" t="b">
        <f t="shared" si="6"/>
        <v>0</v>
      </c>
      <c r="K105" s="490" t="str">
        <f t="shared" si="7"/>
        <v>a1N36000002nvdzEAA</v>
      </c>
      <c r="L105" s="507" t="s">
        <v>1139</v>
      </c>
      <c r="M105" s="504"/>
      <c r="N105" s="504"/>
      <c r="O105" s="50"/>
      <c r="AM105" s="6"/>
      <c r="AN105" s="6"/>
    </row>
    <row r="106" spans="1:40" ht="283.5" x14ac:dyDescent="0.25">
      <c r="A106" s="396">
        <v>3</v>
      </c>
      <c r="B106" s="414" t="str">
        <f t="shared" si="4"/>
        <v/>
      </c>
      <c r="C106" s="488" t="str">
        <f ca="1">TEXT(IFERROR(INDEX('Overview - Section A'!$A$45:$A$51,MATCH(G106,'Overview - Section A'!$U$45:$U$51,0)),""),"d-mmm-yy") &amp;" to " &amp; TEXT(IFERROR(INDEX('Overview - Section A'!$E$45:$E$51,MATCH(G106,'Overview - Section A'!$U$45:$U$51,0)),""),"d-mmm-yy")</f>
        <v>1-Jan-20 to 31-Dec-20</v>
      </c>
      <c r="D106" s="504"/>
      <c r="E106" s="504"/>
      <c r="F106" s="505"/>
      <c r="G106" s="506" t="s">
        <v>481</v>
      </c>
      <c r="H106" s="506">
        <v>44196</v>
      </c>
      <c r="I106" s="490" t="b">
        <f t="shared" si="5"/>
        <v>1</v>
      </c>
      <c r="J106" s="490" t="b">
        <f t="shared" si="6"/>
        <v>0</v>
      </c>
      <c r="K106" s="490" t="str">
        <f t="shared" si="7"/>
        <v>a1N36000002nvdzEAA</v>
      </c>
      <c r="L106" s="507" t="s">
        <v>1140</v>
      </c>
      <c r="M106" s="504"/>
      <c r="N106" s="504"/>
      <c r="O106" s="50"/>
      <c r="AM106" s="6"/>
      <c r="AN106" s="6"/>
    </row>
    <row r="107" spans="1:40" ht="283.5" x14ac:dyDescent="0.25">
      <c r="A107" s="396">
        <v>3</v>
      </c>
      <c r="B107" s="414" t="str">
        <f t="shared" si="4"/>
        <v/>
      </c>
      <c r="C107" s="488" t="str">
        <f ca="1">TEXT(IFERROR(INDEX('Overview - Section A'!$A$45:$A$51,MATCH(G107,'Overview - Section A'!$U$45:$U$51,0)),""),"d-mmm-yy") &amp;" to " &amp; TEXT(IFERROR(INDEX('Overview - Section A'!$E$45:$E$51,MATCH(G107,'Overview - Section A'!$U$45:$U$51,0)),""),"d-mmm-yy")</f>
        <v>1-Jan-21 to 31-Dec-21</v>
      </c>
      <c r="D107" s="504"/>
      <c r="E107" s="504"/>
      <c r="F107" s="505"/>
      <c r="G107" s="506" t="s">
        <v>465</v>
      </c>
      <c r="H107" s="506"/>
      <c r="I107" s="490" t="b">
        <f t="shared" si="5"/>
        <v>1</v>
      </c>
      <c r="J107" s="490" t="b">
        <f t="shared" si="6"/>
        <v>0</v>
      </c>
      <c r="K107" s="490" t="str">
        <f t="shared" si="7"/>
        <v>a1N36000002nvdzEAA</v>
      </c>
      <c r="L107" s="507" t="s">
        <v>1141</v>
      </c>
      <c r="M107" s="504"/>
      <c r="N107" s="504"/>
      <c r="O107" s="50"/>
      <c r="AM107" s="6"/>
      <c r="AN107" s="6"/>
    </row>
    <row r="108" spans="1:40" ht="283.5" x14ac:dyDescent="0.25">
      <c r="A108" s="396">
        <v>3</v>
      </c>
      <c r="B108" s="414" t="str">
        <f t="shared" si="4"/>
        <v/>
      </c>
      <c r="C108" s="488" t="str">
        <f ca="1">TEXT(IFERROR(INDEX('Overview - Section A'!$A$45:$A$51,MATCH(G108,'Overview - Section A'!$U$45:$U$51,0)),""),"d-mmm-yy") &amp;" to " &amp; TEXT(IFERROR(INDEX('Overview - Section A'!$E$45:$E$51,MATCH(G108,'Overview - Section A'!$U$45:$U$51,0)),""),"d-mmm-yy")</f>
        <v xml:space="preserve">1-Jan-22 to </v>
      </c>
      <c r="D108" s="504"/>
      <c r="E108" s="504"/>
      <c r="F108" s="505"/>
      <c r="G108" s="506" t="s">
        <v>467</v>
      </c>
      <c r="H108" s="506"/>
      <c r="I108" s="490" t="b">
        <f t="shared" si="5"/>
        <v>1</v>
      </c>
      <c r="J108" s="490" t="b">
        <f t="shared" si="6"/>
        <v>0</v>
      </c>
      <c r="K108" s="490" t="str">
        <f t="shared" si="7"/>
        <v>a1N36000002nvdzEAA</v>
      </c>
      <c r="L108" s="507" t="s">
        <v>1142</v>
      </c>
      <c r="M108" s="504"/>
      <c r="N108" s="504"/>
      <c r="O108" s="50"/>
      <c r="AM108" s="6"/>
      <c r="AN108" s="6"/>
    </row>
    <row r="109" spans="1:40" ht="283.5" x14ac:dyDescent="0.25">
      <c r="A109" s="396">
        <v>4</v>
      </c>
      <c r="B109" s="414" t="str">
        <f t="shared" si="4"/>
        <v/>
      </c>
      <c r="C109" s="488" t="str">
        <f ca="1">TEXT(IFERROR(INDEX('Overview - Section A'!$A$45:$A$51,MATCH(G109,'Overview - Section A'!$U$45:$U$51,0)),""),"d-mmm-yy") &amp;" to " &amp; TEXT(IFERROR(INDEX('Overview - Section A'!$E$45:$E$51,MATCH(G109,'Overview - Section A'!$U$45:$U$51,0)),""),"d-mmm-yy")</f>
        <v>1-Jul-18 to 31-Dec-18</v>
      </c>
      <c r="D109" s="504"/>
      <c r="E109" s="504"/>
      <c r="F109" s="505"/>
      <c r="G109" s="506" t="s">
        <v>460</v>
      </c>
      <c r="H109" s="506">
        <v>43465</v>
      </c>
      <c r="I109" s="490" t="b">
        <f t="shared" si="5"/>
        <v>1</v>
      </c>
      <c r="J109" s="490" t="b">
        <f t="shared" si="6"/>
        <v>0</v>
      </c>
      <c r="K109" s="490" t="str">
        <f t="shared" si="7"/>
        <v>a1N36000002nve0EAA</v>
      </c>
      <c r="L109" s="507" t="s">
        <v>1143</v>
      </c>
      <c r="M109" s="504"/>
      <c r="N109" s="504"/>
      <c r="O109" s="50"/>
      <c r="AM109" s="6"/>
      <c r="AN109" s="6"/>
    </row>
    <row r="110" spans="1:40" ht="283.5" x14ac:dyDescent="0.25">
      <c r="A110" s="396">
        <v>4</v>
      </c>
      <c r="B110" s="414" t="str">
        <f t="shared" si="4"/>
        <v/>
      </c>
      <c r="C110" s="488" t="str">
        <f ca="1">TEXT(IFERROR(INDEX('Overview - Section A'!$A$45:$A$51,MATCH(G110,'Overview - Section A'!$U$45:$U$51,0)),""),"d-mmm-yy") &amp;" to " &amp; TEXT(IFERROR(INDEX('Overview - Section A'!$E$45:$E$51,MATCH(G110,'Overview - Section A'!$U$45:$U$51,0)),""),"d-mmm-yy")</f>
        <v>1-Jan-19 to 31-Dec-19</v>
      </c>
      <c r="D110" s="504"/>
      <c r="E110" s="504"/>
      <c r="F110" s="505"/>
      <c r="G110" s="506" t="s">
        <v>462</v>
      </c>
      <c r="H110" s="506">
        <v>43830</v>
      </c>
      <c r="I110" s="490" t="b">
        <f t="shared" si="5"/>
        <v>1</v>
      </c>
      <c r="J110" s="490" t="b">
        <f t="shared" si="6"/>
        <v>0</v>
      </c>
      <c r="K110" s="490" t="str">
        <f t="shared" si="7"/>
        <v>a1N36000002nve0EAA</v>
      </c>
      <c r="L110" s="507" t="s">
        <v>1144</v>
      </c>
      <c r="M110" s="504"/>
      <c r="N110" s="504"/>
      <c r="O110" s="50"/>
      <c r="AM110" s="6"/>
      <c r="AN110" s="6"/>
    </row>
    <row r="111" spans="1:40" ht="283.5" x14ac:dyDescent="0.25">
      <c r="A111" s="396">
        <v>4</v>
      </c>
      <c r="B111" s="414" t="str">
        <f t="shared" si="4"/>
        <v/>
      </c>
      <c r="C111" s="488" t="str">
        <f ca="1">TEXT(IFERROR(INDEX('Overview - Section A'!$A$45:$A$51,MATCH(G111,'Overview - Section A'!$U$45:$U$51,0)),""),"d-mmm-yy") &amp;" to " &amp; TEXT(IFERROR(INDEX('Overview - Section A'!$E$45:$E$51,MATCH(G111,'Overview - Section A'!$U$45:$U$51,0)),""),"d-mmm-yy")</f>
        <v>1-Jan-20 to 31-Dec-20</v>
      </c>
      <c r="D111" s="504"/>
      <c r="E111" s="504"/>
      <c r="F111" s="505"/>
      <c r="G111" s="506" t="s">
        <v>481</v>
      </c>
      <c r="H111" s="506">
        <v>44196</v>
      </c>
      <c r="I111" s="490" t="b">
        <f t="shared" si="5"/>
        <v>1</v>
      </c>
      <c r="J111" s="490" t="b">
        <f t="shared" si="6"/>
        <v>0</v>
      </c>
      <c r="K111" s="490" t="str">
        <f t="shared" si="7"/>
        <v>a1N36000002nve0EAA</v>
      </c>
      <c r="L111" s="507" t="s">
        <v>1145</v>
      </c>
      <c r="M111" s="504"/>
      <c r="N111" s="504"/>
      <c r="O111" s="50"/>
      <c r="AM111" s="6"/>
      <c r="AN111" s="6"/>
    </row>
    <row r="112" spans="1:40" ht="283.5" x14ac:dyDescent="0.25">
      <c r="A112" s="396">
        <v>4</v>
      </c>
      <c r="B112" s="414" t="str">
        <f t="shared" si="4"/>
        <v/>
      </c>
      <c r="C112" s="488" t="str">
        <f ca="1">TEXT(IFERROR(INDEX('Overview - Section A'!$A$45:$A$51,MATCH(G112,'Overview - Section A'!$U$45:$U$51,0)),""),"d-mmm-yy") &amp;" to " &amp; TEXT(IFERROR(INDEX('Overview - Section A'!$E$45:$E$51,MATCH(G112,'Overview - Section A'!$U$45:$U$51,0)),""),"d-mmm-yy")</f>
        <v>1-Jan-21 to 31-Dec-21</v>
      </c>
      <c r="D112" s="504"/>
      <c r="E112" s="504"/>
      <c r="F112" s="505"/>
      <c r="G112" s="506" t="s">
        <v>465</v>
      </c>
      <c r="H112" s="506"/>
      <c r="I112" s="490" t="b">
        <f t="shared" si="5"/>
        <v>1</v>
      </c>
      <c r="J112" s="490" t="b">
        <f t="shared" si="6"/>
        <v>0</v>
      </c>
      <c r="K112" s="490" t="str">
        <f t="shared" si="7"/>
        <v>a1N36000002nve0EAA</v>
      </c>
      <c r="L112" s="507" t="s">
        <v>1146</v>
      </c>
      <c r="M112" s="504"/>
      <c r="N112" s="504"/>
      <c r="O112" s="50"/>
      <c r="AM112" s="6"/>
      <c r="AN112" s="6"/>
    </row>
    <row r="113" spans="1:40" ht="283.5" x14ac:dyDescent="0.25">
      <c r="A113" s="396">
        <v>4</v>
      </c>
      <c r="B113" s="414" t="str">
        <f t="shared" si="4"/>
        <v/>
      </c>
      <c r="C113" s="488" t="str">
        <f ca="1">TEXT(IFERROR(INDEX('Overview - Section A'!$A$45:$A$51,MATCH(G113,'Overview - Section A'!$U$45:$U$51,0)),""),"d-mmm-yy") &amp;" to " &amp; TEXT(IFERROR(INDEX('Overview - Section A'!$E$45:$E$51,MATCH(G113,'Overview - Section A'!$U$45:$U$51,0)),""),"d-mmm-yy")</f>
        <v xml:space="preserve">1-Jan-22 to </v>
      </c>
      <c r="D113" s="504"/>
      <c r="E113" s="504"/>
      <c r="F113" s="505"/>
      <c r="G113" s="506" t="s">
        <v>467</v>
      </c>
      <c r="H113" s="506"/>
      <c r="I113" s="490" t="b">
        <f t="shared" si="5"/>
        <v>1</v>
      </c>
      <c r="J113" s="490" t="b">
        <f t="shared" si="6"/>
        <v>0</v>
      </c>
      <c r="K113" s="490" t="str">
        <f t="shared" si="7"/>
        <v>a1N36000002nve0EAA</v>
      </c>
      <c r="L113" s="507" t="s">
        <v>1147</v>
      </c>
      <c r="M113" s="504"/>
      <c r="N113" s="504"/>
      <c r="O113" s="50"/>
      <c r="AM113" s="6"/>
      <c r="AN113" s="6"/>
    </row>
    <row r="114" spans="1:40" ht="283.5" x14ac:dyDescent="0.25">
      <c r="A114" s="396">
        <v>5</v>
      </c>
      <c r="B114" s="414" t="str">
        <f t="shared" si="4"/>
        <v/>
      </c>
      <c r="C114" s="488" t="str">
        <f ca="1">TEXT(IFERROR(INDEX('Overview - Section A'!$A$45:$A$51,MATCH(G114,'Overview - Section A'!$U$45:$U$51,0)),""),"d-mmm-yy") &amp;" to " &amp; TEXT(IFERROR(INDEX('Overview - Section A'!$E$45:$E$51,MATCH(G114,'Overview - Section A'!$U$45:$U$51,0)),""),"d-mmm-yy")</f>
        <v>1-Jul-18 to 31-Dec-18</v>
      </c>
      <c r="D114" s="504"/>
      <c r="E114" s="504"/>
      <c r="F114" s="505"/>
      <c r="G114" s="506" t="s">
        <v>460</v>
      </c>
      <c r="H114" s="506">
        <v>43465</v>
      </c>
      <c r="I114" s="490" t="b">
        <f t="shared" si="5"/>
        <v>1</v>
      </c>
      <c r="J114" s="490" t="b">
        <f t="shared" si="6"/>
        <v>0</v>
      </c>
      <c r="K114" s="490" t="str">
        <f t="shared" si="7"/>
        <v>a1N36000002nve1EAA</v>
      </c>
      <c r="L114" s="507" t="s">
        <v>1148</v>
      </c>
      <c r="M114" s="504"/>
      <c r="N114" s="504"/>
      <c r="O114" s="50"/>
      <c r="AM114" s="6"/>
      <c r="AN114" s="6"/>
    </row>
    <row r="115" spans="1:40" ht="283.5" x14ac:dyDescent="0.25">
      <c r="A115" s="396">
        <v>5</v>
      </c>
      <c r="B115" s="414" t="str">
        <f t="shared" si="4"/>
        <v/>
      </c>
      <c r="C115" s="488" t="str">
        <f ca="1">TEXT(IFERROR(INDEX('Overview - Section A'!$A$45:$A$51,MATCH(G115,'Overview - Section A'!$U$45:$U$51,0)),""),"d-mmm-yy") &amp;" to " &amp; TEXT(IFERROR(INDEX('Overview - Section A'!$E$45:$E$51,MATCH(G115,'Overview - Section A'!$U$45:$U$51,0)),""),"d-mmm-yy")</f>
        <v>1-Jan-19 to 31-Dec-19</v>
      </c>
      <c r="D115" s="504"/>
      <c r="E115" s="504"/>
      <c r="F115" s="505"/>
      <c r="G115" s="506" t="s">
        <v>462</v>
      </c>
      <c r="H115" s="506">
        <v>43830</v>
      </c>
      <c r="I115" s="490" t="b">
        <f t="shared" si="5"/>
        <v>1</v>
      </c>
      <c r="J115" s="490" t="b">
        <f t="shared" si="6"/>
        <v>0</v>
      </c>
      <c r="K115" s="490" t="str">
        <f t="shared" si="7"/>
        <v>a1N36000002nve1EAA</v>
      </c>
      <c r="L115" s="507" t="s">
        <v>1149</v>
      </c>
      <c r="M115" s="504"/>
      <c r="N115" s="504"/>
      <c r="O115" s="50"/>
      <c r="AM115" s="6"/>
      <c r="AN115" s="6"/>
    </row>
    <row r="116" spans="1:40" ht="283.5" x14ac:dyDescent="0.25">
      <c r="A116" s="396">
        <v>5</v>
      </c>
      <c r="B116" s="414" t="str">
        <f t="shared" si="4"/>
        <v/>
      </c>
      <c r="C116" s="488" t="str">
        <f ca="1">TEXT(IFERROR(INDEX('Overview - Section A'!$A$45:$A$51,MATCH(G116,'Overview - Section A'!$U$45:$U$51,0)),""),"d-mmm-yy") &amp;" to " &amp; TEXT(IFERROR(INDEX('Overview - Section A'!$E$45:$E$51,MATCH(G116,'Overview - Section A'!$U$45:$U$51,0)),""),"d-mmm-yy")</f>
        <v>1-Jan-20 to 31-Dec-20</v>
      </c>
      <c r="D116" s="504"/>
      <c r="E116" s="504"/>
      <c r="F116" s="505"/>
      <c r="G116" s="506" t="s">
        <v>481</v>
      </c>
      <c r="H116" s="506">
        <v>44196</v>
      </c>
      <c r="I116" s="490" t="b">
        <f t="shared" si="5"/>
        <v>1</v>
      </c>
      <c r="J116" s="490" t="b">
        <f t="shared" si="6"/>
        <v>0</v>
      </c>
      <c r="K116" s="490" t="str">
        <f t="shared" si="7"/>
        <v>a1N36000002nve1EAA</v>
      </c>
      <c r="L116" s="507" t="s">
        <v>1150</v>
      </c>
      <c r="M116" s="504"/>
      <c r="N116" s="504"/>
      <c r="O116" s="50"/>
      <c r="AM116" s="6"/>
      <c r="AN116" s="6"/>
    </row>
    <row r="117" spans="1:40" ht="283.5" x14ac:dyDescent="0.25">
      <c r="A117" s="396">
        <v>5</v>
      </c>
      <c r="B117" s="414" t="str">
        <f t="shared" si="4"/>
        <v/>
      </c>
      <c r="C117" s="488" t="str">
        <f ca="1">TEXT(IFERROR(INDEX('Overview - Section A'!$A$45:$A$51,MATCH(G117,'Overview - Section A'!$U$45:$U$51,0)),""),"d-mmm-yy") &amp;" to " &amp; TEXT(IFERROR(INDEX('Overview - Section A'!$E$45:$E$51,MATCH(G117,'Overview - Section A'!$U$45:$U$51,0)),""),"d-mmm-yy")</f>
        <v>1-Jan-21 to 31-Dec-21</v>
      </c>
      <c r="D117" s="504"/>
      <c r="E117" s="504"/>
      <c r="F117" s="505"/>
      <c r="G117" s="506" t="s">
        <v>465</v>
      </c>
      <c r="H117" s="506"/>
      <c r="I117" s="490" t="b">
        <f t="shared" si="5"/>
        <v>1</v>
      </c>
      <c r="J117" s="490" t="b">
        <f t="shared" si="6"/>
        <v>0</v>
      </c>
      <c r="K117" s="490" t="str">
        <f t="shared" si="7"/>
        <v>a1N36000002nve1EAA</v>
      </c>
      <c r="L117" s="507" t="s">
        <v>1151</v>
      </c>
      <c r="M117" s="504"/>
      <c r="N117" s="504"/>
      <c r="O117" s="50"/>
      <c r="AM117" s="6"/>
      <c r="AN117" s="6"/>
    </row>
    <row r="118" spans="1:40" ht="283.5" x14ac:dyDescent="0.25">
      <c r="A118" s="396">
        <v>5</v>
      </c>
      <c r="B118" s="414" t="str">
        <f t="shared" si="4"/>
        <v/>
      </c>
      <c r="C118" s="488" t="str">
        <f ca="1">TEXT(IFERROR(INDEX('Overview - Section A'!$A$45:$A$51,MATCH(G118,'Overview - Section A'!$U$45:$U$51,0)),""),"d-mmm-yy") &amp;" to " &amp; TEXT(IFERROR(INDEX('Overview - Section A'!$E$45:$E$51,MATCH(G118,'Overview - Section A'!$U$45:$U$51,0)),""),"d-mmm-yy")</f>
        <v xml:space="preserve">1-Jan-22 to </v>
      </c>
      <c r="D118" s="504"/>
      <c r="E118" s="504"/>
      <c r="F118" s="505"/>
      <c r="G118" s="506" t="s">
        <v>467</v>
      </c>
      <c r="H118" s="506"/>
      <c r="I118" s="490" t="b">
        <f t="shared" si="5"/>
        <v>1</v>
      </c>
      <c r="J118" s="490" t="b">
        <f t="shared" si="6"/>
        <v>0</v>
      </c>
      <c r="K118" s="490" t="str">
        <f t="shared" si="7"/>
        <v>a1N36000002nve1EAA</v>
      </c>
      <c r="L118" s="507" t="s">
        <v>1152</v>
      </c>
      <c r="M118" s="504"/>
      <c r="N118" s="504"/>
      <c r="O118" s="50"/>
      <c r="AM118" s="6"/>
      <c r="AN118" s="6"/>
    </row>
    <row r="119" spans="1:40" ht="283.5" x14ac:dyDescent="0.25">
      <c r="A119" s="396">
        <v>6</v>
      </c>
      <c r="B119" s="414" t="str">
        <f t="shared" si="4"/>
        <v/>
      </c>
      <c r="C119" s="488" t="str">
        <f ca="1">TEXT(IFERROR(INDEX('Overview - Section A'!$A$45:$A$51,MATCH(G119,'Overview - Section A'!$U$45:$U$51,0)),""),"d-mmm-yy") &amp;" to " &amp; TEXT(IFERROR(INDEX('Overview - Section A'!$E$45:$E$51,MATCH(G119,'Overview - Section A'!$U$45:$U$51,0)),""),"d-mmm-yy")</f>
        <v>1-Jul-18 to 31-Dec-18</v>
      </c>
      <c r="D119" s="504"/>
      <c r="E119" s="504"/>
      <c r="F119" s="505"/>
      <c r="G119" s="506" t="s">
        <v>460</v>
      </c>
      <c r="H119" s="506">
        <v>43465</v>
      </c>
      <c r="I119" s="490" t="b">
        <f t="shared" si="5"/>
        <v>1</v>
      </c>
      <c r="J119" s="490" t="b">
        <f t="shared" si="6"/>
        <v>0</v>
      </c>
      <c r="K119" s="490" t="str">
        <f t="shared" si="7"/>
        <v>a1N36000002nve2EAA</v>
      </c>
      <c r="L119" s="507" t="s">
        <v>1153</v>
      </c>
      <c r="M119" s="504"/>
      <c r="N119" s="504"/>
      <c r="O119" s="50"/>
      <c r="AM119" s="6"/>
      <c r="AN119" s="6"/>
    </row>
    <row r="120" spans="1:40" ht="283.5" x14ac:dyDescent="0.25">
      <c r="A120" s="396">
        <v>6</v>
      </c>
      <c r="B120" s="414" t="str">
        <f t="shared" si="4"/>
        <v/>
      </c>
      <c r="C120" s="488" t="str">
        <f ca="1">TEXT(IFERROR(INDEX('Overview - Section A'!$A$45:$A$51,MATCH(G120,'Overview - Section A'!$U$45:$U$51,0)),""),"d-mmm-yy") &amp;" to " &amp; TEXT(IFERROR(INDEX('Overview - Section A'!$E$45:$E$51,MATCH(G120,'Overview - Section A'!$U$45:$U$51,0)),""),"d-mmm-yy")</f>
        <v>1-Jan-19 to 31-Dec-19</v>
      </c>
      <c r="D120" s="504"/>
      <c r="E120" s="504"/>
      <c r="F120" s="505"/>
      <c r="G120" s="506" t="s">
        <v>462</v>
      </c>
      <c r="H120" s="506">
        <v>43830</v>
      </c>
      <c r="I120" s="490" t="b">
        <f t="shared" si="5"/>
        <v>1</v>
      </c>
      <c r="J120" s="490" t="b">
        <f t="shared" si="6"/>
        <v>0</v>
      </c>
      <c r="K120" s="490" t="str">
        <f t="shared" si="7"/>
        <v>a1N36000002nve2EAA</v>
      </c>
      <c r="L120" s="507" t="s">
        <v>1154</v>
      </c>
      <c r="M120" s="504"/>
      <c r="N120" s="504"/>
      <c r="O120" s="50"/>
      <c r="AM120" s="6"/>
      <c r="AN120" s="6"/>
    </row>
    <row r="121" spans="1:40" ht="283.5" x14ac:dyDescent="0.25">
      <c r="A121" s="396">
        <v>6</v>
      </c>
      <c r="B121" s="414" t="str">
        <f t="shared" si="4"/>
        <v/>
      </c>
      <c r="C121" s="488" t="str">
        <f ca="1">TEXT(IFERROR(INDEX('Overview - Section A'!$A$45:$A$51,MATCH(G121,'Overview - Section A'!$U$45:$U$51,0)),""),"d-mmm-yy") &amp;" to " &amp; TEXT(IFERROR(INDEX('Overview - Section A'!$E$45:$E$51,MATCH(G121,'Overview - Section A'!$U$45:$U$51,0)),""),"d-mmm-yy")</f>
        <v>1-Jan-20 to 31-Dec-20</v>
      </c>
      <c r="D121" s="504"/>
      <c r="E121" s="504"/>
      <c r="F121" s="505"/>
      <c r="G121" s="506" t="s">
        <v>481</v>
      </c>
      <c r="H121" s="506">
        <v>44196</v>
      </c>
      <c r="I121" s="490" t="b">
        <f t="shared" si="5"/>
        <v>1</v>
      </c>
      <c r="J121" s="490" t="b">
        <f t="shared" si="6"/>
        <v>0</v>
      </c>
      <c r="K121" s="490" t="str">
        <f t="shared" si="7"/>
        <v>a1N36000002nve2EAA</v>
      </c>
      <c r="L121" s="507" t="s">
        <v>1155</v>
      </c>
      <c r="M121" s="504"/>
      <c r="N121" s="504"/>
      <c r="O121" s="50"/>
      <c r="AM121" s="6"/>
      <c r="AN121" s="6"/>
    </row>
    <row r="122" spans="1:40" ht="283.5" x14ac:dyDescent="0.25">
      <c r="A122" s="396">
        <v>6</v>
      </c>
      <c r="B122" s="414" t="str">
        <f t="shared" si="4"/>
        <v/>
      </c>
      <c r="C122" s="488" t="str">
        <f ca="1">TEXT(IFERROR(INDEX('Overview - Section A'!$A$45:$A$51,MATCH(G122,'Overview - Section A'!$U$45:$U$51,0)),""),"d-mmm-yy") &amp;" to " &amp; TEXT(IFERROR(INDEX('Overview - Section A'!$E$45:$E$51,MATCH(G122,'Overview - Section A'!$U$45:$U$51,0)),""),"d-mmm-yy")</f>
        <v>1-Jan-21 to 31-Dec-21</v>
      </c>
      <c r="D122" s="504"/>
      <c r="E122" s="504"/>
      <c r="F122" s="505"/>
      <c r="G122" s="506" t="s">
        <v>465</v>
      </c>
      <c r="H122" s="506"/>
      <c r="I122" s="490" t="b">
        <f t="shared" si="5"/>
        <v>1</v>
      </c>
      <c r="J122" s="490" t="b">
        <f t="shared" si="6"/>
        <v>0</v>
      </c>
      <c r="K122" s="490" t="str">
        <f t="shared" si="7"/>
        <v>a1N36000002nve2EAA</v>
      </c>
      <c r="L122" s="507" t="s">
        <v>1156</v>
      </c>
      <c r="M122" s="504"/>
      <c r="N122" s="504"/>
      <c r="O122" s="50"/>
      <c r="AM122" s="6"/>
      <c r="AN122" s="6"/>
    </row>
    <row r="123" spans="1:40" ht="283.5" x14ac:dyDescent="0.25">
      <c r="A123" s="396">
        <v>6</v>
      </c>
      <c r="B123" s="414" t="str">
        <f t="shared" si="4"/>
        <v/>
      </c>
      <c r="C123" s="488" t="str">
        <f ca="1">TEXT(IFERROR(INDEX('Overview - Section A'!$A$45:$A$51,MATCH(G123,'Overview - Section A'!$U$45:$U$51,0)),""),"d-mmm-yy") &amp;" to " &amp; TEXT(IFERROR(INDEX('Overview - Section A'!$E$45:$E$51,MATCH(G123,'Overview - Section A'!$U$45:$U$51,0)),""),"d-mmm-yy")</f>
        <v xml:space="preserve">1-Jan-22 to </v>
      </c>
      <c r="D123" s="504"/>
      <c r="E123" s="504"/>
      <c r="F123" s="505"/>
      <c r="G123" s="506" t="s">
        <v>467</v>
      </c>
      <c r="H123" s="506"/>
      <c r="I123" s="490" t="b">
        <f t="shared" si="5"/>
        <v>1</v>
      </c>
      <c r="J123" s="490" t="b">
        <f t="shared" si="6"/>
        <v>0</v>
      </c>
      <c r="K123" s="490" t="str">
        <f t="shared" si="7"/>
        <v>a1N36000002nve2EAA</v>
      </c>
      <c r="L123" s="507" t="s">
        <v>1157</v>
      </c>
      <c r="M123" s="504"/>
      <c r="N123" s="504"/>
      <c r="O123" s="50"/>
      <c r="AM123" s="6"/>
      <c r="AN123" s="6"/>
    </row>
    <row r="124" spans="1:40" ht="283.5" x14ac:dyDescent="0.25">
      <c r="A124" s="396">
        <v>7</v>
      </c>
      <c r="B124" s="414" t="str">
        <f t="shared" si="4"/>
        <v/>
      </c>
      <c r="C124" s="488" t="str">
        <f ca="1">TEXT(IFERROR(INDEX('Overview - Section A'!$A$45:$A$51,MATCH(G124,'Overview - Section A'!$U$45:$U$51,0)),""),"d-mmm-yy") &amp;" to " &amp; TEXT(IFERROR(INDEX('Overview - Section A'!$E$45:$E$51,MATCH(G124,'Overview - Section A'!$U$45:$U$51,0)),""),"d-mmm-yy")</f>
        <v>1-Jul-18 to 31-Dec-18</v>
      </c>
      <c r="D124" s="504"/>
      <c r="E124" s="504"/>
      <c r="F124" s="505"/>
      <c r="G124" s="506" t="s">
        <v>460</v>
      </c>
      <c r="H124" s="506">
        <v>43465</v>
      </c>
      <c r="I124" s="490" t="b">
        <f t="shared" si="5"/>
        <v>1</v>
      </c>
      <c r="J124" s="490" t="b">
        <f t="shared" si="6"/>
        <v>0</v>
      </c>
      <c r="K124" s="490" t="str">
        <f t="shared" si="7"/>
        <v>a1N36000002nve3EAA</v>
      </c>
      <c r="L124" s="507" t="s">
        <v>1158</v>
      </c>
      <c r="M124" s="504"/>
      <c r="N124" s="504"/>
      <c r="O124" s="50"/>
      <c r="AM124" s="6"/>
      <c r="AN124" s="6"/>
    </row>
    <row r="125" spans="1:40" ht="283.5" x14ac:dyDescent="0.25">
      <c r="A125" s="396">
        <v>7</v>
      </c>
      <c r="B125" s="414" t="str">
        <f t="shared" si="4"/>
        <v/>
      </c>
      <c r="C125" s="488" t="str">
        <f ca="1">TEXT(IFERROR(INDEX('Overview - Section A'!$A$45:$A$51,MATCH(G125,'Overview - Section A'!$U$45:$U$51,0)),""),"d-mmm-yy") &amp;" to " &amp; TEXT(IFERROR(INDEX('Overview - Section A'!$E$45:$E$51,MATCH(G125,'Overview - Section A'!$U$45:$U$51,0)),""),"d-mmm-yy")</f>
        <v>1-Jan-19 to 31-Dec-19</v>
      </c>
      <c r="D125" s="504"/>
      <c r="E125" s="504"/>
      <c r="F125" s="505"/>
      <c r="G125" s="506" t="s">
        <v>462</v>
      </c>
      <c r="H125" s="506">
        <v>43830</v>
      </c>
      <c r="I125" s="490" t="b">
        <f t="shared" si="5"/>
        <v>1</v>
      </c>
      <c r="J125" s="490" t="b">
        <f t="shared" si="6"/>
        <v>0</v>
      </c>
      <c r="K125" s="490" t="str">
        <f t="shared" si="7"/>
        <v>a1N36000002nve3EAA</v>
      </c>
      <c r="L125" s="507" t="s">
        <v>1159</v>
      </c>
      <c r="M125" s="504"/>
      <c r="N125" s="504"/>
      <c r="O125" s="50"/>
      <c r="AM125" s="6"/>
      <c r="AN125" s="6"/>
    </row>
    <row r="126" spans="1:40" ht="283.5" x14ac:dyDescent="0.25">
      <c r="A126" s="396">
        <v>7</v>
      </c>
      <c r="B126" s="414" t="str">
        <f t="shared" si="4"/>
        <v/>
      </c>
      <c r="C126" s="488" t="str">
        <f ca="1">TEXT(IFERROR(INDEX('Overview - Section A'!$A$45:$A$51,MATCH(G126,'Overview - Section A'!$U$45:$U$51,0)),""),"d-mmm-yy") &amp;" to " &amp; TEXT(IFERROR(INDEX('Overview - Section A'!$E$45:$E$51,MATCH(G126,'Overview - Section A'!$U$45:$U$51,0)),""),"d-mmm-yy")</f>
        <v>1-Jan-20 to 31-Dec-20</v>
      </c>
      <c r="D126" s="504"/>
      <c r="E126" s="504"/>
      <c r="F126" s="505"/>
      <c r="G126" s="506" t="s">
        <v>481</v>
      </c>
      <c r="H126" s="506">
        <v>44196</v>
      </c>
      <c r="I126" s="490" t="b">
        <f t="shared" si="5"/>
        <v>1</v>
      </c>
      <c r="J126" s="490" t="b">
        <f t="shared" si="6"/>
        <v>0</v>
      </c>
      <c r="K126" s="490" t="str">
        <f t="shared" si="7"/>
        <v>a1N36000002nve3EAA</v>
      </c>
      <c r="L126" s="507" t="s">
        <v>1160</v>
      </c>
      <c r="M126" s="504"/>
      <c r="N126" s="504"/>
      <c r="O126" s="50"/>
      <c r="AM126" s="6"/>
      <c r="AN126" s="6"/>
    </row>
    <row r="127" spans="1:40" ht="283.5" x14ac:dyDescent="0.25">
      <c r="A127" s="396">
        <v>7</v>
      </c>
      <c r="B127" s="414" t="str">
        <f t="shared" si="4"/>
        <v/>
      </c>
      <c r="C127" s="488" t="str">
        <f ca="1">TEXT(IFERROR(INDEX('Overview - Section A'!$A$45:$A$51,MATCH(G127,'Overview - Section A'!$U$45:$U$51,0)),""),"d-mmm-yy") &amp;" to " &amp; TEXT(IFERROR(INDEX('Overview - Section A'!$E$45:$E$51,MATCH(G127,'Overview - Section A'!$U$45:$U$51,0)),""),"d-mmm-yy")</f>
        <v>1-Jan-21 to 31-Dec-21</v>
      </c>
      <c r="D127" s="504"/>
      <c r="E127" s="504"/>
      <c r="F127" s="505"/>
      <c r="G127" s="506" t="s">
        <v>465</v>
      </c>
      <c r="H127" s="506"/>
      <c r="I127" s="490" t="b">
        <f t="shared" si="5"/>
        <v>1</v>
      </c>
      <c r="J127" s="490" t="b">
        <f t="shared" si="6"/>
        <v>0</v>
      </c>
      <c r="K127" s="490" t="str">
        <f t="shared" si="7"/>
        <v>a1N36000002nve3EAA</v>
      </c>
      <c r="L127" s="507" t="s">
        <v>1161</v>
      </c>
      <c r="M127" s="504"/>
      <c r="N127" s="504"/>
      <c r="O127" s="50"/>
      <c r="AM127" s="6"/>
      <c r="AN127" s="6"/>
    </row>
    <row r="128" spans="1:40" ht="283.5" x14ac:dyDescent="0.25">
      <c r="A128" s="396">
        <v>7</v>
      </c>
      <c r="B128" s="414" t="str">
        <f t="shared" si="4"/>
        <v/>
      </c>
      <c r="C128" s="488" t="str">
        <f ca="1">TEXT(IFERROR(INDEX('Overview - Section A'!$A$45:$A$51,MATCH(G128,'Overview - Section A'!$U$45:$U$51,0)),""),"d-mmm-yy") &amp;" to " &amp; TEXT(IFERROR(INDEX('Overview - Section A'!$E$45:$E$51,MATCH(G128,'Overview - Section A'!$U$45:$U$51,0)),""),"d-mmm-yy")</f>
        <v xml:space="preserve">1-Jan-22 to </v>
      </c>
      <c r="D128" s="504"/>
      <c r="E128" s="504"/>
      <c r="F128" s="505"/>
      <c r="G128" s="506" t="s">
        <v>467</v>
      </c>
      <c r="H128" s="506"/>
      <c r="I128" s="490" t="b">
        <f t="shared" si="5"/>
        <v>1</v>
      </c>
      <c r="J128" s="490" t="b">
        <f t="shared" si="6"/>
        <v>0</v>
      </c>
      <c r="K128" s="490" t="str">
        <f t="shared" si="7"/>
        <v>a1N36000002nve3EAA</v>
      </c>
      <c r="L128" s="507" t="s">
        <v>1162</v>
      </c>
      <c r="M128" s="504"/>
      <c r="N128" s="504"/>
      <c r="O128" s="50"/>
      <c r="AM128" s="6"/>
      <c r="AN128" s="6"/>
    </row>
    <row r="129" spans="1:40" ht="283.5" x14ac:dyDescent="0.25">
      <c r="A129" s="396">
        <v>8</v>
      </c>
      <c r="B129" s="414" t="str">
        <f t="shared" si="4"/>
        <v/>
      </c>
      <c r="C129" s="488" t="str">
        <f ca="1">TEXT(IFERROR(INDEX('Overview - Section A'!$A$45:$A$51,MATCH(G129,'Overview - Section A'!$U$45:$U$51,0)),""),"d-mmm-yy") &amp;" to " &amp; TEXT(IFERROR(INDEX('Overview - Section A'!$E$45:$E$51,MATCH(G129,'Overview - Section A'!$U$45:$U$51,0)),""),"d-mmm-yy")</f>
        <v>1-Jul-18 to 31-Dec-18</v>
      </c>
      <c r="D129" s="504"/>
      <c r="E129" s="504"/>
      <c r="F129" s="505"/>
      <c r="G129" s="506" t="s">
        <v>460</v>
      </c>
      <c r="H129" s="506">
        <v>43465</v>
      </c>
      <c r="I129" s="490" t="b">
        <f t="shared" si="5"/>
        <v>1</v>
      </c>
      <c r="J129" s="490" t="b">
        <f t="shared" si="6"/>
        <v>0</v>
      </c>
      <c r="K129" s="490" t="str">
        <f t="shared" si="7"/>
        <v>a1N36000002nve4EAA</v>
      </c>
      <c r="L129" s="507" t="s">
        <v>1163</v>
      </c>
      <c r="M129" s="504"/>
      <c r="N129" s="504"/>
      <c r="O129" s="50"/>
      <c r="AM129" s="6"/>
      <c r="AN129" s="6"/>
    </row>
    <row r="130" spans="1:40" ht="283.5" x14ac:dyDescent="0.25">
      <c r="A130" s="396">
        <v>8</v>
      </c>
      <c r="B130" s="414" t="str">
        <f t="shared" si="4"/>
        <v/>
      </c>
      <c r="C130" s="488" t="str">
        <f ca="1">TEXT(IFERROR(INDEX('Overview - Section A'!$A$45:$A$51,MATCH(G130,'Overview - Section A'!$U$45:$U$51,0)),""),"d-mmm-yy") &amp;" to " &amp; TEXT(IFERROR(INDEX('Overview - Section A'!$E$45:$E$51,MATCH(G130,'Overview - Section A'!$U$45:$U$51,0)),""),"d-mmm-yy")</f>
        <v>1-Jan-19 to 31-Dec-19</v>
      </c>
      <c r="D130" s="504"/>
      <c r="E130" s="504"/>
      <c r="F130" s="505"/>
      <c r="G130" s="506" t="s">
        <v>462</v>
      </c>
      <c r="H130" s="506">
        <v>43830</v>
      </c>
      <c r="I130" s="490" t="b">
        <f t="shared" si="5"/>
        <v>1</v>
      </c>
      <c r="J130" s="490" t="b">
        <f t="shared" si="6"/>
        <v>0</v>
      </c>
      <c r="K130" s="490" t="str">
        <f t="shared" si="7"/>
        <v>a1N36000002nve4EAA</v>
      </c>
      <c r="L130" s="507" t="s">
        <v>1164</v>
      </c>
      <c r="M130" s="504"/>
      <c r="N130" s="504"/>
      <c r="O130" s="50"/>
      <c r="AM130" s="6"/>
      <c r="AN130" s="6"/>
    </row>
    <row r="131" spans="1:40" ht="283.5" x14ac:dyDescent="0.25">
      <c r="A131" s="396">
        <v>8</v>
      </c>
      <c r="B131" s="414" t="str">
        <f t="shared" si="4"/>
        <v/>
      </c>
      <c r="C131" s="488" t="str">
        <f ca="1">TEXT(IFERROR(INDEX('Overview - Section A'!$A$45:$A$51,MATCH(G131,'Overview - Section A'!$U$45:$U$51,0)),""),"d-mmm-yy") &amp;" to " &amp; TEXT(IFERROR(INDEX('Overview - Section A'!$E$45:$E$51,MATCH(G131,'Overview - Section A'!$U$45:$U$51,0)),""),"d-mmm-yy")</f>
        <v>1-Jan-20 to 31-Dec-20</v>
      </c>
      <c r="D131" s="504"/>
      <c r="E131" s="504"/>
      <c r="F131" s="505"/>
      <c r="G131" s="506" t="s">
        <v>481</v>
      </c>
      <c r="H131" s="506">
        <v>44196</v>
      </c>
      <c r="I131" s="490" t="b">
        <f t="shared" si="5"/>
        <v>1</v>
      </c>
      <c r="J131" s="490" t="b">
        <f t="shared" si="6"/>
        <v>0</v>
      </c>
      <c r="K131" s="490" t="str">
        <f t="shared" si="7"/>
        <v>a1N36000002nve4EAA</v>
      </c>
      <c r="L131" s="507" t="s">
        <v>1165</v>
      </c>
      <c r="M131" s="504"/>
      <c r="N131" s="504"/>
      <c r="O131" s="50"/>
      <c r="AM131" s="6"/>
      <c r="AN131" s="6"/>
    </row>
    <row r="132" spans="1:40" ht="283.5" x14ac:dyDescent="0.25">
      <c r="A132" s="396">
        <v>8</v>
      </c>
      <c r="B132" s="414" t="str">
        <f t="shared" si="4"/>
        <v/>
      </c>
      <c r="C132" s="488" t="str">
        <f ca="1">TEXT(IFERROR(INDEX('Overview - Section A'!$A$45:$A$51,MATCH(G132,'Overview - Section A'!$U$45:$U$51,0)),""),"d-mmm-yy") &amp;" to " &amp; TEXT(IFERROR(INDEX('Overview - Section A'!$E$45:$E$51,MATCH(G132,'Overview - Section A'!$U$45:$U$51,0)),""),"d-mmm-yy")</f>
        <v>1-Jan-21 to 31-Dec-21</v>
      </c>
      <c r="D132" s="504"/>
      <c r="E132" s="504"/>
      <c r="F132" s="505"/>
      <c r="G132" s="506" t="s">
        <v>465</v>
      </c>
      <c r="H132" s="506"/>
      <c r="I132" s="490" t="b">
        <f t="shared" si="5"/>
        <v>1</v>
      </c>
      <c r="J132" s="490" t="b">
        <f t="shared" si="6"/>
        <v>0</v>
      </c>
      <c r="K132" s="490" t="str">
        <f t="shared" si="7"/>
        <v>a1N36000002nve4EAA</v>
      </c>
      <c r="L132" s="507" t="s">
        <v>1166</v>
      </c>
      <c r="M132" s="504"/>
      <c r="N132" s="504"/>
      <c r="O132" s="50"/>
      <c r="AM132" s="6"/>
      <c r="AN132" s="6"/>
    </row>
    <row r="133" spans="1:40" ht="283.5" x14ac:dyDescent="0.25">
      <c r="A133" s="396">
        <v>8</v>
      </c>
      <c r="B133" s="414" t="str">
        <f t="shared" si="4"/>
        <v/>
      </c>
      <c r="C133" s="488" t="str">
        <f ca="1">TEXT(IFERROR(INDEX('Overview - Section A'!$A$45:$A$51,MATCH(G133,'Overview - Section A'!$U$45:$U$51,0)),""),"d-mmm-yy") &amp;" to " &amp; TEXT(IFERROR(INDEX('Overview - Section A'!$E$45:$E$51,MATCH(G133,'Overview - Section A'!$U$45:$U$51,0)),""),"d-mmm-yy")</f>
        <v xml:space="preserve">1-Jan-22 to </v>
      </c>
      <c r="D133" s="504"/>
      <c r="E133" s="504"/>
      <c r="F133" s="505"/>
      <c r="G133" s="506" t="s">
        <v>467</v>
      </c>
      <c r="H133" s="506"/>
      <c r="I133" s="490" t="b">
        <f t="shared" si="5"/>
        <v>1</v>
      </c>
      <c r="J133" s="490" t="b">
        <f t="shared" si="6"/>
        <v>0</v>
      </c>
      <c r="K133" s="490" t="str">
        <f t="shared" si="7"/>
        <v>a1N36000002nve4EAA</v>
      </c>
      <c r="L133" s="507" t="s">
        <v>1167</v>
      </c>
      <c r="M133" s="504"/>
      <c r="N133" s="504"/>
      <c r="O133" s="50"/>
      <c r="AM133" s="6"/>
      <c r="AN133" s="6"/>
    </row>
    <row r="134" spans="1:40" ht="283.5" x14ac:dyDescent="0.25">
      <c r="A134" s="396">
        <v>9</v>
      </c>
      <c r="B134" s="414" t="str">
        <f t="shared" si="4"/>
        <v/>
      </c>
      <c r="C134" s="488" t="str">
        <f ca="1">TEXT(IFERROR(INDEX('Overview - Section A'!$A$45:$A$51,MATCH(G134,'Overview - Section A'!$U$45:$U$51,0)),""),"d-mmm-yy") &amp;" to " &amp; TEXT(IFERROR(INDEX('Overview - Section A'!$E$45:$E$51,MATCH(G134,'Overview - Section A'!$U$45:$U$51,0)),""),"d-mmm-yy")</f>
        <v>1-Jul-18 to 31-Dec-18</v>
      </c>
      <c r="D134" s="504"/>
      <c r="E134" s="504"/>
      <c r="F134" s="505"/>
      <c r="G134" s="506" t="s">
        <v>460</v>
      </c>
      <c r="H134" s="506">
        <v>43465</v>
      </c>
      <c r="I134" s="490" t="b">
        <f t="shared" si="5"/>
        <v>1</v>
      </c>
      <c r="J134" s="490" t="b">
        <f t="shared" si="6"/>
        <v>0</v>
      </c>
      <c r="K134" s="490" t="str">
        <f t="shared" si="7"/>
        <v>a1N36000002nve5EAA</v>
      </c>
      <c r="L134" s="507" t="s">
        <v>1168</v>
      </c>
      <c r="M134" s="504"/>
      <c r="N134" s="504"/>
      <c r="O134" s="50"/>
      <c r="AM134" s="6"/>
      <c r="AN134" s="6"/>
    </row>
    <row r="135" spans="1:40" ht="283.5" x14ac:dyDescent="0.25">
      <c r="A135" s="396">
        <v>9</v>
      </c>
      <c r="B135" s="414" t="str">
        <f t="shared" si="4"/>
        <v/>
      </c>
      <c r="C135" s="488" t="str">
        <f ca="1">TEXT(IFERROR(INDEX('Overview - Section A'!$A$45:$A$51,MATCH(G135,'Overview - Section A'!$U$45:$U$51,0)),""),"d-mmm-yy") &amp;" to " &amp; TEXT(IFERROR(INDEX('Overview - Section A'!$E$45:$E$51,MATCH(G135,'Overview - Section A'!$U$45:$U$51,0)),""),"d-mmm-yy")</f>
        <v>1-Jan-19 to 31-Dec-19</v>
      </c>
      <c r="D135" s="504"/>
      <c r="E135" s="504"/>
      <c r="F135" s="505"/>
      <c r="G135" s="506" t="s">
        <v>462</v>
      </c>
      <c r="H135" s="506">
        <v>43830</v>
      </c>
      <c r="I135" s="490" t="b">
        <f t="shared" si="5"/>
        <v>1</v>
      </c>
      <c r="J135" s="490" t="b">
        <f t="shared" si="6"/>
        <v>0</v>
      </c>
      <c r="K135" s="490" t="str">
        <f t="shared" si="7"/>
        <v>a1N36000002nve5EAA</v>
      </c>
      <c r="L135" s="507" t="s">
        <v>1169</v>
      </c>
      <c r="M135" s="504"/>
      <c r="N135" s="504"/>
      <c r="O135" s="50"/>
      <c r="AM135" s="6"/>
      <c r="AN135" s="6"/>
    </row>
    <row r="136" spans="1:40" ht="283.5" x14ac:dyDescent="0.25">
      <c r="A136" s="396">
        <v>9</v>
      </c>
      <c r="B136" s="414" t="str">
        <f t="shared" si="4"/>
        <v/>
      </c>
      <c r="C136" s="488" t="str">
        <f ca="1">TEXT(IFERROR(INDEX('Overview - Section A'!$A$45:$A$51,MATCH(G136,'Overview - Section A'!$U$45:$U$51,0)),""),"d-mmm-yy") &amp;" to " &amp; TEXT(IFERROR(INDEX('Overview - Section A'!$E$45:$E$51,MATCH(G136,'Overview - Section A'!$U$45:$U$51,0)),""),"d-mmm-yy")</f>
        <v>1-Jan-20 to 31-Dec-20</v>
      </c>
      <c r="D136" s="504"/>
      <c r="E136" s="504"/>
      <c r="F136" s="505"/>
      <c r="G136" s="506" t="s">
        <v>481</v>
      </c>
      <c r="H136" s="506">
        <v>44196</v>
      </c>
      <c r="I136" s="490" t="b">
        <f t="shared" si="5"/>
        <v>1</v>
      </c>
      <c r="J136" s="490" t="b">
        <f t="shared" si="6"/>
        <v>0</v>
      </c>
      <c r="K136" s="490" t="str">
        <f t="shared" si="7"/>
        <v>a1N36000002nve5EAA</v>
      </c>
      <c r="L136" s="507" t="s">
        <v>1170</v>
      </c>
      <c r="M136" s="504"/>
      <c r="N136" s="504"/>
      <c r="O136" s="50"/>
      <c r="AM136" s="6"/>
      <c r="AN136" s="6"/>
    </row>
    <row r="137" spans="1:40" ht="283.5" x14ac:dyDescent="0.25">
      <c r="A137" s="396">
        <v>9</v>
      </c>
      <c r="B137" s="414" t="str">
        <f t="shared" si="4"/>
        <v/>
      </c>
      <c r="C137" s="488" t="str">
        <f ca="1">TEXT(IFERROR(INDEX('Overview - Section A'!$A$45:$A$51,MATCH(G137,'Overview - Section A'!$U$45:$U$51,0)),""),"d-mmm-yy") &amp;" to " &amp; TEXT(IFERROR(INDEX('Overview - Section A'!$E$45:$E$51,MATCH(G137,'Overview - Section A'!$U$45:$U$51,0)),""),"d-mmm-yy")</f>
        <v>1-Jan-21 to 31-Dec-21</v>
      </c>
      <c r="D137" s="504"/>
      <c r="E137" s="504"/>
      <c r="F137" s="505"/>
      <c r="G137" s="506" t="s">
        <v>465</v>
      </c>
      <c r="H137" s="506"/>
      <c r="I137" s="490" t="b">
        <f t="shared" si="5"/>
        <v>1</v>
      </c>
      <c r="J137" s="490" t="b">
        <f t="shared" si="6"/>
        <v>0</v>
      </c>
      <c r="K137" s="490" t="str">
        <f t="shared" si="7"/>
        <v>a1N36000002nve5EAA</v>
      </c>
      <c r="L137" s="507" t="s">
        <v>1171</v>
      </c>
      <c r="M137" s="504"/>
      <c r="N137" s="504"/>
      <c r="O137" s="50"/>
      <c r="AM137" s="6"/>
      <c r="AN137" s="6"/>
    </row>
    <row r="138" spans="1:40" ht="283.5" x14ac:dyDescent="0.25">
      <c r="A138" s="396">
        <v>9</v>
      </c>
      <c r="B138" s="414" t="str">
        <f t="shared" si="4"/>
        <v/>
      </c>
      <c r="C138" s="488" t="str">
        <f ca="1">TEXT(IFERROR(INDEX('Overview - Section A'!$A$45:$A$51,MATCH(G138,'Overview - Section A'!$U$45:$U$51,0)),""),"d-mmm-yy") &amp;" to " &amp; TEXT(IFERROR(INDEX('Overview - Section A'!$E$45:$E$51,MATCH(G138,'Overview - Section A'!$U$45:$U$51,0)),""),"d-mmm-yy")</f>
        <v xml:space="preserve">1-Jan-22 to </v>
      </c>
      <c r="D138" s="504"/>
      <c r="E138" s="504"/>
      <c r="F138" s="505"/>
      <c r="G138" s="506" t="s">
        <v>467</v>
      </c>
      <c r="H138" s="506"/>
      <c r="I138" s="490" t="b">
        <f t="shared" si="5"/>
        <v>1</v>
      </c>
      <c r="J138" s="490" t="b">
        <f t="shared" si="6"/>
        <v>0</v>
      </c>
      <c r="K138" s="490" t="str">
        <f t="shared" si="7"/>
        <v>a1N36000002nve5EAA</v>
      </c>
      <c r="L138" s="507" t="s">
        <v>1172</v>
      </c>
      <c r="M138" s="504"/>
      <c r="N138" s="504"/>
      <c r="O138" s="50"/>
      <c r="AM138" s="6"/>
      <c r="AN138" s="6"/>
    </row>
    <row r="139" spans="1:40" ht="283.5" x14ac:dyDescent="0.25">
      <c r="A139" s="396">
        <v>10</v>
      </c>
      <c r="B139" s="414" t="str">
        <f t="shared" si="4"/>
        <v/>
      </c>
      <c r="C139" s="488" t="str">
        <f ca="1">TEXT(IFERROR(INDEX('Overview - Section A'!$A$45:$A$51,MATCH(G139,'Overview - Section A'!$U$45:$U$51,0)),""),"d-mmm-yy") &amp;" to " &amp; TEXT(IFERROR(INDEX('Overview - Section A'!$E$45:$E$51,MATCH(G139,'Overview - Section A'!$U$45:$U$51,0)),""),"d-mmm-yy")</f>
        <v>1-Jul-18 to 31-Dec-18</v>
      </c>
      <c r="D139" s="504"/>
      <c r="E139" s="504"/>
      <c r="F139" s="505"/>
      <c r="G139" s="506" t="s">
        <v>460</v>
      </c>
      <c r="H139" s="506">
        <v>43465</v>
      </c>
      <c r="I139" s="490" t="b">
        <f t="shared" si="5"/>
        <v>1</v>
      </c>
      <c r="J139" s="490" t="b">
        <f t="shared" si="6"/>
        <v>0</v>
      </c>
      <c r="K139" s="490" t="str">
        <f t="shared" si="7"/>
        <v>a1N36000002nve6EAA</v>
      </c>
      <c r="L139" s="507" t="s">
        <v>1173</v>
      </c>
      <c r="M139" s="504"/>
      <c r="N139" s="504"/>
      <c r="O139" s="50"/>
      <c r="AM139" s="6"/>
      <c r="AN139" s="6"/>
    </row>
    <row r="140" spans="1:40" ht="283.5" x14ac:dyDescent="0.25">
      <c r="A140" s="396">
        <v>10</v>
      </c>
      <c r="B140" s="414" t="str">
        <f t="shared" si="4"/>
        <v/>
      </c>
      <c r="C140" s="488" t="str">
        <f ca="1">TEXT(IFERROR(INDEX('Overview - Section A'!$A$45:$A$51,MATCH(G140,'Overview - Section A'!$U$45:$U$51,0)),""),"d-mmm-yy") &amp;" to " &amp; TEXT(IFERROR(INDEX('Overview - Section A'!$E$45:$E$51,MATCH(G140,'Overview - Section A'!$U$45:$U$51,0)),""),"d-mmm-yy")</f>
        <v>1-Jan-19 to 31-Dec-19</v>
      </c>
      <c r="D140" s="504"/>
      <c r="E140" s="504"/>
      <c r="F140" s="505"/>
      <c r="G140" s="506" t="s">
        <v>462</v>
      </c>
      <c r="H140" s="506">
        <v>43830</v>
      </c>
      <c r="I140" s="490" t="b">
        <f t="shared" si="5"/>
        <v>1</v>
      </c>
      <c r="J140" s="490" t="b">
        <f t="shared" si="6"/>
        <v>0</v>
      </c>
      <c r="K140" s="490" t="str">
        <f t="shared" si="7"/>
        <v>a1N36000002nve6EAA</v>
      </c>
      <c r="L140" s="507" t="s">
        <v>1174</v>
      </c>
      <c r="M140" s="504"/>
      <c r="N140" s="504"/>
      <c r="O140" s="50"/>
      <c r="AM140" s="6"/>
      <c r="AN140" s="6"/>
    </row>
    <row r="141" spans="1:40" ht="283.5" x14ac:dyDescent="0.25">
      <c r="A141" s="396">
        <v>10</v>
      </c>
      <c r="B141" s="414" t="str">
        <f t="shared" si="4"/>
        <v/>
      </c>
      <c r="C141" s="488" t="str">
        <f ca="1">TEXT(IFERROR(INDEX('Overview - Section A'!$A$45:$A$51,MATCH(G141,'Overview - Section A'!$U$45:$U$51,0)),""),"d-mmm-yy") &amp;" to " &amp; TEXT(IFERROR(INDEX('Overview - Section A'!$E$45:$E$51,MATCH(G141,'Overview - Section A'!$U$45:$U$51,0)),""),"d-mmm-yy")</f>
        <v>1-Jan-20 to 31-Dec-20</v>
      </c>
      <c r="D141" s="504"/>
      <c r="E141" s="504"/>
      <c r="F141" s="505"/>
      <c r="G141" s="506" t="s">
        <v>481</v>
      </c>
      <c r="H141" s="506">
        <v>44196</v>
      </c>
      <c r="I141" s="490" t="b">
        <f t="shared" si="5"/>
        <v>1</v>
      </c>
      <c r="J141" s="490" t="b">
        <f t="shared" si="6"/>
        <v>0</v>
      </c>
      <c r="K141" s="490" t="str">
        <f t="shared" si="7"/>
        <v>a1N36000002nve6EAA</v>
      </c>
      <c r="L141" s="507" t="s">
        <v>1175</v>
      </c>
      <c r="M141" s="504"/>
      <c r="N141" s="504"/>
      <c r="O141" s="50"/>
      <c r="AM141" s="6"/>
      <c r="AN141" s="6"/>
    </row>
    <row r="142" spans="1:40" ht="283.5" x14ac:dyDescent="0.25">
      <c r="A142" s="396">
        <v>10</v>
      </c>
      <c r="B142" s="414" t="str">
        <f t="shared" si="4"/>
        <v/>
      </c>
      <c r="C142" s="488" t="str">
        <f ca="1">TEXT(IFERROR(INDEX('Overview - Section A'!$A$45:$A$51,MATCH(G142,'Overview - Section A'!$U$45:$U$51,0)),""),"d-mmm-yy") &amp;" to " &amp; TEXT(IFERROR(INDEX('Overview - Section A'!$E$45:$E$51,MATCH(G142,'Overview - Section A'!$U$45:$U$51,0)),""),"d-mmm-yy")</f>
        <v>1-Jan-21 to 31-Dec-21</v>
      </c>
      <c r="D142" s="504"/>
      <c r="E142" s="504"/>
      <c r="F142" s="505"/>
      <c r="G142" s="506" t="s">
        <v>465</v>
      </c>
      <c r="H142" s="506"/>
      <c r="I142" s="490" t="b">
        <f t="shared" si="5"/>
        <v>1</v>
      </c>
      <c r="J142" s="490" t="b">
        <f t="shared" si="6"/>
        <v>0</v>
      </c>
      <c r="K142" s="490" t="str">
        <f t="shared" si="7"/>
        <v>a1N36000002nve6EAA</v>
      </c>
      <c r="L142" s="507" t="s">
        <v>1176</v>
      </c>
      <c r="M142" s="504"/>
      <c r="N142" s="504"/>
      <c r="O142" s="50"/>
      <c r="AM142" s="6"/>
      <c r="AN142" s="6"/>
    </row>
    <row r="143" spans="1:40" ht="283.5" x14ac:dyDescent="0.25">
      <c r="A143" s="396">
        <v>10</v>
      </c>
      <c r="B143" s="414" t="str">
        <f t="shared" si="4"/>
        <v/>
      </c>
      <c r="C143" s="488" t="str">
        <f ca="1">TEXT(IFERROR(INDEX('Overview - Section A'!$A$45:$A$51,MATCH(G143,'Overview - Section A'!$U$45:$U$51,0)),""),"d-mmm-yy") &amp;" to " &amp; TEXT(IFERROR(INDEX('Overview - Section A'!$E$45:$E$51,MATCH(G143,'Overview - Section A'!$U$45:$U$51,0)),""),"d-mmm-yy")</f>
        <v xml:space="preserve">1-Jan-22 to </v>
      </c>
      <c r="D143" s="504"/>
      <c r="E143" s="504"/>
      <c r="F143" s="505"/>
      <c r="G143" s="506" t="s">
        <v>467</v>
      </c>
      <c r="H143" s="506"/>
      <c r="I143" s="490" t="b">
        <f t="shared" si="5"/>
        <v>1</v>
      </c>
      <c r="J143" s="490" t="b">
        <f t="shared" si="6"/>
        <v>0</v>
      </c>
      <c r="K143" s="490" t="str">
        <f t="shared" si="7"/>
        <v>a1N36000002nve6EAA</v>
      </c>
      <c r="L143" s="507" t="s">
        <v>1177</v>
      </c>
      <c r="M143" s="504"/>
      <c r="N143" s="504"/>
      <c r="O143" s="50"/>
      <c r="AM143" s="6"/>
      <c r="AN143" s="6"/>
    </row>
    <row r="144" spans="1:40" ht="283.5" x14ac:dyDescent="0.25">
      <c r="A144" s="396">
        <v>11</v>
      </c>
      <c r="B144" s="414" t="str">
        <f t="shared" si="4"/>
        <v/>
      </c>
      <c r="C144" s="488" t="str">
        <f ca="1">TEXT(IFERROR(INDEX('Overview - Section A'!$A$45:$A$51,MATCH(G144,'Overview - Section A'!$U$45:$U$51,0)),""),"d-mmm-yy") &amp;" to " &amp; TEXT(IFERROR(INDEX('Overview - Section A'!$E$45:$E$51,MATCH(G144,'Overview - Section A'!$U$45:$U$51,0)),""),"d-mmm-yy")</f>
        <v>1-Jul-18 to 31-Dec-18</v>
      </c>
      <c r="D144" s="504"/>
      <c r="E144" s="504"/>
      <c r="F144" s="505"/>
      <c r="G144" s="506" t="s">
        <v>460</v>
      </c>
      <c r="H144" s="506">
        <v>43465</v>
      </c>
      <c r="I144" s="490" t="b">
        <f t="shared" si="5"/>
        <v>1</v>
      </c>
      <c r="J144" s="490" t="b">
        <f t="shared" si="6"/>
        <v>0</v>
      </c>
      <c r="K144" s="490" t="str">
        <f t="shared" si="7"/>
        <v>a1N36000002nve7EAA</v>
      </c>
      <c r="L144" s="507" t="s">
        <v>1178</v>
      </c>
      <c r="M144" s="504"/>
      <c r="N144" s="504"/>
      <c r="O144" s="50"/>
      <c r="AM144" s="6"/>
      <c r="AN144" s="6"/>
    </row>
    <row r="145" spans="1:40" ht="283.5" x14ac:dyDescent="0.25">
      <c r="A145" s="396">
        <v>11</v>
      </c>
      <c r="B145" s="414" t="str">
        <f t="shared" si="4"/>
        <v/>
      </c>
      <c r="C145" s="488" t="str">
        <f ca="1">TEXT(IFERROR(INDEX('Overview - Section A'!$A$45:$A$51,MATCH(G145,'Overview - Section A'!$U$45:$U$51,0)),""),"d-mmm-yy") &amp;" to " &amp; TEXT(IFERROR(INDEX('Overview - Section A'!$E$45:$E$51,MATCH(G145,'Overview - Section A'!$U$45:$U$51,0)),""),"d-mmm-yy")</f>
        <v>1-Jan-19 to 31-Dec-19</v>
      </c>
      <c r="D145" s="504"/>
      <c r="E145" s="504"/>
      <c r="F145" s="505"/>
      <c r="G145" s="506" t="s">
        <v>462</v>
      </c>
      <c r="H145" s="506">
        <v>43830</v>
      </c>
      <c r="I145" s="490" t="b">
        <f t="shared" si="5"/>
        <v>1</v>
      </c>
      <c r="J145" s="490" t="b">
        <f t="shared" si="6"/>
        <v>0</v>
      </c>
      <c r="K145" s="490" t="str">
        <f t="shared" si="7"/>
        <v>a1N36000002nve7EAA</v>
      </c>
      <c r="L145" s="507" t="s">
        <v>1179</v>
      </c>
      <c r="M145" s="504"/>
      <c r="N145" s="504"/>
      <c r="O145" s="50"/>
      <c r="AM145" s="6"/>
      <c r="AN145" s="6"/>
    </row>
    <row r="146" spans="1:40" ht="283.5" x14ac:dyDescent="0.25">
      <c r="A146" s="396">
        <v>11</v>
      </c>
      <c r="B146" s="414" t="str">
        <f t="shared" si="4"/>
        <v/>
      </c>
      <c r="C146" s="488" t="str">
        <f ca="1">TEXT(IFERROR(INDEX('Overview - Section A'!$A$45:$A$51,MATCH(G146,'Overview - Section A'!$U$45:$U$51,0)),""),"d-mmm-yy") &amp;" to " &amp; TEXT(IFERROR(INDEX('Overview - Section A'!$E$45:$E$51,MATCH(G146,'Overview - Section A'!$U$45:$U$51,0)),""),"d-mmm-yy")</f>
        <v>1-Jan-20 to 31-Dec-20</v>
      </c>
      <c r="D146" s="504"/>
      <c r="E146" s="504"/>
      <c r="F146" s="505"/>
      <c r="G146" s="506" t="s">
        <v>481</v>
      </c>
      <c r="H146" s="506">
        <v>44196</v>
      </c>
      <c r="I146" s="490" t="b">
        <f t="shared" si="5"/>
        <v>1</v>
      </c>
      <c r="J146" s="490" t="b">
        <f t="shared" si="6"/>
        <v>0</v>
      </c>
      <c r="K146" s="490" t="str">
        <f t="shared" si="7"/>
        <v>a1N36000002nve7EAA</v>
      </c>
      <c r="L146" s="507" t="s">
        <v>1180</v>
      </c>
      <c r="M146" s="504"/>
      <c r="N146" s="504"/>
      <c r="O146" s="50"/>
      <c r="AM146" s="6"/>
      <c r="AN146" s="6"/>
    </row>
    <row r="147" spans="1:40" ht="283.5" x14ac:dyDescent="0.25">
      <c r="A147" s="396">
        <v>11</v>
      </c>
      <c r="B147" s="414" t="str">
        <f t="shared" si="4"/>
        <v/>
      </c>
      <c r="C147" s="488" t="str">
        <f ca="1">TEXT(IFERROR(INDEX('Overview - Section A'!$A$45:$A$51,MATCH(G147,'Overview - Section A'!$U$45:$U$51,0)),""),"d-mmm-yy") &amp;" to " &amp; TEXT(IFERROR(INDEX('Overview - Section A'!$E$45:$E$51,MATCH(G147,'Overview - Section A'!$U$45:$U$51,0)),""),"d-mmm-yy")</f>
        <v>1-Jan-21 to 31-Dec-21</v>
      </c>
      <c r="D147" s="504"/>
      <c r="E147" s="504"/>
      <c r="F147" s="505"/>
      <c r="G147" s="506" t="s">
        <v>465</v>
      </c>
      <c r="H147" s="506"/>
      <c r="I147" s="490" t="b">
        <f t="shared" si="5"/>
        <v>1</v>
      </c>
      <c r="J147" s="490" t="b">
        <f t="shared" si="6"/>
        <v>0</v>
      </c>
      <c r="K147" s="490" t="str">
        <f t="shared" si="7"/>
        <v>a1N36000002nve7EAA</v>
      </c>
      <c r="L147" s="507" t="s">
        <v>1181</v>
      </c>
      <c r="M147" s="504"/>
      <c r="N147" s="504"/>
      <c r="O147" s="50"/>
      <c r="AM147" s="6"/>
      <c r="AN147" s="6"/>
    </row>
    <row r="148" spans="1:40" ht="283.5" x14ac:dyDescent="0.25">
      <c r="A148" s="396">
        <v>11</v>
      </c>
      <c r="B148" s="414" t="str">
        <f t="shared" si="4"/>
        <v/>
      </c>
      <c r="C148" s="488" t="str">
        <f ca="1">TEXT(IFERROR(INDEX('Overview - Section A'!$A$45:$A$51,MATCH(G148,'Overview - Section A'!$U$45:$U$51,0)),""),"d-mmm-yy") &amp;" to " &amp; TEXT(IFERROR(INDEX('Overview - Section A'!$E$45:$E$51,MATCH(G148,'Overview - Section A'!$U$45:$U$51,0)),""),"d-mmm-yy")</f>
        <v xml:space="preserve">1-Jan-22 to </v>
      </c>
      <c r="D148" s="504"/>
      <c r="E148" s="504"/>
      <c r="F148" s="505"/>
      <c r="G148" s="506" t="s">
        <v>467</v>
      </c>
      <c r="H148" s="506"/>
      <c r="I148" s="490" t="b">
        <f t="shared" si="5"/>
        <v>1</v>
      </c>
      <c r="J148" s="490" t="b">
        <f t="shared" si="6"/>
        <v>0</v>
      </c>
      <c r="K148" s="490" t="str">
        <f t="shared" si="7"/>
        <v>a1N36000002nve7EAA</v>
      </c>
      <c r="L148" s="507" t="s">
        <v>1182</v>
      </c>
      <c r="M148" s="504"/>
      <c r="N148" s="504"/>
      <c r="O148" s="50"/>
      <c r="AM148" s="6"/>
      <c r="AN148" s="6"/>
    </row>
    <row r="149" spans="1:40" ht="283.5" x14ac:dyDescent="0.25">
      <c r="A149" s="396">
        <v>12</v>
      </c>
      <c r="B149" s="414" t="str">
        <f t="shared" si="4"/>
        <v/>
      </c>
      <c r="C149" s="488" t="str">
        <f ca="1">TEXT(IFERROR(INDEX('Overview - Section A'!$A$45:$A$51,MATCH(G149,'Overview - Section A'!$U$45:$U$51,0)),""),"d-mmm-yy") &amp;" to " &amp; TEXT(IFERROR(INDEX('Overview - Section A'!$E$45:$E$51,MATCH(G149,'Overview - Section A'!$U$45:$U$51,0)),""),"d-mmm-yy")</f>
        <v>1-Jul-18 to 31-Dec-18</v>
      </c>
      <c r="D149" s="504"/>
      <c r="E149" s="504"/>
      <c r="F149" s="505"/>
      <c r="G149" s="506" t="s">
        <v>460</v>
      </c>
      <c r="H149" s="506">
        <v>43465</v>
      </c>
      <c r="I149" s="490" t="b">
        <f t="shared" si="5"/>
        <v>1</v>
      </c>
      <c r="J149" s="490" t="b">
        <f t="shared" si="6"/>
        <v>0</v>
      </c>
      <c r="K149" s="490" t="str">
        <f t="shared" si="7"/>
        <v>a1N36000002nve8EAA</v>
      </c>
      <c r="L149" s="507" t="s">
        <v>1183</v>
      </c>
      <c r="M149" s="504"/>
      <c r="N149" s="504"/>
      <c r="O149" s="50"/>
      <c r="AM149" s="6"/>
      <c r="AN149" s="6"/>
    </row>
    <row r="150" spans="1:40" ht="283.5" x14ac:dyDescent="0.25">
      <c r="A150" s="396">
        <v>12</v>
      </c>
      <c r="B150" s="414" t="str">
        <f t="shared" si="4"/>
        <v/>
      </c>
      <c r="C150" s="488" t="str">
        <f ca="1">TEXT(IFERROR(INDEX('Overview - Section A'!$A$45:$A$51,MATCH(G150,'Overview - Section A'!$U$45:$U$51,0)),""),"d-mmm-yy") &amp;" to " &amp; TEXT(IFERROR(INDEX('Overview - Section A'!$E$45:$E$51,MATCH(G150,'Overview - Section A'!$U$45:$U$51,0)),""),"d-mmm-yy")</f>
        <v>1-Jan-19 to 31-Dec-19</v>
      </c>
      <c r="D150" s="504"/>
      <c r="E150" s="504"/>
      <c r="F150" s="505"/>
      <c r="G150" s="506" t="s">
        <v>462</v>
      </c>
      <c r="H150" s="506">
        <v>43830</v>
      </c>
      <c r="I150" s="490" t="b">
        <f t="shared" si="5"/>
        <v>1</v>
      </c>
      <c r="J150" s="490" t="b">
        <f t="shared" si="6"/>
        <v>0</v>
      </c>
      <c r="K150" s="490" t="str">
        <f t="shared" si="7"/>
        <v>a1N36000002nve8EAA</v>
      </c>
      <c r="L150" s="507" t="s">
        <v>1184</v>
      </c>
      <c r="M150" s="504"/>
      <c r="N150" s="504"/>
      <c r="O150" s="50"/>
      <c r="AM150" s="6"/>
      <c r="AN150" s="6"/>
    </row>
    <row r="151" spans="1:40" ht="283.5" x14ac:dyDescent="0.25">
      <c r="A151" s="396">
        <v>12</v>
      </c>
      <c r="B151" s="414" t="str">
        <f t="shared" si="4"/>
        <v/>
      </c>
      <c r="C151" s="488" t="str">
        <f ca="1">TEXT(IFERROR(INDEX('Overview - Section A'!$A$45:$A$51,MATCH(G151,'Overview - Section A'!$U$45:$U$51,0)),""),"d-mmm-yy") &amp;" to " &amp; TEXT(IFERROR(INDEX('Overview - Section A'!$E$45:$E$51,MATCH(G151,'Overview - Section A'!$U$45:$U$51,0)),""),"d-mmm-yy")</f>
        <v>1-Jan-20 to 31-Dec-20</v>
      </c>
      <c r="D151" s="504"/>
      <c r="E151" s="504"/>
      <c r="F151" s="505"/>
      <c r="G151" s="506" t="s">
        <v>481</v>
      </c>
      <c r="H151" s="506">
        <v>44196</v>
      </c>
      <c r="I151" s="490" t="b">
        <f t="shared" si="5"/>
        <v>1</v>
      </c>
      <c r="J151" s="490" t="b">
        <f t="shared" si="6"/>
        <v>0</v>
      </c>
      <c r="K151" s="490" t="str">
        <f t="shared" si="7"/>
        <v>a1N36000002nve8EAA</v>
      </c>
      <c r="L151" s="507" t="s">
        <v>1185</v>
      </c>
      <c r="M151" s="504"/>
      <c r="N151" s="504"/>
      <c r="O151" s="50"/>
      <c r="AM151" s="6"/>
      <c r="AN151" s="6"/>
    </row>
    <row r="152" spans="1:40" ht="283.5" x14ac:dyDescent="0.25">
      <c r="A152" s="396">
        <v>12</v>
      </c>
      <c r="B152" s="414" t="str">
        <f t="shared" si="4"/>
        <v/>
      </c>
      <c r="C152" s="488" t="str">
        <f ca="1">TEXT(IFERROR(INDEX('Overview - Section A'!$A$45:$A$51,MATCH(G152,'Overview - Section A'!$U$45:$U$51,0)),""),"d-mmm-yy") &amp;" to " &amp; TEXT(IFERROR(INDEX('Overview - Section A'!$E$45:$E$51,MATCH(G152,'Overview - Section A'!$U$45:$U$51,0)),""),"d-mmm-yy")</f>
        <v>1-Jan-21 to 31-Dec-21</v>
      </c>
      <c r="D152" s="504"/>
      <c r="E152" s="504"/>
      <c r="F152" s="505"/>
      <c r="G152" s="506" t="s">
        <v>465</v>
      </c>
      <c r="H152" s="506"/>
      <c r="I152" s="490" t="b">
        <f t="shared" si="5"/>
        <v>1</v>
      </c>
      <c r="J152" s="490" t="b">
        <f t="shared" si="6"/>
        <v>0</v>
      </c>
      <c r="K152" s="490" t="str">
        <f t="shared" si="7"/>
        <v>a1N36000002nve8EAA</v>
      </c>
      <c r="L152" s="507" t="s">
        <v>1186</v>
      </c>
      <c r="M152" s="504"/>
      <c r="N152" s="504"/>
      <c r="O152" s="50"/>
      <c r="AM152" s="6"/>
      <c r="AN152" s="6"/>
    </row>
    <row r="153" spans="1:40" ht="283.5" x14ac:dyDescent="0.25">
      <c r="A153" s="396">
        <v>12</v>
      </c>
      <c r="B153" s="414" t="str">
        <f t="shared" si="4"/>
        <v/>
      </c>
      <c r="C153" s="488" t="str">
        <f ca="1">TEXT(IFERROR(INDEX('Overview - Section A'!$A$45:$A$51,MATCH(G153,'Overview - Section A'!$U$45:$U$51,0)),""),"d-mmm-yy") &amp;" to " &amp; TEXT(IFERROR(INDEX('Overview - Section A'!$E$45:$E$51,MATCH(G153,'Overview - Section A'!$U$45:$U$51,0)),""),"d-mmm-yy")</f>
        <v xml:space="preserve">1-Jan-22 to </v>
      </c>
      <c r="D153" s="504"/>
      <c r="E153" s="504"/>
      <c r="F153" s="505"/>
      <c r="G153" s="506" t="s">
        <v>467</v>
      </c>
      <c r="H153" s="506"/>
      <c r="I153" s="490" t="b">
        <f t="shared" si="5"/>
        <v>1</v>
      </c>
      <c r="J153" s="490" t="b">
        <f t="shared" si="6"/>
        <v>0</v>
      </c>
      <c r="K153" s="490" t="str">
        <f t="shared" si="7"/>
        <v>a1N36000002nve8EAA</v>
      </c>
      <c r="L153" s="507" t="s">
        <v>1187</v>
      </c>
      <c r="M153" s="504"/>
      <c r="N153" s="504"/>
      <c r="O153" s="50"/>
      <c r="AM153" s="6"/>
      <c r="AN153" s="6"/>
    </row>
    <row r="154" spans="1:40" ht="283.5" x14ac:dyDescent="0.25">
      <c r="A154" s="396">
        <v>13</v>
      </c>
      <c r="B154" s="414" t="str">
        <f t="shared" si="4"/>
        <v/>
      </c>
      <c r="C154" s="488" t="str">
        <f ca="1">TEXT(IFERROR(INDEX('Overview - Section A'!$A$45:$A$51,MATCH(G154,'Overview - Section A'!$U$45:$U$51,0)),""),"d-mmm-yy") &amp;" to " &amp; TEXT(IFERROR(INDEX('Overview - Section A'!$E$45:$E$51,MATCH(G154,'Overview - Section A'!$U$45:$U$51,0)),""),"d-mmm-yy")</f>
        <v>1-Jul-18 to 31-Dec-18</v>
      </c>
      <c r="D154" s="504"/>
      <c r="E154" s="504"/>
      <c r="F154" s="505"/>
      <c r="G154" s="506" t="s">
        <v>460</v>
      </c>
      <c r="H154" s="506">
        <v>43465</v>
      </c>
      <c r="I154" s="490" t="b">
        <f t="shared" si="5"/>
        <v>1</v>
      </c>
      <c r="J154" s="490" t="b">
        <f t="shared" si="6"/>
        <v>0</v>
      </c>
      <c r="K154" s="490" t="str">
        <f t="shared" si="7"/>
        <v>a1N36000002nve9EAA</v>
      </c>
      <c r="L154" s="507" t="s">
        <v>1188</v>
      </c>
      <c r="M154" s="504"/>
      <c r="N154" s="504"/>
      <c r="O154" s="50"/>
      <c r="AM154" s="6"/>
      <c r="AN154" s="6"/>
    </row>
    <row r="155" spans="1:40" ht="283.5" x14ac:dyDescent="0.25">
      <c r="A155" s="396">
        <v>13</v>
      </c>
      <c r="B155" s="414" t="str">
        <f t="shared" si="4"/>
        <v/>
      </c>
      <c r="C155" s="488" t="str">
        <f ca="1">TEXT(IFERROR(INDEX('Overview - Section A'!$A$45:$A$51,MATCH(G155,'Overview - Section A'!$U$45:$U$51,0)),""),"d-mmm-yy") &amp;" to " &amp; TEXT(IFERROR(INDEX('Overview - Section A'!$E$45:$E$51,MATCH(G155,'Overview - Section A'!$U$45:$U$51,0)),""),"d-mmm-yy")</f>
        <v>1-Jan-19 to 31-Dec-19</v>
      </c>
      <c r="D155" s="504"/>
      <c r="E155" s="504"/>
      <c r="F155" s="505"/>
      <c r="G155" s="506" t="s">
        <v>462</v>
      </c>
      <c r="H155" s="506">
        <v>43830</v>
      </c>
      <c r="I155" s="490" t="b">
        <f t="shared" si="5"/>
        <v>1</v>
      </c>
      <c r="J155" s="490" t="b">
        <f t="shared" si="6"/>
        <v>0</v>
      </c>
      <c r="K155" s="490" t="str">
        <f t="shared" si="7"/>
        <v>a1N36000002nve9EAA</v>
      </c>
      <c r="L155" s="507" t="s">
        <v>1189</v>
      </c>
      <c r="M155" s="504"/>
      <c r="N155" s="504"/>
      <c r="O155" s="50"/>
      <c r="AM155" s="6"/>
      <c r="AN155" s="6"/>
    </row>
    <row r="156" spans="1:40" ht="283.5" x14ac:dyDescent="0.25">
      <c r="A156" s="396">
        <v>13</v>
      </c>
      <c r="B156" s="414" t="str">
        <f t="shared" si="4"/>
        <v/>
      </c>
      <c r="C156" s="488" t="str">
        <f ca="1">TEXT(IFERROR(INDEX('Overview - Section A'!$A$45:$A$51,MATCH(G156,'Overview - Section A'!$U$45:$U$51,0)),""),"d-mmm-yy") &amp;" to " &amp; TEXT(IFERROR(INDEX('Overview - Section A'!$E$45:$E$51,MATCH(G156,'Overview - Section A'!$U$45:$U$51,0)),""),"d-mmm-yy")</f>
        <v>1-Jan-20 to 31-Dec-20</v>
      </c>
      <c r="D156" s="504"/>
      <c r="E156" s="504"/>
      <c r="F156" s="505"/>
      <c r="G156" s="506" t="s">
        <v>481</v>
      </c>
      <c r="H156" s="506">
        <v>44196</v>
      </c>
      <c r="I156" s="490" t="b">
        <f t="shared" si="5"/>
        <v>1</v>
      </c>
      <c r="J156" s="490" t="b">
        <f t="shared" si="6"/>
        <v>0</v>
      </c>
      <c r="K156" s="490" t="str">
        <f t="shared" si="7"/>
        <v>a1N36000002nve9EAA</v>
      </c>
      <c r="L156" s="507" t="s">
        <v>1190</v>
      </c>
      <c r="M156" s="504"/>
      <c r="N156" s="504"/>
      <c r="O156" s="50"/>
      <c r="AM156" s="6"/>
      <c r="AN156" s="6"/>
    </row>
    <row r="157" spans="1:40" ht="283.5" x14ac:dyDescent="0.25">
      <c r="A157" s="396">
        <v>13</v>
      </c>
      <c r="B157" s="414" t="str">
        <f t="shared" si="4"/>
        <v/>
      </c>
      <c r="C157" s="488" t="str">
        <f ca="1">TEXT(IFERROR(INDEX('Overview - Section A'!$A$45:$A$51,MATCH(G157,'Overview - Section A'!$U$45:$U$51,0)),""),"d-mmm-yy") &amp;" to " &amp; TEXT(IFERROR(INDEX('Overview - Section A'!$E$45:$E$51,MATCH(G157,'Overview - Section A'!$U$45:$U$51,0)),""),"d-mmm-yy")</f>
        <v>1-Jan-21 to 31-Dec-21</v>
      </c>
      <c r="D157" s="504"/>
      <c r="E157" s="504"/>
      <c r="F157" s="505"/>
      <c r="G157" s="506" t="s">
        <v>465</v>
      </c>
      <c r="H157" s="506"/>
      <c r="I157" s="490" t="b">
        <f t="shared" si="5"/>
        <v>1</v>
      </c>
      <c r="J157" s="490" t="b">
        <f t="shared" si="6"/>
        <v>0</v>
      </c>
      <c r="K157" s="490" t="str">
        <f t="shared" si="7"/>
        <v>a1N36000002nve9EAA</v>
      </c>
      <c r="L157" s="507" t="s">
        <v>1191</v>
      </c>
      <c r="M157" s="504"/>
      <c r="N157" s="504"/>
      <c r="O157" s="50"/>
      <c r="AM157" s="6"/>
      <c r="AN157" s="6"/>
    </row>
    <row r="158" spans="1:40" ht="283.5" x14ac:dyDescent="0.25">
      <c r="A158" s="396">
        <v>13</v>
      </c>
      <c r="B158" s="414" t="str">
        <f t="shared" ref="B158:B221" si="8">IF(A158=A157,"",IF(VLOOKUP(A158,$A$8:$D$90,4,FALSE)=0,"",VLOOKUP(A158,$A$8:$D$90,4,FALSE)))</f>
        <v/>
      </c>
      <c r="C158" s="488" t="str">
        <f ca="1">TEXT(IFERROR(INDEX('Overview - Section A'!$A$45:$A$51,MATCH(G158,'Overview - Section A'!$U$45:$U$51,0)),""),"d-mmm-yy") &amp;" to " &amp; TEXT(IFERROR(INDEX('Overview - Section A'!$E$45:$E$51,MATCH(G158,'Overview - Section A'!$U$45:$U$51,0)),""),"d-mmm-yy")</f>
        <v xml:space="preserve">1-Jan-22 to </v>
      </c>
      <c r="D158" s="504"/>
      <c r="E158" s="504"/>
      <c r="F158" s="505"/>
      <c r="G158" s="506" t="s">
        <v>467</v>
      </c>
      <c r="H158" s="506"/>
      <c r="I158" s="490" t="b">
        <f t="shared" ref="I158:I221" si="9">IFERROR(TRUE,FALSE)</f>
        <v>1</v>
      </c>
      <c r="J158" s="490" t="b">
        <f t="shared" ref="J158:J221" si="10">IFERROR(IF(VLOOKUP(A158,$A$8:$D$90,4,FALSE)&lt;&gt;"",TRUE,FALSE),FALSE)</f>
        <v>0</v>
      </c>
      <c r="K158" s="490" t="str">
        <f t="shared" ref="K158:K221" si="11">IFERROR(VLOOKUP(A158,$A$8:$T$90,20,FALSE),"")</f>
        <v>a1N36000002nve9EAA</v>
      </c>
      <c r="L158" s="507" t="s">
        <v>1192</v>
      </c>
      <c r="M158" s="504"/>
      <c r="N158" s="504"/>
      <c r="O158" s="50"/>
      <c r="AM158" s="6"/>
      <c r="AN158" s="6"/>
    </row>
    <row r="159" spans="1:40" ht="283.5" x14ac:dyDescent="0.25">
      <c r="A159" s="396">
        <v>14</v>
      </c>
      <c r="B159" s="414" t="str">
        <f t="shared" si="8"/>
        <v/>
      </c>
      <c r="C159" s="488" t="str">
        <f ca="1">TEXT(IFERROR(INDEX('Overview - Section A'!$A$45:$A$51,MATCH(G159,'Overview - Section A'!$U$45:$U$51,0)),""),"d-mmm-yy") &amp;" to " &amp; TEXT(IFERROR(INDEX('Overview - Section A'!$E$45:$E$51,MATCH(G159,'Overview - Section A'!$U$45:$U$51,0)),""),"d-mmm-yy")</f>
        <v>1-Jul-18 to 31-Dec-18</v>
      </c>
      <c r="D159" s="504"/>
      <c r="E159" s="504"/>
      <c r="F159" s="505"/>
      <c r="G159" s="506" t="s">
        <v>460</v>
      </c>
      <c r="H159" s="506">
        <v>43465</v>
      </c>
      <c r="I159" s="490" t="b">
        <f t="shared" si="9"/>
        <v>1</v>
      </c>
      <c r="J159" s="490" t="b">
        <f t="shared" si="10"/>
        <v>0</v>
      </c>
      <c r="K159" s="490" t="str">
        <f t="shared" si="11"/>
        <v>a1N36000002nveAEAQ</v>
      </c>
      <c r="L159" s="507" t="s">
        <v>1193</v>
      </c>
      <c r="M159" s="504"/>
      <c r="N159" s="504"/>
      <c r="O159" s="50"/>
      <c r="AM159" s="6"/>
      <c r="AN159" s="6"/>
    </row>
    <row r="160" spans="1:40" ht="283.5" x14ac:dyDescent="0.25">
      <c r="A160" s="396">
        <v>14</v>
      </c>
      <c r="B160" s="414" t="str">
        <f t="shared" si="8"/>
        <v/>
      </c>
      <c r="C160" s="488" t="str">
        <f ca="1">TEXT(IFERROR(INDEX('Overview - Section A'!$A$45:$A$51,MATCH(G160,'Overview - Section A'!$U$45:$U$51,0)),""),"d-mmm-yy") &amp;" to " &amp; TEXT(IFERROR(INDEX('Overview - Section A'!$E$45:$E$51,MATCH(G160,'Overview - Section A'!$U$45:$U$51,0)),""),"d-mmm-yy")</f>
        <v>1-Jan-19 to 31-Dec-19</v>
      </c>
      <c r="D160" s="504"/>
      <c r="E160" s="504"/>
      <c r="F160" s="505"/>
      <c r="G160" s="506" t="s">
        <v>462</v>
      </c>
      <c r="H160" s="506">
        <v>43830</v>
      </c>
      <c r="I160" s="490" t="b">
        <f t="shared" si="9"/>
        <v>1</v>
      </c>
      <c r="J160" s="490" t="b">
        <f t="shared" si="10"/>
        <v>0</v>
      </c>
      <c r="K160" s="490" t="str">
        <f t="shared" si="11"/>
        <v>a1N36000002nveAEAQ</v>
      </c>
      <c r="L160" s="507" t="s">
        <v>1194</v>
      </c>
      <c r="M160" s="504"/>
      <c r="N160" s="504"/>
      <c r="O160" s="50"/>
      <c r="AM160" s="6"/>
      <c r="AN160" s="6"/>
    </row>
    <row r="161" spans="1:40" ht="283.5" x14ac:dyDescent="0.25">
      <c r="A161" s="396">
        <v>14</v>
      </c>
      <c r="B161" s="414" t="str">
        <f t="shared" si="8"/>
        <v/>
      </c>
      <c r="C161" s="488" t="str">
        <f ca="1">TEXT(IFERROR(INDEX('Overview - Section A'!$A$45:$A$51,MATCH(G161,'Overview - Section A'!$U$45:$U$51,0)),""),"d-mmm-yy") &amp;" to " &amp; TEXT(IFERROR(INDEX('Overview - Section A'!$E$45:$E$51,MATCH(G161,'Overview - Section A'!$U$45:$U$51,0)),""),"d-mmm-yy")</f>
        <v>1-Jan-20 to 31-Dec-20</v>
      </c>
      <c r="D161" s="504"/>
      <c r="E161" s="504"/>
      <c r="F161" s="505"/>
      <c r="G161" s="506" t="s">
        <v>481</v>
      </c>
      <c r="H161" s="506">
        <v>44196</v>
      </c>
      <c r="I161" s="490" t="b">
        <f t="shared" si="9"/>
        <v>1</v>
      </c>
      <c r="J161" s="490" t="b">
        <f t="shared" si="10"/>
        <v>0</v>
      </c>
      <c r="K161" s="490" t="str">
        <f t="shared" si="11"/>
        <v>a1N36000002nveAEAQ</v>
      </c>
      <c r="L161" s="507" t="s">
        <v>1195</v>
      </c>
      <c r="M161" s="504"/>
      <c r="N161" s="504"/>
      <c r="O161" s="50"/>
      <c r="AM161" s="6"/>
      <c r="AN161" s="6"/>
    </row>
    <row r="162" spans="1:40" ht="283.5" x14ac:dyDescent="0.25">
      <c r="A162" s="396">
        <v>14</v>
      </c>
      <c r="B162" s="414" t="str">
        <f t="shared" si="8"/>
        <v/>
      </c>
      <c r="C162" s="488" t="str">
        <f ca="1">TEXT(IFERROR(INDEX('Overview - Section A'!$A$45:$A$51,MATCH(G162,'Overview - Section A'!$U$45:$U$51,0)),""),"d-mmm-yy") &amp;" to " &amp; TEXT(IFERROR(INDEX('Overview - Section A'!$E$45:$E$51,MATCH(G162,'Overview - Section A'!$U$45:$U$51,0)),""),"d-mmm-yy")</f>
        <v>1-Jan-21 to 31-Dec-21</v>
      </c>
      <c r="D162" s="504"/>
      <c r="E162" s="504"/>
      <c r="F162" s="505"/>
      <c r="G162" s="506" t="s">
        <v>465</v>
      </c>
      <c r="H162" s="506"/>
      <c r="I162" s="490" t="b">
        <f t="shared" si="9"/>
        <v>1</v>
      </c>
      <c r="J162" s="490" t="b">
        <f t="shared" si="10"/>
        <v>0</v>
      </c>
      <c r="K162" s="490" t="str">
        <f t="shared" si="11"/>
        <v>a1N36000002nveAEAQ</v>
      </c>
      <c r="L162" s="507" t="s">
        <v>1196</v>
      </c>
      <c r="M162" s="504"/>
      <c r="N162" s="504"/>
      <c r="O162" s="50"/>
      <c r="AM162" s="6"/>
      <c r="AN162" s="6"/>
    </row>
    <row r="163" spans="1:40" ht="283.5" x14ac:dyDescent="0.25">
      <c r="A163" s="396">
        <v>14</v>
      </c>
      <c r="B163" s="414" t="str">
        <f t="shared" si="8"/>
        <v/>
      </c>
      <c r="C163" s="488" t="str">
        <f ca="1">TEXT(IFERROR(INDEX('Overview - Section A'!$A$45:$A$51,MATCH(G163,'Overview - Section A'!$U$45:$U$51,0)),""),"d-mmm-yy") &amp;" to " &amp; TEXT(IFERROR(INDEX('Overview - Section A'!$E$45:$E$51,MATCH(G163,'Overview - Section A'!$U$45:$U$51,0)),""),"d-mmm-yy")</f>
        <v xml:space="preserve">1-Jan-22 to </v>
      </c>
      <c r="D163" s="504"/>
      <c r="E163" s="504"/>
      <c r="F163" s="505"/>
      <c r="G163" s="506" t="s">
        <v>467</v>
      </c>
      <c r="H163" s="506"/>
      <c r="I163" s="490" t="b">
        <f t="shared" si="9"/>
        <v>1</v>
      </c>
      <c r="J163" s="490" t="b">
        <f t="shared" si="10"/>
        <v>0</v>
      </c>
      <c r="K163" s="490" t="str">
        <f t="shared" si="11"/>
        <v>a1N36000002nveAEAQ</v>
      </c>
      <c r="L163" s="507" t="s">
        <v>1197</v>
      </c>
      <c r="M163" s="504"/>
      <c r="N163" s="504"/>
      <c r="O163" s="50"/>
      <c r="AM163" s="6"/>
      <c r="AN163" s="6"/>
    </row>
    <row r="164" spans="1:40" ht="283.5" x14ac:dyDescent="0.25">
      <c r="A164" s="396">
        <v>15</v>
      </c>
      <c r="B164" s="414" t="str">
        <f t="shared" si="8"/>
        <v/>
      </c>
      <c r="C164" s="488" t="str">
        <f ca="1">TEXT(IFERROR(INDEX('Overview - Section A'!$A$45:$A$51,MATCH(G164,'Overview - Section A'!$U$45:$U$51,0)),""),"d-mmm-yy") &amp;" to " &amp; TEXT(IFERROR(INDEX('Overview - Section A'!$E$45:$E$51,MATCH(G164,'Overview - Section A'!$U$45:$U$51,0)),""),"d-mmm-yy")</f>
        <v>1-Jul-18 to 31-Dec-18</v>
      </c>
      <c r="D164" s="504"/>
      <c r="E164" s="504"/>
      <c r="F164" s="505"/>
      <c r="G164" s="506" t="s">
        <v>460</v>
      </c>
      <c r="H164" s="506">
        <v>43465</v>
      </c>
      <c r="I164" s="490" t="b">
        <f t="shared" si="9"/>
        <v>1</v>
      </c>
      <c r="J164" s="490" t="b">
        <f t="shared" si="10"/>
        <v>0</v>
      </c>
      <c r="K164" s="490" t="str">
        <f t="shared" si="11"/>
        <v>a1N36000002nveBEAQ</v>
      </c>
      <c r="L164" s="507" t="s">
        <v>1198</v>
      </c>
      <c r="M164" s="504"/>
      <c r="N164" s="504"/>
      <c r="O164" s="50"/>
      <c r="AM164" s="6"/>
      <c r="AN164" s="6"/>
    </row>
    <row r="165" spans="1:40" ht="283.5" x14ac:dyDescent="0.25">
      <c r="A165" s="396">
        <v>15</v>
      </c>
      <c r="B165" s="414" t="str">
        <f t="shared" si="8"/>
        <v/>
      </c>
      <c r="C165" s="488" t="str">
        <f ca="1">TEXT(IFERROR(INDEX('Overview - Section A'!$A$45:$A$51,MATCH(G165,'Overview - Section A'!$U$45:$U$51,0)),""),"d-mmm-yy") &amp;" to " &amp; TEXT(IFERROR(INDEX('Overview - Section A'!$E$45:$E$51,MATCH(G165,'Overview - Section A'!$U$45:$U$51,0)),""),"d-mmm-yy")</f>
        <v>1-Jan-19 to 31-Dec-19</v>
      </c>
      <c r="D165" s="504"/>
      <c r="E165" s="504"/>
      <c r="F165" s="505"/>
      <c r="G165" s="506" t="s">
        <v>462</v>
      </c>
      <c r="H165" s="506">
        <v>43830</v>
      </c>
      <c r="I165" s="490" t="b">
        <f t="shared" si="9"/>
        <v>1</v>
      </c>
      <c r="J165" s="490" t="b">
        <f t="shared" si="10"/>
        <v>0</v>
      </c>
      <c r="K165" s="490" t="str">
        <f t="shared" si="11"/>
        <v>a1N36000002nveBEAQ</v>
      </c>
      <c r="L165" s="507" t="s">
        <v>1199</v>
      </c>
      <c r="M165" s="504"/>
      <c r="N165" s="504"/>
      <c r="O165" s="50"/>
      <c r="AM165" s="6"/>
      <c r="AN165" s="6"/>
    </row>
    <row r="166" spans="1:40" ht="283.5" x14ac:dyDescent="0.25">
      <c r="A166" s="396">
        <v>15</v>
      </c>
      <c r="B166" s="414" t="str">
        <f t="shared" si="8"/>
        <v/>
      </c>
      <c r="C166" s="488" t="str">
        <f ca="1">TEXT(IFERROR(INDEX('Overview - Section A'!$A$45:$A$51,MATCH(G166,'Overview - Section A'!$U$45:$U$51,0)),""),"d-mmm-yy") &amp;" to " &amp; TEXT(IFERROR(INDEX('Overview - Section A'!$E$45:$E$51,MATCH(G166,'Overview - Section A'!$U$45:$U$51,0)),""),"d-mmm-yy")</f>
        <v>1-Jan-20 to 31-Dec-20</v>
      </c>
      <c r="D166" s="504"/>
      <c r="E166" s="504"/>
      <c r="F166" s="505"/>
      <c r="G166" s="506" t="s">
        <v>481</v>
      </c>
      <c r="H166" s="506">
        <v>44196</v>
      </c>
      <c r="I166" s="490" t="b">
        <f t="shared" si="9"/>
        <v>1</v>
      </c>
      <c r="J166" s="490" t="b">
        <f t="shared" si="10"/>
        <v>0</v>
      </c>
      <c r="K166" s="490" t="str">
        <f t="shared" si="11"/>
        <v>a1N36000002nveBEAQ</v>
      </c>
      <c r="L166" s="507" t="s">
        <v>1200</v>
      </c>
      <c r="M166" s="504"/>
      <c r="N166" s="504"/>
      <c r="O166" s="50"/>
      <c r="AM166" s="6"/>
      <c r="AN166" s="6"/>
    </row>
    <row r="167" spans="1:40" ht="283.5" x14ac:dyDescent="0.25">
      <c r="A167" s="396">
        <v>15</v>
      </c>
      <c r="B167" s="414" t="str">
        <f t="shared" si="8"/>
        <v/>
      </c>
      <c r="C167" s="488" t="str">
        <f ca="1">TEXT(IFERROR(INDEX('Overview - Section A'!$A$45:$A$51,MATCH(G167,'Overview - Section A'!$U$45:$U$51,0)),""),"d-mmm-yy") &amp;" to " &amp; TEXT(IFERROR(INDEX('Overview - Section A'!$E$45:$E$51,MATCH(G167,'Overview - Section A'!$U$45:$U$51,0)),""),"d-mmm-yy")</f>
        <v>1-Jan-21 to 31-Dec-21</v>
      </c>
      <c r="D167" s="504"/>
      <c r="E167" s="504"/>
      <c r="F167" s="505"/>
      <c r="G167" s="506" t="s">
        <v>465</v>
      </c>
      <c r="H167" s="506"/>
      <c r="I167" s="490" t="b">
        <f t="shared" si="9"/>
        <v>1</v>
      </c>
      <c r="J167" s="490" t="b">
        <f t="shared" si="10"/>
        <v>0</v>
      </c>
      <c r="K167" s="490" t="str">
        <f t="shared" si="11"/>
        <v>a1N36000002nveBEAQ</v>
      </c>
      <c r="L167" s="507" t="s">
        <v>1201</v>
      </c>
      <c r="M167" s="504"/>
      <c r="N167" s="504"/>
      <c r="O167" s="50"/>
      <c r="AM167" s="6"/>
      <c r="AN167" s="6"/>
    </row>
    <row r="168" spans="1:40" ht="283.5" x14ac:dyDescent="0.25">
      <c r="A168" s="396">
        <v>15</v>
      </c>
      <c r="B168" s="414" t="str">
        <f t="shared" si="8"/>
        <v/>
      </c>
      <c r="C168" s="488" t="str">
        <f ca="1">TEXT(IFERROR(INDEX('Overview - Section A'!$A$45:$A$51,MATCH(G168,'Overview - Section A'!$U$45:$U$51,0)),""),"d-mmm-yy") &amp;" to " &amp; TEXT(IFERROR(INDEX('Overview - Section A'!$E$45:$E$51,MATCH(G168,'Overview - Section A'!$U$45:$U$51,0)),""),"d-mmm-yy")</f>
        <v xml:space="preserve">1-Jan-22 to </v>
      </c>
      <c r="D168" s="504"/>
      <c r="E168" s="504"/>
      <c r="F168" s="505"/>
      <c r="G168" s="506" t="s">
        <v>467</v>
      </c>
      <c r="H168" s="506"/>
      <c r="I168" s="490" t="b">
        <f t="shared" si="9"/>
        <v>1</v>
      </c>
      <c r="J168" s="490" t="b">
        <f t="shared" si="10"/>
        <v>0</v>
      </c>
      <c r="K168" s="490" t="str">
        <f t="shared" si="11"/>
        <v>a1N36000002nveBEAQ</v>
      </c>
      <c r="L168" s="507" t="s">
        <v>1202</v>
      </c>
      <c r="M168" s="504"/>
      <c r="N168" s="504"/>
      <c r="O168" s="50"/>
      <c r="AM168" s="6"/>
      <c r="AN168" s="6"/>
    </row>
    <row r="169" spans="1:40" ht="283.5" x14ac:dyDescent="0.25">
      <c r="A169" s="396">
        <v>16</v>
      </c>
      <c r="B169" s="414" t="str">
        <f t="shared" si="8"/>
        <v/>
      </c>
      <c r="C169" s="488" t="str">
        <f ca="1">TEXT(IFERROR(INDEX('Overview - Section A'!$A$45:$A$51,MATCH(G169,'Overview - Section A'!$U$45:$U$51,0)),""),"d-mmm-yy") &amp;" to " &amp; TEXT(IFERROR(INDEX('Overview - Section A'!$E$45:$E$51,MATCH(G169,'Overview - Section A'!$U$45:$U$51,0)),""),"d-mmm-yy")</f>
        <v>1-Jul-18 to 31-Dec-18</v>
      </c>
      <c r="D169" s="504"/>
      <c r="E169" s="504"/>
      <c r="F169" s="505"/>
      <c r="G169" s="506" t="s">
        <v>460</v>
      </c>
      <c r="H169" s="506">
        <v>43465</v>
      </c>
      <c r="I169" s="490" t="b">
        <f t="shared" si="9"/>
        <v>1</v>
      </c>
      <c r="J169" s="490" t="b">
        <f t="shared" si="10"/>
        <v>0</v>
      </c>
      <c r="K169" s="490" t="str">
        <f t="shared" si="11"/>
        <v>a1N36000002nveCEAQ</v>
      </c>
      <c r="L169" s="507" t="s">
        <v>1203</v>
      </c>
      <c r="M169" s="504"/>
      <c r="N169" s="504"/>
      <c r="O169" s="50"/>
      <c r="AM169" s="6"/>
      <c r="AN169" s="6"/>
    </row>
    <row r="170" spans="1:40" ht="283.5" x14ac:dyDescent="0.25">
      <c r="A170" s="396">
        <v>16</v>
      </c>
      <c r="B170" s="414" t="str">
        <f t="shared" si="8"/>
        <v/>
      </c>
      <c r="C170" s="488" t="str">
        <f ca="1">TEXT(IFERROR(INDEX('Overview - Section A'!$A$45:$A$51,MATCH(G170,'Overview - Section A'!$U$45:$U$51,0)),""),"d-mmm-yy") &amp;" to " &amp; TEXT(IFERROR(INDEX('Overview - Section A'!$E$45:$E$51,MATCH(G170,'Overview - Section A'!$U$45:$U$51,0)),""),"d-mmm-yy")</f>
        <v>1-Jan-19 to 31-Dec-19</v>
      </c>
      <c r="D170" s="504"/>
      <c r="E170" s="504"/>
      <c r="F170" s="505"/>
      <c r="G170" s="506" t="s">
        <v>462</v>
      </c>
      <c r="H170" s="506">
        <v>43830</v>
      </c>
      <c r="I170" s="490" t="b">
        <f t="shared" si="9"/>
        <v>1</v>
      </c>
      <c r="J170" s="490" t="b">
        <f t="shared" si="10"/>
        <v>0</v>
      </c>
      <c r="K170" s="490" t="str">
        <f t="shared" si="11"/>
        <v>a1N36000002nveCEAQ</v>
      </c>
      <c r="L170" s="507" t="s">
        <v>1204</v>
      </c>
      <c r="M170" s="504"/>
      <c r="N170" s="504"/>
      <c r="O170" s="50"/>
      <c r="AM170" s="6"/>
      <c r="AN170" s="6"/>
    </row>
    <row r="171" spans="1:40" ht="283.5" x14ac:dyDescent="0.25">
      <c r="A171" s="396">
        <v>16</v>
      </c>
      <c r="B171" s="414" t="str">
        <f t="shared" si="8"/>
        <v/>
      </c>
      <c r="C171" s="488" t="str">
        <f ca="1">TEXT(IFERROR(INDEX('Overview - Section A'!$A$45:$A$51,MATCH(G171,'Overview - Section A'!$U$45:$U$51,0)),""),"d-mmm-yy") &amp;" to " &amp; TEXT(IFERROR(INDEX('Overview - Section A'!$E$45:$E$51,MATCH(G171,'Overview - Section A'!$U$45:$U$51,0)),""),"d-mmm-yy")</f>
        <v>1-Jan-20 to 31-Dec-20</v>
      </c>
      <c r="D171" s="504"/>
      <c r="E171" s="504"/>
      <c r="F171" s="505"/>
      <c r="G171" s="506" t="s">
        <v>481</v>
      </c>
      <c r="H171" s="506">
        <v>44196</v>
      </c>
      <c r="I171" s="490" t="b">
        <f t="shared" si="9"/>
        <v>1</v>
      </c>
      <c r="J171" s="490" t="b">
        <f t="shared" si="10"/>
        <v>0</v>
      </c>
      <c r="K171" s="490" t="str">
        <f t="shared" si="11"/>
        <v>a1N36000002nveCEAQ</v>
      </c>
      <c r="L171" s="507" t="s">
        <v>1205</v>
      </c>
      <c r="M171" s="504"/>
      <c r="N171" s="504"/>
      <c r="O171" s="50"/>
      <c r="AM171" s="6"/>
      <c r="AN171" s="6"/>
    </row>
    <row r="172" spans="1:40" ht="283.5" x14ac:dyDescent="0.25">
      <c r="A172" s="396">
        <v>16</v>
      </c>
      <c r="B172" s="414" t="str">
        <f t="shared" si="8"/>
        <v/>
      </c>
      <c r="C172" s="488" t="str">
        <f ca="1">TEXT(IFERROR(INDEX('Overview - Section A'!$A$45:$A$51,MATCH(G172,'Overview - Section A'!$U$45:$U$51,0)),""),"d-mmm-yy") &amp;" to " &amp; TEXT(IFERROR(INDEX('Overview - Section A'!$E$45:$E$51,MATCH(G172,'Overview - Section A'!$U$45:$U$51,0)),""),"d-mmm-yy")</f>
        <v>1-Jan-21 to 31-Dec-21</v>
      </c>
      <c r="D172" s="504"/>
      <c r="E172" s="504"/>
      <c r="F172" s="505"/>
      <c r="G172" s="506" t="s">
        <v>465</v>
      </c>
      <c r="H172" s="506"/>
      <c r="I172" s="490" t="b">
        <f t="shared" si="9"/>
        <v>1</v>
      </c>
      <c r="J172" s="490" t="b">
        <f t="shared" si="10"/>
        <v>0</v>
      </c>
      <c r="K172" s="490" t="str">
        <f t="shared" si="11"/>
        <v>a1N36000002nveCEAQ</v>
      </c>
      <c r="L172" s="507" t="s">
        <v>1206</v>
      </c>
      <c r="M172" s="504"/>
      <c r="N172" s="504"/>
      <c r="O172" s="50"/>
      <c r="AM172" s="6"/>
      <c r="AN172" s="6"/>
    </row>
    <row r="173" spans="1:40" ht="283.5" x14ac:dyDescent="0.25">
      <c r="A173" s="396">
        <v>16</v>
      </c>
      <c r="B173" s="414" t="str">
        <f t="shared" si="8"/>
        <v/>
      </c>
      <c r="C173" s="488" t="str">
        <f ca="1">TEXT(IFERROR(INDEX('Overview - Section A'!$A$45:$A$51,MATCH(G173,'Overview - Section A'!$U$45:$U$51,0)),""),"d-mmm-yy") &amp;" to " &amp; TEXT(IFERROR(INDEX('Overview - Section A'!$E$45:$E$51,MATCH(G173,'Overview - Section A'!$U$45:$U$51,0)),""),"d-mmm-yy")</f>
        <v xml:space="preserve">1-Jan-22 to </v>
      </c>
      <c r="D173" s="504"/>
      <c r="E173" s="504"/>
      <c r="F173" s="505"/>
      <c r="G173" s="506" t="s">
        <v>467</v>
      </c>
      <c r="H173" s="506"/>
      <c r="I173" s="490" t="b">
        <f t="shared" si="9"/>
        <v>1</v>
      </c>
      <c r="J173" s="490" t="b">
        <f t="shared" si="10"/>
        <v>0</v>
      </c>
      <c r="K173" s="490" t="str">
        <f t="shared" si="11"/>
        <v>a1N36000002nveCEAQ</v>
      </c>
      <c r="L173" s="507" t="s">
        <v>1207</v>
      </c>
      <c r="M173" s="504"/>
      <c r="N173" s="504"/>
      <c r="O173" s="50"/>
      <c r="AM173" s="6"/>
      <c r="AN173" s="6"/>
    </row>
    <row r="174" spans="1:40" ht="283.5" x14ac:dyDescent="0.25">
      <c r="A174" s="396">
        <v>17</v>
      </c>
      <c r="B174" s="414" t="str">
        <f t="shared" si="8"/>
        <v/>
      </c>
      <c r="C174" s="488" t="str">
        <f ca="1">TEXT(IFERROR(INDEX('Overview - Section A'!$A$45:$A$51,MATCH(G174,'Overview - Section A'!$U$45:$U$51,0)),""),"d-mmm-yy") &amp;" to " &amp; TEXT(IFERROR(INDEX('Overview - Section A'!$E$45:$E$51,MATCH(G174,'Overview - Section A'!$U$45:$U$51,0)),""),"d-mmm-yy")</f>
        <v>1-Jul-18 to 31-Dec-18</v>
      </c>
      <c r="D174" s="504"/>
      <c r="E174" s="504"/>
      <c r="F174" s="505"/>
      <c r="G174" s="506" t="s">
        <v>460</v>
      </c>
      <c r="H174" s="506">
        <v>43465</v>
      </c>
      <c r="I174" s="490" t="b">
        <f t="shared" si="9"/>
        <v>1</v>
      </c>
      <c r="J174" s="490" t="b">
        <f t="shared" si="10"/>
        <v>0</v>
      </c>
      <c r="K174" s="490" t="str">
        <f t="shared" si="11"/>
        <v>a1N36000002nveDEAQ</v>
      </c>
      <c r="L174" s="507" t="s">
        <v>1208</v>
      </c>
      <c r="M174" s="504"/>
      <c r="N174" s="504"/>
      <c r="O174" s="50"/>
      <c r="AM174" s="6"/>
      <c r="AN174" s="6"/>
    </row>
    <row r="175" spans="1:40" ht="283.5" x14ac:dyDescent="0.25">
      <c r="A175" s="396">
        <v>17</v>
      </c>
      <c r="B175" s="414" t="str">
        <f t="shared" si="8"/>
        <v/>
      </c>
      <c r="C175" s="488" t="str">
        <f ca="1">TEXT(IFERROR(INDEX('Overview - Section A'!$A$45:$A$51,MATCH(G175,'Overview - Section A'!$U$45:$U$51,0)),""),"d-mmm-yy") &amp;" to " &amp; TEXT(IFERROR(INDEX('Overview - Section A'!$E$45:$E$51,MATCH(G175,'Overview - Section A'!$U$45:$U$51,0)),""),"d-mmm-yy")</f>
        <v>1-Jan-19 to 31-Dec-19</v>
      </c>
      <c r="D175" s="504"/>
      <c r="E175" s="504"/>
      <c r="F175" s="505"/>
      <c r="G175" s="506" t="s">
        <v>462</v>
      </c>
      <c r="H175" s="506">
        <v>43830</v>
      </c>
      <c r="I175" s="490" t="b">
        <f t="shared" si="9"/>
        <v>1</v>
      </c>
      <c r="J175" s="490" t="b">
        <f t="shared" si="10"/>
        <v>0</v>
      </c>
      <c r="K175" s="490" t="str">
        <f t="shared" si="11"/>
        <v>a1N36000002nveDEAQ</v>
      </c>
      <c r="L175" s="507" t="s">
        <v>1209</v>
      </c>
      <c r="M175" s="504"/>
      <c r="N175" s="504"/>
      <c r="O175" s="50"/>
      <c r="AM175" s="6"/>
      <c r="AN175" s="6"/>
    </row>
    <row r="176" spans="1:40" ht="283.5" x14ac:dyDescent="0.25">
      <c r="A176" s="396">
        <v>17</v>
      </c>
      <c r="B176" s="414" t="str">
        <f t="shared" si="8"/>
        <v/>
      </c>
      <c r="C176" s="488" t="str">
        <f ca="1">TEXT(IFERROR(INDEX('Overview - Section A'!$A$45:$A$51,MATCH(G176,'Overview - Section A'!$U$45:$U$51,0)),""),"d-mmm-yy") &amp;" to " &amp; TEXT(IFERROR(INDEX('Overview - Section A'!$E$45:$E$51,MATCH(G176,'Overview - Section A'!$U$45:$U$51,0)),""),"d-mmm-yy")</f>
        <v>1-Jan-20 to 31-Dec-20</v>
      </c>
      <c r="D176" s="504"/>
      <c r="E176" s="504"/>
      <c r="F176" s="505"/>
      <c r="G176" s="506" t="s">
        <v>481</v>
      </c>
      <c r="H176" s="506">
        <v>44196</v>
      </c>
      <c r="I176" s="490" t="b">
        <f t="shared" si="9"/>
        <v>1</v>
      </c>
      <c r="J176" s="490" t="b">
        <f t="shared" si="10"/>
        <v>0</v>
      </c>
      <c r="K176" s="490" t="str">
        <f t="shared" si="11"/>
        <v>a1N36000002nveDEAQ</v>
      </c>
      <c r="L176" s="507" t="s">
        <v>1210</v>
      </c>
      <c r="M176" s="504"/>
      <c r="N176" s="504"/>
      <c r="O176" s="50"/>
      <c r="AM176" s="6"/>
      <c r="AN176" s="6"/>
    </row>
    <row r="177" spans="1:40" ht="283.5" x14ac:dyDescent="0.25">
      <c r="A177" s="396">
        <v>17</v>
      </c>
      <c r="B177" s="414" t="str">
        <f t="shared" si="8"/>
        <v/>
      </c>
      <c r="C177" s="488" t="str">
        <f ca="1">TEXT(IFERROR(INDEX('Overview - Section A'!$A$45:$A$51,MATCH(G177,'Overview - Section A'!$U$45:$U$51,0)),""),"d-mmm-yy") &amp;" to " &amp; TEXT(IFERROR(INDEX('Overview - Section A'!$E$45:$E$51,MATCH(G177,'Overview - Section A'!$U$45:$U$51,0)),""),"d-mmm-yy")</f>
        <v>1-Jan-21 to 31-Dec-21</v>
      </c>
      <c r="D177" s="504"/>
      <c r="E177" s="504"/>
      <c r="F177" s="505"/>
      <c r="G177" s="506" t="s">
        <v>465</v>
      </c>
      <c r="H177" s="506"/>
      <c r="I177" s="490" t="b">
        <f t="shared" si="9"/>
        <v>1</v>
      </c>
      <c r="J177" s="490" t="b">
        <f t="shared" si="10"/>
        <v>0</v>
      </c>
      <c r="K177" s="490" t="str">
        <f t="shared" si="11"/>
        <v>a1N36000002nveDEAQ</v>
      </c>
      <c r="L177" s="507" t="s">
        <v>1211</v>
      </c>
      <c r="M177" s="504"/>
      <c r="N177" s="504"/>
      <c r="O177" s="50"/>
      <c r="AM177" s="6"/>
      <c r="AN177" s="6"/>
    </row>
    <row r="178" spans="1:40" ht="283.5" x14ac:dyDescent="0.25">
      <c r="A178" s="396">
        <v>17</v>
      </c>
      <c r="B178" s="414" t="str">
        <f t="shared" si="8"/>
        <v/>
      </c>
      <c r="C178" s="488" t="str">
        <f ca="1">TEXT(IFERROR(INDEX('Overview - Section A'!$A$45:$A$51,MATCH(G178,'Overview - Section A'!$U$45:$U$51,0)),""),"d-mmm-yy") &amp;" to " &amp; TEXT(IFERROR(INDEX('Overview - Section A'!$E$45:$E$51,MATCH(G178,'Overview - Section A'!$U$45:$U$51,0)),""),"d-mmm-yy")</f>
        <v xml:space="preserve">1-Jan-22 to </v>
      </c>
      <c r="D178" s="504"/>
      <c r="E178" s="504"/>
      <c r="F178" s="505"/>
      <c r="G178" s="506" t="s">
        <v>467</v>
      </c>
      <c r="H178" s="506"/>
      <c r="I178" s="490" t="b">
        <f t="shared" si="9"/>
        <v>1</v>
      </c>
      <c r="J178" s="490" t="b">
        <f t="shared" si="10"/>
        <v>0</v>
      </c>
      <c r="K178" s="490" t="str">
        <f t="shared" si="11"/>
        <v>a1N36000002nveDEAQ</v>
      </c>
      <c r="L178" s="507" t="s">
        <v>1212</v>
      </c>
      <c r="M178" s="504"/>
      <c r="N178" s="504"/>
      <c r="O178" s="50"/>
      <c r="AM178" s="6"/>
      <c r="AN178" s="6"/>
    </row>
    <row r="179" spans="1:40" ht="283.5" x14ac:dyDescent="0.25">
      <c r="A179" s="396">
        <v>18</v>
      </c>
      <c r="B179" s="414" t="str">
        <f t="shared" si="8"/>
        <v/>
      </c>
      <c r="C179" s="488" t="str">
        <f ca="1">TEXT(IFERROR(INDEX('Overview - Section A'!$A$45:$A$51,MATCH(G179,'Overview - Section A'!$U$45:$U$51,0)),""),"d-mmm-yy") &amp;" to " &amp; TEXT(IFERROR(INDEX('Overview - Section A'!$E$45:$E$51,MATCH(G179,'Overview - Section A'!$U$45:$U$51,0)),""),"d-mmm-yy")</f>
        <v>1-Jul-18 to 31-Dec-18</v>
      </c>
      <c r="D179" s="504"/>
      <c r="E179" s="504"/>
      <c r="F179" s="505"/>
      <c r="G179" s="506" t="s">
        <v>460</v>
      </c>
      <c r="H179" s="506">
        <v>43465</v>
      </c>
      <c r="I179" s="490" t="b">
        <f t="shared" si="9"/>
        <v>1</v>
      </c>
      <c r="J179" s="490" t="b">
        <f t="shared" si="10"/>
        <v>0</v>
      </c>
      <c r="K179" s="490" t="str">
        <f t="shared" si="11"/>
        <v>a1N36000002nveEEAQ</v>
      </c>
      <c r="L179" s="507" t="s">
        <v>1213</v>
      </c>
      <c r="M179" s="504"/>
      <c r="N179" s="504"/>
      <c r="O179" s="50"/>
      <c r="AM179" s="6"/>
      <c r="AN179" s="6"/>
    </row>
    <row r="180" spans="1:40" ht="283.5" x14ac:dyDescent="0.25">
      <c r="A180" s="396">
        <v>18</v>
      </c>
      <c r="B180" s="414" t="str">
        <f t="shared" si="8"/>
        <v/>
      </c>
      <c r="C180" s="488" t="str">
        <f ca="1">TEXT(IFERROR(INDEX('Overview - Section A'!$A$45:$A$51,MATCH(G180,'Overview - Section A'!$U$45:$U$51,0)),""),"d-mmm-yy") &amp;" to " &amp; TEXT(IFERROR(INDEX('Overview - Section A'!$E$45:$E$51,MATCH(G180,'Overview - Section A'!$U$45:$U$51,0)),""),"d-mmm-yy")</f>
        <v>1-Jan-19 to 31-Dec-19</v>
      </c>
      <c r="D180" s="504"/>
      <c r="E180" s="504"/>
      <c r="F180" s="505"/>
      <c r="G180" s="506" t="s">
        <v>462</v>
      </c>
      <c r="H180" s="506">
        <v>43830</v>
      </c>
      <c r="I180" s="490" t="b">
        <f t="shared" si="9"/>
        <v>1</v>
      </c>
      <c r="J180" s="490" t="b">
        <f t="shared" si="10"/>
        <v>0</v>
      </c>
      <c r="K180" s="490" t="str">
        <f t="shared" si="11"/>
        <v>a1N36000002nveEEAQ</v>
      </c>
      <c r="L180" s="507" t="s">
        <v>1214</v>
      </c>
      <c r="M180" s="504"/>
      <c r="N180" s="504"/>
      <c r="O180" s="50"/>
      <c r="AM180" s="6"/>
      <c r="AN180" s="6"/>
    </row>
    <row r="181" spans="1:40" ht="283.5" x14ac:dyDescent="0.25">
      <c r="A181" s="396">
        <v>18</v>
      </c>
      <c r="B181" s="414" t="str">
        <f t="shared" si="8"/>
        <v/>
      </c>
      <c r="C181" s="488" t="str">
        <f ca="1">TEXT(IFERROR(INDEX('Overview - Section A'!$A$45:$A$51,MATCH(G181,'Overview - Section A'!$U$45:$U$51,0)),""),"d-mmm-yy") &amp;" to " &amp; TEXT(IFERROR(INDEX('Overview - Section A'!$E$45:$E$51,MATCH(G181,'Overview - Section A'!$U$45:$U$51,0)),""),"d-mmm-yy")</f>
        <v>1-Jan-20 to 31-Dec-20</v>
      </c>
      <c r="D181" s="504"/>
      <c r="E181" s="504"/>
      <c r="F181" s="505"/>
      <c r="G181" s="506" t="s">
        <v>481</v>
      </c>
      <c r="H181" s="506">
        <v>44196</v>
      </c>
      <c r="I181" s="490" t="b">
        <f t="shared" si="9"/>
        <v>1</v>
      </c>
      <c r="J181" s="490" t="b">
        <f t="shared" si="10"/>
        <v>0</v>
      </c>
      <c r="K181" s="490" t="str">
        <f t="shared" si="11"/>
        <v>a1N36000002nveEEAQ</v>
      </c>
      <c r="L181" s="507" t="s">
        <v>1215</v>
      </c>
      <c r="M181" s="504"/>
      <c r="N181" s="504"/>
      <c r="O181" s="50"/>
      <c r="AM181" s="6"/>
      <c r="AN181" s="6"/>
    </row>
    <row r="182" spans="1:40" ht="283.5" x14ac:dyDescent="0.25">
      <c r="A182" s="396">
        <v>18</v>
      </c>
      <c r="B182" s="414" t="str">
        <f t="shared" si="8"/>
        <v/>
      </c>
      <c r="C182" s="488" t="str">
        <f ca="1">TEXT(IFERROR(INDEX('Overview - Section A'!$A$45:$A$51,MATCH(G182,'Overview - Section A'!$U$45:$U$51,0)),""),"d-mmm-yy") &amp;" to " &amp; TEXT(IFERROR(INDEX('Overview - Section A'!$E$45:$E$51,MATCH(G182,'Overview - Section A'!$U$45:$U$51,0)),""),"d-mmm-yy")</f>
        <v>1-Jan-21 to 31-Dec-21</v>
      </c>
      <c r="D182" s="504"/>
      <c r="E182" s="504"/>
      <c r="F182" s="505"/>
      <c r="G182" s="506" t="s">
        <v>465</v>
      </c>
      <c r="H182" s="506"/>
      <c r="I182" s="490" t="b">
        <f t="shared" si="9"/>
        <v>1</v>
      </c>
      <c r="J182" s="490" t="b">
        <f t="shared" si="10"/>
        <v>0</v>
      </c>
      <c r="K182" s="490" t="str">
        <f t="shared" si="11"/>
        <v>a1N36000002nveEEAQ</v>
      </c>
      <c r="L182" s="507" t="s">
        <v>1216</v>
      </c>
      <c r="M182" s="504"/>
      <c r="N182" s="504"/>
      <c r="O182" s="50"/>
      <c r="AM182" s="6"/>
      <c r="AN182" s="6"/>
    </row>
    <row r="183" spans="1:40" ht="283.5" x14ac:dyDescent="0.25">
      <c r="A183" s="396">
        <v>18</v>
      </c>
      <c r="B183" s="414" t="str">
        <f t="shared" si="8"/>
        <v/>
      </c>
      <c r="C183" s="488" t="str">
        <f ca="1">TEXT(IFERROR(INDEX('Overview - Section A'!$A$45:$A$51,MATCH(G183,'Overview - Section A'!$U$45:$U$51,0)),""),"d-mmm-yy") &amp;" to " &amp; TEXT(IFERROR(INDEX('Overview - Section A'!$E$45:$E$51,MATCH(G183,'Overview - Section A'!$U$45:$U$51,0)),""),"d-mmm-yy")</f>
        <v xml:space="preserve">1-Jan-22 to </v>
      </c>
      <c r="D183" s="504"/>
      <c r="E183" s="504"/>
      <c r="F183" s="505"/>
      <c r="G183" s="506" t="s">
        <v>467</v>
      </c>
      <c r="H183" s="506"/>
      <c r="I183" s="490" t="b">
        <f t="shared" si="9"/>
        <v>1</v>
      </c>
      <c r="J183" s="490" t="b">
        <f t="shared" si="10"/>
        <v>0</v>
      </c>
      <c r="K183" s="490" t="str">
        <f t="shared" si="11"/>
        <v>a1N36000002nveEEAQ</v>
      </c>
      <c r="L183" s="507" t="s">
        <v>1217</v>
      </c>
      <c r="M183" s="504"/>
      <c r="N183" s="504"/>
      <c r="O183" s="50"/>
      <c r="AM183" s="6"/>
      <c r="AN183" s="6"/>
    </row>
    <row r="184" spans="1:40" ht="283.5" x14ac:dyDescent="0.25">
      <c r="A184" s="396">
        <v>19</v>
      </c>
      <c r="B184" s="414" t="str">
        <f t="shared" si="8"/>
        <v/>
      </c>
      <c r="C184" s="488" t="str">
        <f ca="1">TEXT(IFERROR(INDEX('Overview - Section A'!$A$45:$A$51,MATCH(G184,'Overview - Section A'!$U$45:$U$51,0)),""),"d-mmm-yy") &amp;" to " &amp; TEXT(IFERROR(INDEX('Overview - Section A'!$E$45:$E$51,MATCH(G184,'Overview - Section A'!$U$45:$U$51,0)),""),"d-mmm-yy")</f>
        <v>1-Jul-18 to 31-Dec-18</v>
      </c>
      <c r="D184" s="504"/>
      <c r="E184" s="504"/>
      <c r="F184" s="505"/>
      <c r="G184" s="506" t="s">
        <v>460</v>
      </c>
      <c r="H184" s="506">
        <v>43465</v>
      </c>
      <c r="I184" s="490" t="b">
        <f t="shared" si="9"/>
        <v>1</v>
      </c>
      <c r="J184" s="490" t="b">
        <f t="shared" si="10"/>
        <v>0</v>
      </c>
      <c r="K184" s="490" t="str">
        <f t="shared" si="11"/>
        <v>a1N36000002nveFEAQ</v>
      </c>
      <c r="L184" s="507" t="s">
        <v>1218</v>
      </c>
      <c r="M184" s="504"/>
      <c r="N184" s="504"/>
      <c r="O184" s="50"/>
      <c r="AM184" s="6"/>
      <c r="AN184" s="6"/>
    </row>
    <row r="185" spans="1:40" ht="283.5" x14ac:dyDescent="0.25">
      <c r="A185" s="396">
        <v>19</v>
      </c>
      <c r="B185" s="414" t="str">
        <f t="shared" si="8"/>
        <v/>
      </c>
      <c r="C185" s="488" t="str">
        <f ca="1">TEXT(IFERROR(INDEX('Overview - Section A'!$A$45:$A$51,MATCH(G185,'Overview - Section A'!$U$45:$U$51,0)),""),"d-mmm-yy") &amp;" to " &amp; TEXT(IFERROR(INDEX('Overview - Section A'!$E$45:$E$51,MATCH(G185,'Overview - Section A'!$U$45:$U$51,0)),""),"d-mmm-yy")</f>
        <v>1-Jan-19 to 31-Dec-19</v>
      </c>
      <c r="D185" s="504"/>
      <c r="E185" s="504"/>
      <c r="F185" s="505"/>
      <c r="G185" s="506" t="s">
        <v>462</v>
      </c>
      <c r="H185" s="506">
        <v>43830</v>
      </c>
      <c r="I185" s="490" t="b">
        <f t="shared" si="9"/>
        <v>1</v>
      </c>
      <c r="J185" s="490" t="b">
        <f t="shared" si="10"/>
        <v>0</v>
      </c>
      <c r="K185" s="490" t="str">
        <f t="shared" si="11"/>
        <v>a1N36000002nveFEAQ</v>
      </c>
      <c r="L185" s="507" t="s">
        <v>1219</v>
      </c>
      <c r="M185" s="504"/>
      <c r="N185" s="504"/>
      <c r="O185" s="50"/>
      <c r="AM185" s="6"/>
      <c r="AN185" s="6"/>
    </row>
    <row r="186" spans="1:40" ht="283.5" x14ac:dyDescent="0.25">
      <c r="A186" s="396">
        <v>19</v>
      </c>
      <c r="B186" s="414" t="str">
        <f t="shared" si="8"/>
        <v/>
      </c>
      <c r="C186" s="488" t="str">
        <f ca="1">TEXT(IFERROR(INDEX('Overview - Section A'!$A$45:$A$51,MATCH(G186,'Overview - Section A'!$U$45:$U$51,0)),""),"d-mmm-yy") &amp;" to " &amp; TEXT(IFERROR(INDEX('Overview - Section A'!$E$45:$E$51,MATCH(G186,'Overview - Section A'!$U$45:$U$51,0)),""),"d-mmm-yy")</f>
        <v>1-Jan-20 to 31-Dec-20</v>
      </c>
      <c r="D186" s="504"/>
      <c r="E186" s="504"/>
      <c r="F186" s="505"/>
      <c r="G186" s="506" t="s">
        <v>481</v>
      </c>
      <c r="H186" s="506">
        <v>44196</v>
      </c>
      <c r="I186" s="490" t="b">
        <f t="shared" si="9"/>
        <v>1</v>
      </c>
      <c r="J186" s="490" t="b">
        <f t="shared" si="10"/>
        <v>0</v>
      </c>
      <c r="K186" s="490" t="str">
        <f t="shared" si="11"/>
        <v>a1N36000002nveFEAQ</v>
      </c>
      <c r="L186" s="507" t="s">
        <v>1220</v>
      </c>
      <c r="M186" s="504"/>
      <c r="N186" s="504"/>
      <c r="O186" s="50"/>
      <c r="AM186" s="6"/>
      <c r="AN186" s="6"/>
    </row>
    <row r="187" spans="1:40" ht="283.5" x14ac:dyDescent="0.25">
      <c r="A187" s="396">
        <v>19</v>
      </c>
      <c r="B187" s="414" t="str">
        <f t="shared" si="8"/>
        <v/>
      </c>
      <c r="C187" s="488" t="str">
        <f ca="1">TEXT(IFERROR(INDEX('Overview - Section A'!$A$45:$A$51,MATCH(G187,'Overview - Section A'!$U$45:$U$51,0)),""),"d-mmm-yy") &amp;" to " &amp; TEXT(IFERROR(INDEX('Overview - Section A'!$E$45:$E$51,MATCH(G187,'Overview - Section A'!$U$45:$U$51,0)),""),"d-mmm-yy")</f>
        <v>1-Jan-21 to 31-Dec-21</v>
      </c>
      <c r="D187" s="504"/>
      <c r="E187" s="504"/>
      <c r="F187" s="505"/>
      <c r="G187" s="506" t="s">
        <v>465</v>
      </c>
      <c r="H187" s="506"/>
      <c r="I187" s="490" t="b">
        <f t="shared" si="9"/>
        <v>1</v>
      </c>
      <c r="J187" s="490" t="b">
        <f t="shared" si="10"/>
        <v>0</v>
      </c>
      <c r="K187" s="490" t="str">
        <f t="shared" si="11"/>
        <v>a1N36000002nveFEAQ</v>
      </c>
      <c r="L187" s="507" t="s">
        <v>1221</v>
      </c>
      <c r="M187" s="504"/>
      <c r="N187" s="504"/>
      <c r="O187" s="50"/>
      <c r="AM187" s="6"/>
      <c r="AN187" s="6"/>
    </row>
    <row r="188" spans="1:40" ht="283.5" x14ac:dyDescent="0.25">
      <c r="A188" s="396">
        <v>19</v>
      </c>
      <c r="B188" s="414" t="str">
        <f t="shared" si="8"/>
        <v/>
      </c>
      <c r="C188" s="488" t="str">
        <f ca="1">TEXT(IFERROR(INDEX('Overview - Section A'!$A$45:$A$51,MATCH(G188,'Overview - Section A'!$U$45:$U$51,0)),""),"d-mmm-yy") &amp;" to " &amp; TEXT(IFERROR(INDEX('Overview - Section A'!$E$45:$E$51,MATCH(G188,'Overview - Section A'!$U$45:$U$51,0)),""),"d-mmm-yy")</f>
        <v xml:space="preserve">1-Jan-22 to </v>
      </c>
      <c r="D188" s="504"/>
      <c r="E188" s="504"/>
      <c r="F188" s="505"/>
      <c r="G188" s="506" t="s">
        <v>467</v>
      </c>
      <c r="H188" s="506"/>
      <c r="I188" s="490" t="b">
        <f t="shared" si="9"/>
        <v>1</v>
      </c>
      <c r="J188" s="490" t="b">
        <f t="shared" si="10"/>
        <v>0</v>
      </c>
      <c r="K188" s="490" t="str">
        <f t="shared" si="11"/>
        <v>a1N36000002nveFEAQ</v>
      </c>
      <c r="L188" s="507" t="s">
        <v>1222</v>
      </c>
      <c r="M188" s="504"/>
      <c r="N188" s="504"/>
      <c r="O188" s="50"/>
      <c r="AM188" s="6"/>
      <c r="AN188" s="6"/>
    </row>
    <row r="189" spans="1:40" ht="283.5" x14ac:dyDescent="0.25">
      <c r="A189" s="396">
        <v>20</v>
      </c>
      <c r="B189" s="414" t="str">
        <f t="shared" si="8"/>
        <v/>
      </c>
      <c r="C189" s="488" t="str">
        <f ca="1">TEXT(IFERROR(INDEX('Overview - Section A'!$A$45:$A$51,MATCH(G189,'Overview - Section A'!$U$45:$U$51,0)),""),"d-mmm-yy") &amp;" to " &amp; TEXT(IFERROR(INDEX('Overview - Section A'!$E$45:$E$51,MATCH(G189,'Overview - Section A'!$U$45:$U$51,0)),""),"d-mmm-yy")</f>
        <v>1-Jul-18 to 31-Dec-18</v>
      </c>
      <c r="D189" s="504"/>
      <c r="E189" s="504"/>
      <c r="F189" s="505"/>
      <c r="G189" s="506" t="s">
        <v>460</v>
      </c>
      <c r="H189" s="506">
        <v>43465</v>
      </c>
      <c r="I189" s="490" t="b">
        <f t="shared" si="9"/>
        <v>1</v>
      </c>
      <c r="J189" s="490" t="b">
        <f t="shared" si="10"/>
        <v>0</v>
      </c>
      <c r="K189" s="490" t="str">
        <f t="shared" si="11"/>
        <v>a1N36000002nveGEAQ</v>
      </c>
      <c r="L189" s="507" t="s">
        <v>1223</v>
      </c>
      <c r="M189" s="504"/>
      <c r="N189" s="504"/>
      <c r="O189" s="50"/>
      <c r="AM189" s="6"/>
      <c r="AN189" s="6"/>
    </row>
    <row r="190" spans="1:40" ht="283.5" x14ac:dyDescent="0.25">
      <c r="A190" s="396">
        <v>20</v>
      </c>
      <c r="B190" s="414" t="str">
        <f t="shared" si="8"/>
        <v/>
      </c>
      <c r="C190" s="488" t="str">
        <f ca="1">TEXT(IFERROR(INDEX('Overview - Section A'!$A$45:$A$51,MATCH(G190,'Overview - Section A'!$U$45:$U$51,0)),""),"d-mmm-yy") &amp;" to " &amp; TEXT(IFERROR(INDEX('Overview - Section A'!$E$45:$E$51,MATCH(G190,'Overview - Section A'!$U$45:$U$51,0)),""),"d-mmm-yy")</f>
        <v>1-Jan-19 to 31-Dec-19</v>
      </c>
      <c r="D190" s="504"/>
      <c r="E190" s="504"/>
      <c r="F190" s="505"/>
      <c r="G190" s="506" t="s">
        <v>462</v>
      </c>
      <c r="H190" s="506">
        <v>43830</v>
      </c>
      <c r="I190" s="490" t="b">
        <f t="shared" si="9"/>
        <v>1</v>
      </c>
      <c r="J190" s="490" t="b">
        <f t="shared" si="10"/>
        <v>0</v>
      </c>
      <c r="K190" s="490" t="str">
        <f t="shared" si="11"/>
        <v>a1N36000002nveGEAQ</v>
      </c>
      <c r="L190" s="507" t="s">
        <v>1224</v>
      </c>
      <c r="M190" s="504"/>
      <c r="N190" s="504"/>
      <c r="O190" s="50"/>
      <c r="AM190" s="6"/>
      <c r="AN190" s="6"/>
    </row>
    <row r="191" spans="1:40" ht="283.5" x14ac:dyDescent="0.25">
      <c r="A191" s="396">
        <v>20</v>
      </c>
      <c r="B191" s="414" t="str">
        <f t="shared" si="8"/>
        <v/>
      </c>
      <c r="C191" s="488" t="str">
        <f ca="1">TEXT(IFERROR(INDEX('Overview - Section A'!$A$45:$A$51,MATCH(G191,'Overview - Section A'!$U$45:$U$51,0)),""),"d-mmm-yy") &amp;" to " &amp; TEXT(IFERROR(INDEX('Overview - Section A'!$E$45:$E$51,MATCH(G191,'Overview - Section A'!$U$45:$U$51,0)),""),"d-mmm-yy")</f>
        <v>1-Jan-20 to 31-Dec-20</v>
      </c>
      <c r="D191" s="504"/>
      <c r="E191" s="504"/>
      <c r="F191" s="505"/>
      <c r="G191" s="506" t="s">
        <v>481</v>
      </c>
      <c r="H191" s="506">
        <v>44196</v>
      </c>
      <c r="I191" s="490" t="b">
        <f t="shared" si="9"/>
        <v>1</v>
      </c>
      <c r="J191" s="490" t="b">
        <f t="shared" si="10"/>
        <v>0</v>
      </c>
      <c r="K191" s="490" t="str">
        <f t="shared" si="11"/>
        <v>a1N36000002nveGEAQ</v>
      </c>
      <c r="L191" s="507" t="s">
        <v>1225</v>
      </c>
      <c r="M191" s="504"/>
      <c r="N191" s="504"/>
      <c r="O191" s="50"/>
      <c r="AM191" s="6"/>
      <c r="AN191" s="6"/>
    </row>
    <row r="192" spans="1:40" ht="283.5" x14ac:dyDescent="0.25">
      <c r="A192" s="396">
        <v>20</v>
      </c>
      <c r="B192" s="414" t="str">
        <f t="shared" si="8"/>
        <v/>
      </c>
      <c r="C192" s="488" t="str">
        <f ca="1">TEXT(IFERROR(INDEX('Overview - Section A'!$A$45:$A$51,MATCH(G192,'Overview - Section A'!$U$45:$U$51,0)),""),"d-mmm-yy") &amp;" to " &amp; TEXT(IFERROR(INDEX('Overview - Section A'!$E$45:$E$51,MATCH(G192,'Overview - Section A'!$U$45:$U$51,0)),""),"d-mmm-yy")</f>
        <v>1-Jan-21 to 31-Dec-21</v>
      </c>
      <c r="D192" s="504"/>
      <c r="E192" s="504"/>
      <c r="F192" s="505"/>
      <c r="G192" s="506" t="s">
        <v>465</v>
      </c>
      <c r="H192" s="506"/>
      <c r="I192" s="490" t="b">
        <f t="shared" si="9"/>
        <v>1</v>
      </c>
      <c r="J192" s="490" t="b">
        <f t="shared" si="10"/>
        <v>0</v>
      </c>
      <c r="K192" s="490" t="str">
        <f t="shared" si="11"/>
        <v>a1N36000002nveGEAQ</v>
      </c>
      <c r="L192" s="507" t="s">
        <v>1226</v>
      </c>
      <c r="M192" s="504"/>
      <c r="N192" s="504"/>
      <c r="O192" s="50"/>
      <c r="AM192" s="6"/>
      <c r="AN192" s="6"/>
    </row>
    <row r="193" spans="1:40" ht="283.5" x14ac:dyDescent="0.25">
      <c r="A193" s="396">
        <v>20</v>
      </c>
      <c r="B193" s="414" t="str">
        <f t="shared" si="8"/>
        <v/>
      </c>
      <c r="C193" s="488" t="str">
        <f ca="1">TEXT(IFERROR(INDEX('Overview - Section A'!$A$45:$A$51,MATCH(G193,'Overview - Section A'!$U$45:$U$51,0)),""),"d-mmm-yy") &amp;" to " &amp; TEXT(IFERROR(INDEX('Overview - Section A'!$E$45:$E$51,MATCH(G193,'Overview - Section A'!$U$45:$U$51,0)),""),"d-mmm-yy")</f>
        <v xml:space="preserve">1-Jan-22 to </v>
      </c>
      <c r="D193" s="504"/>
      <c r="E193" s="504"/>
      <c r="F193" s="505"/>
      <c r="G193" s="506" t="s">
        <v>467</v>
      </c>
      <c r="H193" s="506"/>
      <c r="I193" s="490" t="b">
        <f t="shared" si="9"/>
        <v>1</v>
      </c>
      <c r="J193" s="490" t="b">
        <f t="shared" si="10"/>
        <v>0</v>
      </c>
      <c r="K193" s="490" t="str">
        <f t="shared" si="11"/>
        <v>a1N36000002nveGEAQ</v>
      </c>
      <c r="L193" s="507" t="s">
        <v>1227</v>
      </c>
      <c r="M193" s="504"/>
      <c r="N193" s="504"/>
      <c r="O193" s="50"/>
      <c r="AM193" s="6"/>
      <c r="AN193" s="6"/>
    </row>
    <row r="194" spans="1:40" ht="283.5" x14ac:dyDescent="0.25">
      <c r="A194" s="396">
        <v>21</v>
      </c>
      <c r="B194" s="414" t="str">
        <f t="shared" si="8"/>
        <v/>
      </c>
      <c r="C194" s="488" t="str">
        <f ca="1">TEXT(IFERROR(INDEX('Overview - Section A'!$A$45:$A$51,MATCH(G194,'Overview - Section A'!$U$45:$U$51,0)),""),"d-mmm-yy") &amp;" to " &amp; TEXT(IFERROR(INDEX('Overview - Section A'!$E$45:$E$51,MATCH(G194,'Overview - Section A'!$U$45:$U$51,0)),""),"d-mmm-yy")</f>
        <v>1-Jul-18 to 31-Dec-18</v>
      </c>
      <c r="D194" s="504"/>
      <c r="E194" s="504"/>
      <c r="F194" s="505"/>
      <c r="G194" s="506" t="s">
        <v>460</v>
      </c>
      <c r="H194" s="506">
        <v>43465</v>
      </c>
      <c r="I194" s="490" t="b">
        <f t="shared" si="9"/>
        <v>1</v>
      </c>
      <c r="J194" s="490" t="b">
        <f t="shared" si="10"/>
        <v>0</v>
      </c>
      <c r="K194" s="490" t="str">
        <f t="shared" si="11"/>
        <v>a1N36000002nveHEAQ</v>
      </c>
      <c r="L194" s="507" t="s">
        <v>1228</v>
      </c>
      <c r="M194" s="504"/>
      <c r="N194" s="504"/>
      <c r="O194" s="50"/>
      <c r="AM194" s="6"/>
      <c r="AN194" s="6"/>
    </row>
    <row r="195" spans="1:40" ht="283.5" x14ac:dyDescent="0.25">
      <c r="A195" s="396">
        <v>21</v>
      </c>
      <c r="B195" s="414" t="str">
        <f t="shared" si="8"/>
        <v/>
      </c>
      <c r="C195" s="488" t="str">
        <f ca="1">TEXT(IFERROR(INDEX('Overview - Section A'!$A$45:$A$51,MATCH(G195,'Overview - Section A'!$U$45:$U$51,0)),""),"d-mmm-yy") &amp;" to " &amp; TEXT(IFERROR(INDEX('Overview - Section A'!$E$45:$E$51,MATCH(G195,'Overview - Section A'!$U$45:$U$51,0)),""),"d-mmm-yy")</f>
        <v>1-Jan-19 to 31-Dec-19</v>
      </c>
      <c r="D195" s="504"/>
      <c r="E195" s="504"/>
      <c r="F195" s="505"/>
      <c r="G195" s="506" t="s">
        <v>462</v>
      </c>
      <c r="H195" s="506">
        <v>43830</v>
      </c>
      <c r="I195" s="490" t="b">
        <f t="shared" si="9"/>
        <v>1</v>
      </c>
      <c r="J195" s="490" t="b">
        <f t="shared" si="10"/>
        <v>0</v>
      </c>
      <c r="K195" s="490" t="str">
        <f t="shared" si="11"/>
        <v>a1N36000002nveHEAQ</v>
      </c>
      <c r="L195" s="507" t="s">
        <v>1229</v>
      </c>
      <c r="M195" s="504"/>
      <c r="N195" s="504"/>
      <c r="O195" s="50"/>
      <c r="AM195" s="6"/>
      <c r="AN195" s="6"/>
    </row>
    <row r="196" spans="1:40" ht="283.5" x14ac:dyDescent="0.25">
      <c r="A196" s="396">
        <v>21</v>
      </c>
      <c r="B196" s="414" t="str">
        <f t="shared" si="8"/>
        <v/>
      </c>
      <c r="C196" s="488" t="str">
        <f ca="1">TEXT(IFERROR(INDEX('Overview - Section A'!$A$45:$A$51,MATCH(G196,'Overview - Section A'!$U$45:$U$51,0)),""),"d-mmm-yy") &amp;" to " &amp; TEXT(IFERROR(INDEX('Overview - Section A'!$E$45:$E$51,MATCH(G196,'Overview - Section A'!$U$45:$U$51,0)),""),"d-mmm-yy")</f>
        <v>1-Jan-20 to 31-Dec-20</v>
      </c>
      <c r="D196" s="504"/>
      <c r="E196" s="504"/>
      <c r="F196" s="505"/>
      <c r="G196" s="506" t="s">
        <v>481</v>
      </c>
      <c r="H196" s="506">
        <v>44196</v>
      </c>
      <c r="I196" s="490" t="b">
        <f t="shared" si="9"/>
        <v>1</v>
      </c>
      <c r="J196" s="490" t="b">
        <f t="shared" si="10"/>
        <v>0</v>
      </c>
      <c r="K196" s="490" t="str">
        <f t="shared" si="11"/>
        <v>a1N36000002nveHEAQ</v>
      </c>
      <c r="L196" s="507" t="s">
        <v>1230</v>
      </c>
      <c r="M196" s="504"/>
      <c r="N196" s="504"/>
      <c r="O196" s="50"/>
      <c r="AM196" s="6"/>
      <c r="AN196" s="6"/>
    </row>
    <row r="197" spans="1:40" ht="283.5" x14ac:dyDescent="0.25">
      <c r="A197" s="396">
        <v>21</v>
      </c>
      <c r="B197" s="414" t="str">
        <f t="shared" si="8"/>
        <v/>
      </c>
      <c r="C197" s="488" t="str">
        <f ca="1">TEXT(IFERROR(INDEX('Overview - Section A'!$A$45:$A$51,MATCH(G197,'Overview - Section A'!$U$45:$U$51,0)),""),"d-mmm-yy") &amp;" to " &amp; TEXT(IFERROR(INDEX('Overview - Section A'!$E$45:$E$51,MATCH(G197,'Overview - Section A'!$U$45:$U$51,0)),""),"d-mmm-yy")</f>
        <v>1-Jan-21 to 31-Dec-21</v>
      </c>
      <c r="D197" s="504"/>
      <c r="E197" s="504"/>
      <c r="F197" s="505"/>
      <c r="G197" s="506" t="s">
        <v>465</v>
      </c>
      <c r="H197" s="506"/>
      <c r="I197" s="490" t="b">
        <f t="shared" si="9"/>
        <v>1</v>
      </c>
      <c r="J197" s="490" t="b">
        <f t="shared" si="10"/>
        <v>0</v>
      </c>
      <c r="K197" s="490" t="str">
        <f t="shared" si="11"/>
        <v>a1N36000002nveHEAQ</v>
      </c>
      <c r="L197" s="507" t="s">
        <v>1231</v>
      </c>
      <c r="M197" s="504"/>
      <c r="N197" s="504"/>
      <c r="O197" s="50"/>
      <c r="AM197" s="6"/>
      <c r="AN197" s="6"/>
    </row>
    <row r="198" spans="1:40" ht="283.5" x14ac:dyDescent="0.25">
      <c r="A198" s="396">
        <v>21</v>
      </c>
      <c r="B198" s="414" t="str">
        <f t="shared" si="8"/>
        <v/>
      </c>
      <c r="C198" s="488" t="str">
        <f ca="1">TEXT(IFERROR(INDEX('Overview - Section A'!$A$45:$A$51,MATCH(G198,'Overview - Section A'!$U$45:$U$51,0)),""),"d-mmm-yy") &amp;" to " &amp; TEXT(IFERROR(INDEX('Overview - Section A'!$E$45:$E$51,MATCH(G198,'Overview - Section A'!$U$45:$U$51,0)),""),"d-mmm-yy")</f>
        <v xml:space="preserve">1-Jan-22 to </v>
      </c>
      <c r="D198" s="504"/>
      <c r="E198" s="504"/>
      <c r="F198" s="505"/>
      <c r="G198" s="506" t="s">
        <v>467</v>
      </c>
      <c r="H198" s="506"/>
      <c r="I198" s="490" t="b">
        <f t="shared" si="9"/>
        <v>1</v>
      </c>
      <c r="J198" s="490" t="b">
        <f t="shared" si="10"/>
        <v>0</v>
      </c>
      <c r="K198" s="490" t="str">
        <f t="shared" si="11"/>
        <v>a1N36000002nveHEAQ</v>
      </c>
      <c r="L198" s="507" t="s">
        <v>1232</v>
      </c>
      <c r="M198" s="504"/>
      <c r="N198" s="504"/>
      <c r="O198" s="50"/>
      <c r="AM198" s="6"/>
      <c r="AN198" s="6"/>
    </row>
    <row r="199" spans="1:40" ht="283.5" x14ac:dyDescent="0.25">
      <c r="A199" s="396">
        <v>22</v>
      </c>
      <c r="B199" s="414" t="str">
        <f t="shared" si="8"/>
        <v/>
      </c>
      <c r="C199" s="488" t="str">
        <f ca="1">TEXT(IFERROR(INDEX('Overview - Section A'!$A$45:$A$51,MATCH(G199,'Overview - Section A'!$U$45:$U$51,0)),""),"d-mmm-yy") &amp;" to " &amp; TEXT(IFERROR(INDEX('Overview - Section A'!$E$45:$E$51,MATCH(G199,'Overview - Section A'!$U$45:$U$51,0)),""),"d-mmm-yy")</f>
        <v>1-Jul-18 to 31-Dec-18</v>
      </c>
      <c r="D199" s="504"/>
      <c r="E199" s="504"/>
      <c r="F199" s="505"/>
      <c r="G199" s="506" t="s">
        <v>460</v>
      </c>
      <c r="H199" s="506">
        <v>43465</v>
      </c>
      <c r="I199" s="490" t="b">
        <f t="shared" si="9"/>
        <v>1</v>
      </c>
      <c r="J199" s="490" t="b">
        <f t="shared" si="10"/>
        <v>0</v>
      </c>
      <c r="K199" s="490" t="str">
        <f t="shared" si="11"/>
        <v>a1N36000002nveIEAQ</v>
      </c>
      <c r="L199" s="507" t="s">
        <v>1233</v>
      </c>
      <c r="M199" s="504"/>
      <c r="N199" s="504"/>
      <c r="O199" s="50"/>
      <c r="AM199" s="6"/>
      <c r="AN199" s="6"/>
    </row>
    <row r="200" spans="1:40" ht="283.5" x14ac:dyDescent="0.25">
      <c r="A200" s="396">
        <v>22</v>
      </c>
      <c r="B200" s="414" t="str">
        <f t="shared" si="8"/>
        <v/>
      </c>
      <c r="C200" s="488" t="str">
        <f ca="1">TEXT(IFERROR(INDEX('Overview - Section A'!$A$45:$A$51,MATCH(G200,'Overview - Section A'!$U$45:$U$51,0)),""),"d-mmm-yy") &amp;" to " &amp; TEXT(IFERROR(INDEX('Overview - Section A'!$E$45:$E$51,MATCH(G200,'Overview - Section A'!$U$45:$U$51,0)),""),"d-mmm-yy")</f>
        <v>1-Jan-19 to 31-Dec-19</v>
      </c>
      <c r="D200" s="504"/>
      <c r="E200" s="504"/>
      <c r="F200" s="505"/>
      <c r="G200" s="506" t="s">
        <v>462</v>
      </c>
      <c r="H200" s="506">
        <v>43830</v>
      </c>
      <c r="I200" s="490" t="b">
        <f t="shared" si="9"/>
        <v>1</v>
      </c>
      <c r="J200" s="490" t="b">
        <f t="shared" si="10"/>
        <v>0</v>
      </c>
      <c r="K200" s="490" t="str">
        <f t="shared" si="11"/>
        <v>a1N36000002nveIEAQ</v>
      </c>
      <c r="L200" s="507" t="s">
        <v>1234</v>
      </c>
      <c r="M200" s="504"/>
      <c r="N200" s="504"/>
      <c r="O200" s="50"/>
      <c r="AM200" s="6"/>
      <c r="AN200" s="6"/>
    </row>
    <row r="201" spans="1:40" ht="283.5" x14ac:dyDescent="0.25">
      <c r="A201" s="396">
        <v>22</v>
      </c>
      <c r="B201" s="414" t="str">
        <f t="shared" si="8"/>
        <v/>
      </c>
      <c r="C201" s="488" t="str">
        <f ca="1">TEXT(IFERROR(INDEX('Overview - Section A'!$A$45:$A$51,MATCH(G201,'Overview - Section A'!$U$45:$U$51,0)),""),"d-mmm-yy") &amp;" to " &amp; TEXT(IFERROR(INDEX('Overview - Section A'!$E$45:$E$51,MATCH(G201,'Overview - Section A'!$U$45:$U$51,0)),""),"d-mmm-yy")</f>
        <v>1-Jan-20 to 31-Dec-20</v>
      </c>
      <c r="D201" s="504"/>
      <c r="E201" s="504"/>
      <c r="F201" s="505"/>
      <c r="G201" s="506" t="s">
        <v>481</v>
      </c>
      <c r="H201" s="506">
        <v>44196</v>
      </c>
      <c r="I201" s="490" t="b">
        <f t="shared" si="9"/>
        <v>1</v>
      </c>
      <c r="J201" s="490" t="b">
        <f t="shared" si="10"/>
        <v>0</v>
      </c>
      <c r="K201" s="490" t="str">
        <f t="shared" si="11"/>
        <v>a1N36000002nveIEAQ</v>
      </c>
      <c r="L201" s="507" t="s">
        <v>1235</v>
      </c>
      <c r="M201" s="504"/>
      <c r="N201" s="504"/>
      <c r="O201" s="50"/>
      <c r="AM201" s="6"/>
      <c r="AN201" s="6"/>
    </row>
    <row r="202" spans="1:40" ht="283.5" x14ac:dyDescent="0.25">
      <c r="A202" s="396">
        <v>22</v>
      </c>
      <c r="B202" s="414" t="str">
        <f t="shared" si="8"/>
        <v/>
      </c>
      <c r="C202" s="488" t="str">
        <f ca="1">TEXT(IFERROR(INDEX('Overview - Section A'!$A$45:$A$51,MATCH(G202,'Overview - Section A'!$U$45:$U$51,0)),""),"d-mmm-yy") &amp;" to " &amp; TEXT(IFERROR(INDEX('Overview - Section A'!$E$45:$E$51,MATCH(G202,'Overview - Section A'!$U$45:$U$51,0)),""),"d-mmm-yy")</f>
        <v>1-Jan-21 to 31-Dec-21</v>
      </c>
      <c r="D202" s="504"/>
      <c r="E202" s="504"/>
      <c r="F202" s="505"/>
      <c r="G202" s="506" t="s">
        <v>465</v>
      </c>
      <c r="H202" s="506"/>
      <c r="I202" s="490" t="b">
        <f t="shared" si="9"/>
        <v>1</v>
      </c>
      <c r="J202" s="490" t="b">
        <f t="shared" si="10"/>
        <v>0</v>
      </c>
      <c r="K202" s="490" t="str">
        <f t="shared" si="11"/>
        <v>a1N36000002nveIEAQ</v>
      </c>
      <c r="L202" s="507" t="s">
        <v>1236</v>
      </c>
      <c r="M202" s="504"/>
      <c r="N202" s="504"/>
      <c r="O202" s="50"/>
      <c r="AM202" s="6"/>
      <c r="AN202" s="6"/>
    </row>
    <row r="203" spans="1:40" ht="283.5" x14ac:dyDescent="0.25">
      <c r="A203" s="396">
        <v>22</v>
      </c>
      <c r="B203" s="414" t="str">
        <f t="shared" si="8"/>
        <v/>
      </c>
      <c r="C203" s="488" t="str">
        <f ca="1">TEXT(IFERROR(INDEX('Overview - Section A'!$A$45:$A$51,MATCH(G203,'Overview - Section A'!$U$45:$U$51,0)),""),"d-mmm-yy") &amp;" to " &amp; TEXT(IFERROR(INDEX('Overview - Section A'!$E$45:$E$51,MATCH(G203,'Overview - Section A'!$U$45:$U$51,0)),""),"d-mmm-yy")</f>
        <v xml:space="preserve">1-Jan-22 to </v>
      </c>
      <c r="D203" s="504"/>
      <c r="E203" s="504"/>
      <c r="F203" s="505"/>
      <c r="G203" s="506" t="s">
        <v>467</v>
      </c>
      <c r="H203" s="506"/>
      <c r="I203" s="490" t="b">
        <f t="shared" si="9"/>
        <v>1</v>
      </c>
      <c r="J203" s="490" t="b">
        <f t="shared" si="10"/>
        <v>0</v>
      </c>
      <c r="K203" s="490" t="str">
        <f t="shared" si="11"/>
        <v>a1N36000002nveIEAQ</v>
      </c>
      <c r="L203" s="507" t="s">
        <v>1237</v>
      </c>
      <c r="M203" s="504"/>
      <c r="N203" s="504"/>
      <c r="O203" s="50"/>
      <c r="AM203" s="6"/>
      <c r="AN203" s="6"/>
    </row>
    <row r="204" spans="1:40" ht="283.5" x14ac:dyDescent="0.25">
      <c r="A204" s="396">
        <v>23</v>
      </c>
      <c r="B204" s="414" t="str">
        <f t="shared" si="8"/>
        <v/>
      </c>
      <c r="C204" s="488" t="str">
        <f ca="1">TEXT(IFERROR(INDEX('Overview - Section A'!$A$45:$A$51,MATCH(G204,'Overview - Section A'!$U$45:$U$51,0)),""),"d-mmm-yy") &amp;" to " &amp; TEXT(IFERROR(INDEX('Overview - Section A'!$E$45:$E$51,MATCH(G204,'Overview - Section A'!$U$45:$U$51,0)),""),"d-mmm-yy")</f>
        <v>1-Jul-18 to 31-Dec-18</v>
      </c>
      <c r="D204" s="504"/>
      <c r="E204" s="504"/>
      <c r="F204" s="505"/>
      <c r="G204" s="506" t="s">
        <v>460</v>
      </c>
      <c r="H204" s="506">
        <v>43465</v>
      </c>
      <c r="I204" s="490" t="b">
        <f t="shared" si="9"/>
        <v>1</v>
      </c>
      <c r="J204" s="490" t="b">
        <f t="shared" si="10"/>
        <v>0</v>
      </c>
      <c r="K204" s="490" t="str">
        <f t="shared" si="11"/>
        <v>a1N36000002nveJEAQ</v>
      </c>
      <c r="L204" s="507" t="s">
        <v>1238</v>
      </c>
      <c r="M204" s="504"/>
      <c r="N204" s="504"/>
      <c r="O204" s="50"/>
      <c r="AM204" s="6"/>
      <c r="AN204" s="6"/>
    </row>
    <row r="205" spans="1:40" ht="283.5" x14ac:dyDescent="0.25">
      <c r="A205" s="396">
        <v>23</v>
      </c>
      <c r="B205" s="414" t="str">
        <f t="shared" si="8"/>
        <v/>
      </c>
      <c r="C205" s="488" t="str">
        <f ca="1">TEXT(IFERROR(INDEX('Overview - Section A'!$A$45:$A$51,MATCH(G205,'Overview - Section A'!$U$45:$U$51,0)),""),"d-mmm-yy") &amp;" to " &amp; TEXT(IFERROR(INDEX('Overview - Section A'!$E$45:$E$51,MATCH(G205,'Overview - Section A'!$U$45:$U$51,0)),""),"d-mmm-yy")</f>
        <v>1-Jan-19 to 31-Dec-19</v>
      </c>
      <c r="D205" s="504"/>
      <c r="E205" s="504"/>
      <c r="F205" s="505"/>
      <c r="G205" s="506" t="s">
        <v>462</v>
      </c>
      <c r="H205" s="506">
        <v>43830</v>
      </c>
      <c r="I205" s="490" t="b">
        <f t="shared" si="9"/>
        <v>1</v>
      </c>
      <c r="J205" s="490" t="b">
        <f t="shared" si="10"/>
        <v>0</v>
      </c>
      <c r="K205" s="490" t="str">
        <f t="shared" si="11"/>
        <v>a1N36000002nveJEAQ</v>
      </c>
      <c r="L205" s="507" t="s">
        <v>1239</v>
      </c>
      <c r="M205" s="504"/>
      <c r="N205" s="504"/>
      <c r="O205" s="50"/>
      <c r="AM205" s="6"/>
      <c r="AN205" s="6"/>
    </row>
    <row r="206" spans="1:40" ht="283.5" x14ac:dyDescent="0.25">
      <c r="A206" s="396">
        <v>23</v>
      </c>
      <c r="B206" s="414" t="str">
        <f t="shared" si="8"/>
        <v/>
      </c>
      <c r="C206" s="488" t="str">
        <f ca="1">TEXT(IFERROR(INDEX('Overview - Section A'!$A$45:$A$51,MATCH(G206,'Overview - Section A'!$U$45:$U$51,0)),""),"d-mmm-yy") &amp;" to " &amp; TEXT(IFERROR(INDEX('Overview - Section A'!$E$45:$E$51,MATCH(G206,'Overview - Section A'!$U$45:$U$51,0)),""),"d-mmm-yy")</f>
        <v>1-Jan-20 to 31-Dec-20</v>
      </c>
      <c r="D206" s="504"/>
      <c r="E206" s="504"/>
      <c r="F206" s="505"/>
      <c r="G206" s="506" t="s">
        <v>481</v>
      </c>
      <c r="H206" s="506">
        <v>44196</v>
      </c>
      <c r="I206" s="490" t="b">
        <f t="shared" si="9"/>
        <v>1</v>
      </c>
      <c r="J206" s="490" t="b">
        <f t="shared" si="10"/>
        <v>0</v>
      </c>
      <c r="K206" s="490" t="str">
        <f t="shared" si="11"/>
        <v>a1N36000002nveJEAQ</v>
      </c>
      <c r="L206" s="507" t="s">
        <v>1240</v>
      </c>
      <c r="M206" s="504"/>
      <c r="N206" s="504"/>
      <c r="O206" s="50"/>
      <c r="AM206" s="6"/>
      <c r="AN206" s="6"/>
    </row>
    <row r="207" spans="1:40" ht="283.5" x14ac:dyDescent="0.25">
      <c r="A207" s="396">
        <v>23</v>
      </c>
      <c r="B207" s="414" t="str">
        <f t="shared" si="8"/>
        <v/>
      </c>
      <c r="C207" s="488" t="str">
        <f ca="1">TEXT(IFERROR(INDEX('Overview - Section A'!$A$45:$A$51,MATCH(G207,'Overview - Section A'!$U$45:$U$51,0)),""),"d-mmm-yy") &amp;" to " &amp; TEXT(IFERROR(INDEX('Overview - Section A'!$E$45:$E$51,MATCH(G207,'Overview - Section A'!$U$45:$U$51,0)),""),"d-mmm-yy")</f>
        <v>1-Jan-21 to 31-Dec-21</v>
      </c>
      <c r="D207" s="504"/>
      <c r="E207" s="504"/>
      <c r="F207" s="505"/>
      <c r="G207" s="506" t="s">
        <v>465</v>
      </c>
      <c r="H207" s="506"/>
      <c r="I207" s="490" t="b">
        <f t="shared" si="9"/>
        <v>1</v>
      </c>
      <c r="J207" s="490" t="b">
        <f t="shared" si="10"/>
        <v>0</v>
      </c>
      <c r="K207" s="490" t="str">
        <f t="shared" si="11"/>
        <v>a1N36000002nveJEAQ</v>
      </c>
      <c r="L207" s="507" t="s">
        <v>1241</v>
      </c>
      <c r="M207" s="504"/>
      <c r="N207" s="504"/>
      <c r="O207" s="50"/>
      <c r="AM207" s="6"/>
      <c r="AN207" s="6"/>
    </row>
    <row r="208" spans="1:40" ht="283.5" x14ac:dyDescent="0.25">
      <c r="A208" s="396">
        <v>23</v>
      </c>
      <c r="B208" s="414" t="str">
        <f t="shared" si="8"/>
        <v/>
      </c>
      <c r="C208" s="488" t="str">
        <f ca="1">TEXT(IFERROR(INDEX('Overview - Section A'!$A$45:$A$51,MATCH(G208,'Overview - Section A'!$U$45:$U$51,0)),""),"d-mmm-yy") &amp;" to " &amp; TEXT(IFERROR(INDEX('Overview - Section A'!$E$45:$E$51,MATCH(G208,'Overview - Section A'!$U$45:$U$51,0)),""),"d-mmm-yy")</f>
        <v xml:space="preserve">1-Jan-22 to </v>
      </c>
      <c r="D208" s="504"/>
      <c r="E208" s="504"/>
      <c r="F208" s="505"/>
      <c r="G208" s="506" t="s">
        <v>467</v>
      </c>
      <c r="H208" s="506"/>
      <c r="I208" s="490" t="b">
        <f t="shared" si="9"/>
        <v>1</v>
      </c>
      <c r="J208" s="490" t="b">
        <f t="shared" si="10"/>
        <v>0</v>
      </c>
      <c r="K208" s="490" t="str">
        <f t="shared" si="11"/>
        <v>a1N36000002nveJEAQ</v>
      </c>
      <c r="L208" s="507" t="s">
        <v>1242</v>
      </c>
      <c r="M208" s="504"/>
      <c r="N208" s="504"/>
      <c r="O208" s="50"/>
      <c r="AM208" s="6"/>
      <c r="AN208" s="6"/>
    </row>
    <row r="209" spans="1:40" ht="283.5" x14ac:dyDescent="0.25">
      <c r="A209" s="396">
        <v>24</v>
      </c>
      <c r="B209" s="414" t="str">
        <f t="shared" si="8"/>
        <v/>
      </c>
      <c r="C209" s="488" t="str">
        <f ca="1">TEXT(IFERROR(INDEX('Overview - Section A'!$A$45:$A$51,MATCH(G209,'Overview - Section A'!$U$45:$U$51,0)),""),"d-mmm-yy") &amp;" to " &amp; TEXT(IFERROR(INDEX('Overview - Section A'!$E$45:$E$51,MATCH(G209,'Overview - Section A'!$U$45:$U$51,0)),""),"d-mmm-yy")</f>
        <v>1-Jul-18 to 31-Dec-18</v>
      </c>
      <c r="D209" s="504"/>
      <c r="E209" s="504"/>
      <c r="F209" s="505"/>
      <c r="G209" s="506" t="s">
        <v>460</v>
      </c>
      <c r="H209" s="506">
        <v>43465</v>
      </c>
      <c r="I209" s="490" t="b">
        <f t="shared" si="9"/>
        <v>1</v>
      </c>
      <c r="J209" s="490" t="b">
        <f t="shared" si="10"/>
        <v>0</v>
      </c>
      <c r="K209" s="490" t="str">
        <f t="shared" si="11"/>
        <v>a1N36000002nveKEAQ</v>
      </c>
      <c r="L209" s="507" t="s">
        <v>1243</v>
      </c>
      <c r="M209" s="504"/>
      <c r="N209" s="504"/>
      <c r="O209" s="50"/>
      <c r="AM209" s="6"/>
      <c r="AN209" s="6"/>
    </row>
    <row r="210" spans="1:40" ht="283.5" x14ac:dyDescent="0.25">
      <c r="A210" s="396">
        <v>24</v>
      </c>
      <c r="B210" s="414" t="str">
        <f t="shared" si="8"/>
        <v/>
      </c>
      <c r="C210" s="488" t="str">
        <f ca="1">TEXT(IFERROR(INDEX('Overview - Section A'!$A$45:$A$51,MATCH(G210,'Overview - Section A'!$U$45:$U$51,0)),""),"d-mmm-yy") &amp;" to " &amp; TEXT(IFERROR(INDEX('Overview - Section A'!$E$45:$E$51,MATCH(G210,'Overview - Section A'!$U$45:$U$51,0)),""),"d-mmm-yy")</f>
        <v>1-Jan-19 to 31-Dec-19</v>
      </c>
      <c r="D210" s="504"/>
      <c r="E210" s="504"/>
      <c r="F210" s="505"/>
      <c r="G210" s="506" t="s">
        <v>462</v>
      </c>
      <c r="H210" s="506">
        <v>43830</v>
      </c>
      <c r="I210" s="490" t="b">
        <f t="shared" si="9"/>
        <v>1</v>
      </c>
      <c r="J210" s="490" t="b">
        <f t="shared" si="10"/>
        <v>0</v>
      </c>
      <c r="K210" s="490" t="str">
        <f t="shared" si="11"/>
        <v>a1N36000002nveKEAQ</v>
      </c>
      <c r="L210" s="507" t="s">
        <v>1244</v>
      </c>
      <c r="M210" s="504"/>
      <c r="N210" s="504"/>
      <c r="O210" s="50"/>
      <c r="AM210" s="6"/>
      <c r="AN210" s="6"/>
    </row>
    <row r="211" spans="1:40" ht="283.5" x14ac:dyDescent="0.25">
      <c r="A211" s="396">
        <v>24</v>
      </c>
      <c r="B211" s="414" t="str">
        <f t="shared" si="8"/>
        <v/>
      </c>
      <c r="C211" s="488" t="str">
        <f ca="1">TEXT(IFERROR(INDEX('Overview - Section A'!$A$45:$A$51,MATCH(G211,'Overview - Section A'!$U$45:$U$51,0)),""),"d-mmm-yy") &amp;" to " &amp; TEXT(IFERROR(INDEX('Overview - Section A'!$E$45:$E$51,MATCH(G211,'Overview - Section A'!$U$45:$U$51,0)),""),"d-mmm-yy")</f>
        <v>1-Jan-20 to 31-Dec-20</v>
      </c>
      <c r="D211" s="504"/>
      <c r="E211" s="504"/>
      <c r="F211" s="505"/>
      <c r="G211" s="506" t="s">
        <v>481</v>
      </c>
      <c r="H211" s="506">
        <v>44196</v>
      </c>
      <c r="I211" s="490" t="b">
        <f t="shared" si="9"/>
        <v>1</v>
      </c>
      <c r="J211" s="490" t="b">
        <f t="shared" si="10"/>
        <v>0</v>
      </c>
      <c r="K211" s="490" t="str">
        <f t="shared" si="11"/>
        <v>a1N36000002nveKEAQ</v>
      </c>
      <c r="L211" s="507" t="s">
        <v>1245</v>
      </c>
      <c r="M211" s="504"/>
      <c r="N211" s="504"/>
      <c r="O211" s="50"/>
      <c r="AM211" s="6"/>
      <c r="AN211" s="6"/>
    </row>
    <row r="212" spans="1:40" ht="283.5" x14ac:dyDescent="0.25">
      <c r="A212" s="396">
        <v>24</v>
      </c>
      <c r="B212" s="414" t="str">
        <f t="shared" si="8"/>
        <v/>
      </c>
      <c r="C212" s="488" t="str">
        <f ca="1">TEXT(IFERROR(INDEX('Overview - Section A'!$A$45:$A$51,MATCH(G212,'Overview - Section A'!$U$45:$U$51,0)),""),"d-mmm-yy") &amp;" to " &amp; TEXT(IFERROR(INDEX('Overview - Section A'!$E$45:$E$51,MATCH(G212,'Overview - Section A'!$U$45:$U$51,0)),""),"d-mmm-yy")</f>
        <v>1-Jan-21 to 31-Dec-21</v>
      </c>
      <c r="D212" s="504"/>
      <c r="E212" s="504"/>
      <c r="F212" s="505"/>
      <c r="G212" s="506" t="s">
        <v>465</v>
      </c>
      <c r="H212" s="506"/>
      <c r="I212" s="490" t="b">
        <f t="shared" si="9"/>
        <v>1</v>
      </c>
      <c r="J212" s="490" t="b">
        <f t="shared" si="10"/>
        <v>0</v>
      </c>
      <c r="K212" s="490" t="str">
        <f t="shared" si="11"/>
        <v>a1N36000002nveKEAQ</v>
      </c>
      <c r="L212" s="507" t="s">
        <v>1246</v>
      </c>
      <c r="M212" s="504"/>
      <c r="N212" s="504"/>
      <c r="O212" s="50"/>
      <c r="AM212" s="6"/>
      <c r="AN212" s="6"/>
    </row>
    <row r="213" spans="1:40" ht="283.5" x14ac:dyDescent="0.25">
      <c r="A213" s="396">
        <v>24</v>
      </c>
      <c r="B213" s="414" t="str">
        <f t="shared" si="8"/>
        <v/>
      </c>
      <c r="C213" s="488" t="str">
        <f ca="1">TEXT(IFERROR(INDEX('Overview - Section A'!$A$45:$A$51,MATCH(G213,'Overview - Section A'!$U$45:$U$51,0)),""),"d-mmm-yy") &amp;" to " &amp; TEXT(IFERROR(INDEX('Overview - Section A'!$E$45:$E$51,MATCH(G213,'Overview - Section A'!$U$45:$U$51,0)),""),"d-mmm-yy")</f>
        <v xml:space="preserve">1-Jan-22 to </v>
      </c>
      <c r="D213" s="504"/>
      <c r="E213" s="504"/>
      <c r="F213" s="505"/>
      <c r="G213" s="506" t="s">
        <v>467</v>
      </c>
      <c r="H213" s="506"/>
      <c r="I213" s="490" t="b">
        <f t="shared" si="9"/>
        <v>1</v>
      </c>
      <c r="J213" s="490" t="b">
        <f t="shared" si="10"/>
        <v>0</v>
      </c>
      <c r="K213" s="490" t="str">
        <f t="shared" si="11"/>
        <v>a1N36000002nveKEAQ</v>
      </c>
      <c r="L213" s="507" t="s">
        <v>1247</v>
      </c>
      <c r="M213" s="504"/>
      <c r="N213" s="504"/>
      <c r="O213" s="50"/>
      <c r="AM213" s="6"/>
      <c r="AN213" s="6"/>
    </row>
    <row r="214" spans="1:40" ht="283.5" x14ac:dyDescent="0.25">
      <c r="A214" s="396">
        <v>25</v>
      </c>
      <c r="B214" s="414" t="str">
        <f t="shared" si="8"/>
        <v/>
      </c>
      <c r="C214" s="488" t="str">
        <f ca="1">TEXT(IFERROR(INDEX('Overview - Section A'!$A$45:$A$51,MATCH(G214,'Overview - Section A'!$U$45:$U$51,0)),""),"d-mmm-yy") &amp;" to " &amp; TEXT(IFERROR(INDEX('Overview - Section A'!$E$45:$E$51,MATCH(G214,'Overview - Section A'!$U$45:$U$51,0)),""),"d-mmm-yy")</f>
        <v>1-Jul-18 to 31-Dec-18</v>
      </c>
      <c r="D214" s="504"/>
      <c r="E214" s="504"/>
      <c r="F214" s="505"/>
      <c r="G214" s="506" t="s">
        <v>460</v>
      </c>
      <c r="H214" s="506">
        <v>43465</v>
      </c>
      <c r="I214" s="490" t="b">
        <f t="shared" si="9"/>
        <v>1</v>
      </c>
      <c r="J214" s="490" t="b">
        <f t="shared" si="10"/>
        <v>0</v>
      </c>
      <c r="K214" s="490" t="str">
        <f t="shared" si="11"/>
        <v>a1N36000002nveLEAQ</v>
      </c>
      <c r="L214" s="507" t="s">
        <v>1248</v>
      </c>
      <c r="M214" s="504"/>
      <c r="N214" s="504"/>
      <c r="O214" s="50"/>
      <c r="AM214" s="6"/>
      <c r="AN214" s="6"/>
    </row>
    <row r="215" spans="1:40" ht="283.5" x14ac:dyDescent="0.25">
      <c r="A215" s="396">
        <v>25</v>
      </c>
      <c r="B215" s="414" t="str">
        <f t="shared" si="8"/>
        <v/>
      </c>
      <c r="C215" s="488" t="str">
        <f ca="1">TEXT(IFERROR(INDEX('Overview - Section A'!$A$45:$A$51,MATCH(G215,'Overview - Section A'!$U$45:$U$51,0)),""),"d-mmm-yy") &amp;" to " &amp; TEXT(IFERROR(INDEX('Overview - Section A'!$E$45:$E$51,MATCH(G215,'Overview - Section A'!$U$45:$U$51,0)),""),"d-mmm-yy")</f>
        <v>1-Jan-19 to 31-Dec-19</v>
      </c>
      <c r="D215" s="504"/>
      <c r="E215" s="504"/>
      <c r="F215" s="505"/>
      <c r="G215" s="506" t="s">
        <v>462</v>
      </c>
      <c r="H215" s="506">
        <v>43830</v>
      </c>
      <c r="I215" s="490" t="b">
        <f t="shared" si="9"/>
        <v>1</v>
      </c>
      <c r="J215" s="490" t="b">
        <f t="shared" si="10"/>
        <v>0</v>
      </c>
      <c r="K215" s="490" t="str">
        <f t="shared" si="11"/>
        <v>a1N36000002nveLEAQ</v>
      </c>
      <c r="L215" s="507" t="s">
        <v>1249</v>
      </c>
      <c r="M215" s="504"/>
      <c r="N215" s="504"/>
      <c r="O215" s="50"/>
      <c r="AM215" s="6"/>
      <c r="AN215" s="6"/>
    </row>
    <row r="216" spans="1:40" ht="283.5" x14ac:dyDescent="0.25">
      <c r="A216" s="396">
        <v>25</v>
      </c>
      <c r="B216" s="414" t="str">
        <f t="shared" si="8"/>
        <v/>
      </c>
      <c r="C216" s="488" t="str">
        <f ca="1">TEXT(IFERROR(INDEX('Overview - Section A'!$A$45:$A$51,MATCH(G216,'Overview - Section A'!$U$45:$U$51,0)),""),"d-mmm-yy") &amp;" to " &amp; TEXT(IFERROR(INDEX('Overview - Section A'!$E$45:$E$51,MATCH(G216,'Overview - Section A'!$U$45:$U$51,0)),""),"d-mmm-yy")</f>
        <v>1-Jan-20 to 31-Dec-20</v>
      </c>
      <c r="D216" s="504"/>
      <c r="E216" s="504"/>
      <c r="F216" s="505"/>
      <c r="G216" s="506" t="s">
        <v>481</v>
      </c>
      <c r="H216" s="506">
        <v>44196</v>
      </c>
      <c r="I216" s="490" t="b">
        <f t="shared" si="9"/>
        <v>1</v>
      </c>
      <c r="J216" s="490" t="b">
        <f t="shared" si="10"/>
        <v>0</v>
      </c>
      <c r="K216" s="490" t="str">
        <f t="shared" si="11"/>
        <v>a1N36000002nveLEAQ</v>
      </c>
      <c r="L216" s="507" t="s">
        <v>1250</v>
      </c>
      <c r="M216" s="504"/>
      <c r="N216" s="504"/>
      <c r="O216" s="50"/>
      <c r="AM216" s="6"/>
      <c r="AN216" s="6"/>
    </row>
    <row r="217" spans="1:40" ht="283.5" x14ac:dyDescent="0.25">
      <c r="A217" s="396">
        <v>25</v>
      </c>
      <c r="B217" s="414" t="str">
        <f t="shared" si="8"/>
        <v/>
      </c>
      <c r="C217" s="488" t="str">
        <f ca="1">TEXT(IFERROR(INDEX('Overview - Section A'!$A$45:$A$51,MATCH(G217,'Overview - Section A'!$U$45:$U$51,0)),""),"d-mmm-yy") &amp;" to " &amp; TEXT(IFERROR(INDEX('Overview - Section A'!$E$45:$E$51,MATCH(G217,'Overview - Section A'!$U$45:$U$51,0)),""),"d-mmm-yy")</f>
        <v>1-Jan-21 to 31-Dec-21</v>
      </c>
      <c r="D217" s="504"/>
      <c r="E217" s="504"/>
      <c r="F217" s="505"/>
      <c r="G217" s="506" t="s">
        <v>465</v>
      </c>
      <c r="H217" s="506"/>
      <c r="I217" s="490" t="b">
        <f t="shared" si="9"/>
        <v>1</v>
      </c>
      <c r="J217" s="490" t="b">
        <f t="shared" si="10"/>
        <v>0</v>
      </c>
      <c r="K217" s="490" t="str">
        <f t="shared" si="11"/>
        <v>a1N36000002nveLEAQ</v>
      </c>
      <c r="L217" s="507" t="s">
        <v>1251</v>
      </c>
      <c r="M217" s="504"/>
      <c r="N217" s="504"/>
      <c r="O217" s="50"/>
      <c r="AM217" s="6"/>
      <c r="AN217" s="6"/>
    </row>
    <row r="218" spans="1:40" ht="283.5" x14ac:dyDescent="0.25">
      <c r="A218" s="396">
        <v>25</v>
      </c>
      <c r="B218" s="414" t="str">
        <f t="shared" si="8"/>
        <v/>
      </c>
      <c r="C218" s="488" t="str">
        <f ca="1">TEXT(IFERROR(INDEX('Overview - Section A'!$A$45:$A$51,MATCH(G218,'Overview - Section A'!$U$45:$U$51,0)),""),"d-mmm-yy") &amp;" to " &amp; TEXT(IFERROR(INDEX('Overview - Section A'!$E$45:$E$51,MATCH(G218,'Overview - Section A'!$U$45:$U$51,0)),""),"d-mmm-yy")</f>
        <v xml:space="preserve">1-Jan-22 to </v>
      </c>
      <c r="D218" s="504"/>
      <c r="E218" s="504"/>
      <c r="F218" s="505"/>
      <c r="G218" s="506" t="s">
        <v>467</v>
      </c>
      <c r="H218" s="506"/>
      <c r="I218" s="490" t="b">
        <f t="shared" si="9"/>
        <v>1</v>
      </c>
      <c r="J218" s="490" t="b">
        <f t="shared" si="10"/>
        <v>0</v>
      </c>
      <c r="K218" s="490" t="str">
        <f t="shared" si="11"/>
        <v>a1N36000002nveLEAQ</v>
      </c>
      <c r="L218" s="507" t="s">
        <v>1252</v>
      </c>
      <c r="M218" s="504"/>
      <c r="N218" s="504"/>
      <c r="O218" s="50"/>
      <c r="AM218" s="6"/>
      <c r="AN218" s="6"/>
    </row>
    <row r="219" spans="1:40" ht="283.5" x14ac:dyDescent="0.25">
      <c r="A219" s="396">
        <v>26</v>
      </c>
      <c r="B219" s="414" t="str">
        <f t="shared" si="8"/>
        <v/>
      </c>
      <c r="C219" s="488" t="str">
        <f ca="1">TEXT(IFERROR(INDEX('Overview - Section A'!$A$45:$A$51,MATCH(G219,'Overview - Section A'!$U$45:$U$51,0)),""),"d-mmm-yy") &amp;" to " &amp; TEXT(IFERROR(INDEX('Overview - Section A'!$E$45:$E$51,MATCH(G219,'Overview - Section A'!$U$45:$U$51,0)),""),"d-mmm-yy")</f>
        <v>1-Jul-18 to 31-Dec-18</v>
      </c>
      <c r="D219" s="504"/>
      <c r="E219" s="504"/>
      <c r="F219" s="505"/>
      <c r="G219" s="506" t="s">
        <v>460</v>
      </c>
      <c r="H219" s="506">
        <v>43465</v>
      </c>
      <c r="I219" s="490" t="b">
        <f t="shared" si="9"/>
        <v>1</v>
      </c>
      <c r="J219" s="490" t="b">
        <f t="shared" si="10"/>
        <v>0</v>
      </c>
      <c r="K219" s="490" t="str">
        <f t="shared" si="11"/>
        <v>a1N36000002nveMEAQ</v>
      </c>
      <c r="L219" s="507" t="s">
        <v>1253</v>
      </c>
      <c r="M219" s="504"/>
      <c r="N219" s="504"/>
      <c r="O219" s="50"/>
      <c r="AM219" s="6"/>
      <c r="AN219" s="6"/>
    </row>
    <row r="220" spans="1:40" ht="283.5" x14ac:dyDescent="0.25">
      <c r="A220" s="396">
        <v>26</v>
      </c>
      <c r="B220" s="414" t="str">
        <f t="shared" si="8"/>
        <v/>
      </c>
      <c r="C220" s="488" t="str">
        <f ca="1">TEXT(IFERROR(INDEX('Overview - Section A'!$A$45:$A$51,MATCH(G220,'Overview - Section A'!$U$45:$U$51,0)),""),"d-mmm-yy") &amp;" to " &amp; TEXT(IFERROR(INDEX('Overview - Section A'!$E$45:$E$51,MATCH(G220,'Overview - Section A'!$U$45:$U$51,0)),""),"d-mmm-yy")</f>
        <v>1-Jan-19 to 31-Dec-19</v>
      </c>
      <c r="D220" s="504"/>
      <c r="E220" s="504"/>
      <c r="F220" s="505"/>
      <c r="G220" s="506" t="s">
        <v>462</v>
      </c>
      <c r="H220" s="506">
        <v>43830</v>
      </c>
      <c r="I220" s="490" t="b">
        <f t="shared" si="9"/>
        <v>1</v>
      </c>
      <c r="J220" s="490" t="b">
        <f t="shared" si="10"/>
        <v>0</v>
      </c>
      <c r="K220" s="490" t="str">
        <f t="shared" si="11"/>
        <v>a1N36000002nveMEAQ</v>
      </c>
      <c r="L220" s="507" t="s">
        <v>1254</v>
      </c>
      <c r="M220" s="504"/>
      <c r="N220" s="504"/>
      <c r="O220" s="50"/>
      <c r="AM220" s="6"/>
      <c r="AN220" s="6"/>
    </row>
    <row r="221" spans="1:40" ht="283.5" x14ac:dyDescent="0.25">
      <c r="A221" s="396">
        <v>26</v>
      </c>
      <c r="B221" s="414" t="str">
        <f t="shared" si="8"/>
        <v/>
      </c>
      <c r="C221" s="488" t="str">
        <f ca="1">TEXT(IFERROR(INDEX('Overview - Section A'!$A$45:$A$51,MATCH(G221,'Overview - Section A'!$U$45:$U$51,0)),""),"d-mmm-yy") &amp;" to " &amp; TEXT(IFERROR(INDEX('Overview - Section A'!$E$45:$E$51,MATCH(G221,'Overview - Section A'!$U$45:$U$51,0)),""),"d-mmm-yy")</f>
        <v>1-Jan-20 to 31-Dec-20</v>
      </c>
      <c r="D221" s="504"/>
      <c r="E221" s="504"/>
      <c r="F221" s="505"/>
      <c r="G221" s="506" t="s">
        <v>481</v>
      </c>
      <c r="H221" s="506">
        <v>44196</v>
      </c>
      <c r="I221" s="490" t="b">
        <f t="shared" si="9"/>
        <v>1</v>
      </c>
      <c r="J221" s="490" t="b">
        <f t="shared" si="10"/>
        <v>0</v>
      </c>
      <c r="K221" s="490" t="str">
        <f t="shared" si="11"/>
        <v>a1N36000002nveMEAQ</v>
      </c>
      <c r="L221" s="507" t="s">
        <v>1255</v>
      </c>
      <c r="M221" s="504"/>
      <c r="N221" s="504"/>
      <c r="O221" s="50"/>
      <c r="AM221" s="6"/>
      <c r="AN221" s="6"/>
    </row>
    <row r="222" spans="1:40" ht="283.5" x14ac:dyDescent="0.25">
      <c r="A222" s="396">
        <v>26</v>
      </c>
      <c r="B222" s="414" t="str">
        <f t="shared" ref="B222:B285" si="12">IF(A222=A221,"",IF(VLOOKUP(A222,$A$8:$D$90,4,FALSE)=0,"",VLOOKUP(A222,$A$8:$D$90,4,FALSE)))</f>
        <v/>
      </c>
      <c r="C222" s="488" t="str">
        <f ca="1">TEXT(IFERROR(INDEX('Overview - Section A'!$A$45:$A$51,MATCH(G222,'Overview - Section A'!$U$45:$U$51,0)),""),"d-mmm-yy") &amp;" to " &amp; TEXT(IFERROR(INDEX('Overview - Section A'!$E$45:$E$51,MATCH(G222,'Overview - Section A'!$U$45:$U$51,0)),""),"d-mmm-yy")</f>
        <v>1-Jan-21 to 31-Dec-21</v>
      </c>
      <c r="D222" s="504"/>
      <c r="E222" s="504"/>
      <c r="F222" s="505"/>
      <c r="G222" s="506" t="s">
        <v>465</v>
      </c>
      <c r="H222" s="506"/>
      <c r="I222" s="490" t="b">
        <f t="shared" ref="I222:I285" si="13">IFERROR(TRUE,FALSE)</f>
        <v>1</v>
      </c>
      <c r="J222" s="490" t="b">
        <f t="shared" ref="J222:J285" si="14">IFERROR(IF(VLOOKUP(A222,$A$8:$D$90,4,FALSE)&lt;&gt;"",TRUE,FALSE),FALSE)</f>
        <v>0</v>
      </c>
      <c r="K222" s="490" t="str">
        <f t="shared" ref="K222:K285" si="15">IFERROR(VLOOKUP(A222,$A$8:$T$90,20,FALSE),"")</f>
        <v>a1N36000002nveMEAQ</v>
      </c>
      <c r="L222" s="507" t="s">
        <v>1256</v>
      </c>
      <c r="M222" s="504"/>
      <c r="N222" s="504"/>
      <c r="O222" s="50"/>
      <c r="AM222" s="6"/>
      <c r="AN222" s="6"/>
    </row>
    <row r="223" spans="1:40" ht="283.5" x14ac:dyDescent="0.25">
      <c r="A223" s="396">
        <v>26</v>
      </c>
      <c r="B223" s="414" t="str">
        <f t="shared" si="12"/>
        <v/>
      </c>
      <c r="C223" s="488" t="str">
        <f ca="1">TEXT(IFERROR(INDEX('Overview - Section A'!$A$45:$A$51,MATCH(G223,'Overview - Section A'!$U$45:$U$51,0)),""),"d-mmm-yy") &amp;" to " &amp; TEXT(IFERROR(INDEX('Overview - Section A'!$E$45:$E$51,MATCH(G223,'Overview - Section A'!$U$45:$U$51,0)),""),"d-mmm-yy")</f>
        <v xml:space="preserve">1-Jan-22 to </v>
      </c>
      <c r="D223" s="504"/>
      <c r="E223" s="504"/>
      <c r="F223" s="505"/>
      <c r="G223" s="506" t="s">
        <v>467</v>
      </c>
      <c r="H223" s="506"/>
      <c r="I223" s="490" t="b">
        <f t="shared" si="13"/>
        <v>1</v>
      </c>
      <c r="J223" s="490" t="b">
        <f t="shared" si="14"/>
        <v>0</v>
      </c>
      <c r="K223" s="490" t="str">
        <f t="shared" si="15"/>
        <v>a1N36000002nveMEAQ</v>
      </c>
      <c r="L223" s="507" t="s">
        <v>1257</v>
      </c>
      <c r="M223" s="504"/>
      <c r="N223" s="504"/>
      <c r="O223" s="50"/>
      <c r="AM223" s="6"/>
      <c r="AN223" s="6"/>
    </row>
    <row r="224" spans="1:40" ht="283.5" x14ac:dyDescent="0.25">
      <c r="A224" s="396">
        <v>27</v>
      </c>
      <c r="B224" s="414" t="str">
        <f t="shared" si="12"/>
        <v/>
      </c>
      <c r="C224" s="488" t="str">
        <f ca="1">TEXT(IFERROR(INDEX('Overview - Section A'!$A$45:$A$51,MATCH(G224,'Overview - Section A'!$U$45:$U$51,0)),""),"d-mmm-yy") &amp;" to " &amp; TEXT(IFERROR(INDEX('Overview - Section A'!$E$45:$E$51,MATCH(G224,'Overview - Section A'!$U$45:$U$51,0)),""),"d-mmm-yy")</f>
        <v>1-Jul-18 to 31-Dec-18</v>
      </c>
      <c r="D224" s="504"/>
      <c r="E224" s="504"/>
      <c r="F224" s="505"/>
      <c r="G224" s="506" t="s">
        <v>460</v>
      </c>
      <c r="H224" s="506">
        <v>43465</v>
      </c>
      <c r="I224" s="490" t="b">
        <f t="shared" si="13"/>
        <v>1</v>
      </c>
      <c r="J224" s="490" t="b">
        <f t="shared" si="14"/>
        <v>0</v>
      </c>
      <c r="K224" s="490" t="str">
        <f t="shared" si="15"/>
        <v>a1N36000002nveNEAQ</v>
      </c>
      <c r="L224" s="507" t="s">
        <v>1258</v>
      </c>
      <c r="M224" s="504"/>
      <c r="N224" s="504"/>
      <c r="O224" s="50"/>
      <c r="AM224" s="6"/>
      <c r="AN224" s="6"/>
    </row>
    <row r="225" spans="1:40" ht="283.5" x14ac:dyDescent="0.25">
      <c r="A225" s="396">
        <v>27</v>
      </c>
      <c r="B225" s="414" t="str">
        <f t="shared" si="12"/>
        <v/>
      </c>
      <c r="C225" s="488" t="str">
        <f ca="1">TEXT(IFERROR(INDEX('Overview - Section A'!$A$45:$A$51,MATCH(G225,'Overview - Section A'!$U$45:$U$51,0)),""),"d-mmm-yy") &amp;" to " &amp; TEXT(IFERROR(INDEX('Overview - Section A'!$E$45:$E$51,MATCH(G225,'Overview - Section A'!$U$45:$U$51,0)),""),"d-mmm-yy")</f>
        <v>1-Jan-19 to 31-Dec-19</v>
      </c>
      <c r="D225" s="504"/>
      <c r="E225" s="504"/>
      <c r="F225" s="505"/>
      <c r="G225" s="506" t="s">
        <v>462</v>
      </c>
      <c r="H225" s="506">
        <v>43830</v>
      </c>
      <c r="I225" s="490" t="b">
        <f t="shared" si="13"/>
        <v>1</v>
      </c>
      <c r="J225" s="490" t="b">
        <f t="shared" si="14"/>
        <v>0</v>
      </c>
      <c r="K225" s="490" t="str">
        <f t="shared" si="15"/>
        <v>a1N36000002nveNEAQ</v>
      </c>
      <c r="L225" s="507" t="s">
        <v>1259</v>
      </c>
      <c r="M225" s="504"/>
      <c r="N225" s="504"/>
      <c r="O225" s="50"/>
      <c r="AM225" s="6"/>
      <c r="AN225" s="6"/>
    </row>
    <row r="226" spans="1:40" ht="283.5" x14ac:dyDescent="0.25">
      <c r="A226" s="396">
        <v>27</v>
      </c>
      <c r="B226" s="414" t="str">
        <f t="shared" si="12"/>
        <v/>
      </c>
      <c r="C226" s="488" t="str">
        <f ca="1">TEXT(IFERROR(INDEX('Overview - Section A'!$A$45:$A$51,MATCH(G226,'Overview - Section A'!$U$45:$U$51,0)),""),"d-mmm-yy") &amp;" to " &amp; TEXT(IFERROR(INDEX('Overview - Section A'!$E$45:$E$51,MATCH(G226,'Overview - Section A'!$U$45:$U$51,0)),""),"d-mmm-yy")</f>
        <v>1-Jan-20 to 31-Dec-20</v>
      </c>
      <c r="D226" s="504"/>
      <c r="E226" s="504"/>
      <c r="F226" s="505"/>
      <c r="G226" s="506" t="s">
        <v>481</v>
      </c>
      <c r="H226" s="506">
        <v>44196</v>
      </c>
      <c r="I226" s="490" t="b">
        <f t="shared" si="13"/>
        <v>1</v>
      </c>
      <c r="J226" s="490" t="b">
        <f t="shared" si="14"/>
        <v>0</v>
      </c>
      <c r="K226" s="490" t="str">
        <f t="shared" si="15"/>
        <v>a1N36000002nveNEAQ</v>
      </c>
      <c r="L226" s="507" t="s">
        <v>1260</v>
      </c>
      <c r="M226" s="504"/>
      <c r="N226" s="504"/>
      <c r="O226" s="50"/>
      <c r="AM226" s="6"/>
      <c r="AN226" s="6"/>
    </row>
    <row r="227" spans="1:40" ht="283.5" x14ac:dyDescent="0.25">
      <c r="A227" s="396">
        <v>27</v>
      </c>
      <c r="B227" s="414" t="str">
        <f t="shared" si="12"/>
        <v/>
      </c>
      <c r="C227" s="488" t="str">
        <f ca="1">TEXT(IFERROR(INDEX('Overview - Section A'!$A$45:$A$51,MATCH(G227,'Overview - Section A'!$U$45:$U$51,0)),""),"d-mmm-yy") &amp;" to " &amp; TEXT(IFERROR(INDEX('Overview - Section A'!$E$45:$E$51,MATCH(G227,'Overview - Section A'!$U$45:$U$51,0)),""),"d-mmm-yy")</f>
        <v>1-Jan-21 to 31-Dec-21</v>
      </c>
      <c r="D227" s="504"/>
      <c r="E227" s="504"/>
      <c r="F227" s="505"/>
      <c r="G227" s="506" t="s">
        <v>465</v>
      </c>
      <c r="H227" s="506"/>
      <c r="I227" s="490" t="b">
        <f t="shared" si="13"/>
        <v>1</v>
      </c>
      <c r="J227" s="490" t="b">
        <f t="shared" si="14"/>
        <v>0</v>
      </c>
      <c r="K227" s="490" t="str">
        <f t="shared" si="15"/>
        <v>a1N36000002nveNEAQ</v>
      </c>
      <c r="L227" s="507" t="s">
        <v>1261</v>
      </c>
      <c r="M227" s="504"/>
      <c r="N227" s="504"/>
      <c r="O227" s="50"/>
      <c r="AM227" s="6"/>
      <c r="AN227" s="6"/>
    </row>
    <row r="228" spans="1:40" ht="283.5" x14ac:dyDescent="0.25">
      <c r="A228" s="396">
        <v>27</v>
      </c>
      <c r="B228" s="414" t="str">
        <f t="shared" si="12"/>
        <v/>
      </c>
      <c r="C228" s="488" t="str">
        <f ca="1">TEXT(IFERROR(INDEX('Overview - Section A'!$A$45:$A$51,MATCH(G228,'Overview - Section A'!$U$45:$U$51,0)),""),"d-mmm-yy") &amp;" to " &amp; TEXT(IFERROR(INDEX('Overview - Section A'!$E$45:$E$51,MATCH(G228,'Overview - Section A'!$U$45:$U$51,0)),""),"d-mmm-yy")</f>
        <v xml:space="preserve">1-Jan-22 to </v>
      </c>
      <c r="D228" s="504"/>
      <c r="E228" s="504"/>
      <c r="F228" s="505"/>
      <c r="G228" s="506" t="s">
        <v>467</v>
      </c>
      <c r="H228" s="506"/>
      <c r="I228" s="490" t="b">
        <f t="shared" si="13"/>
        <v>1</v>
      </c>
      <c r="J228" s="490" t="b">
        <f t="shared" si="14"/>
        <v>0</v>
      </c>
      <c r="K228" s="490" t="str">
        <f t="shared" si="15"/>
        <v>a1N36000002nveNEAQ</v>
      </c>
      <c r="L228" s="507" t="s">
        <v>1262</v>
      </c>
      <c r="M228" s="504"/>
      <c r="N228" s="504"/>
      <c r="O228" s="50"/>
      <c r="AM228" s="6"/>
      <c r="AN228" s="6"/>
    </row>
    <row r="229" spans="1:40" ht="283.5" x14ac:dyDescent="0.25">
      <c r="A229" s="396">
        <v>28</v>
      </c>
      <c r="B229" s="414" t="str">
        <f t="shared" si="12"/>
        <v/>
      </c>
      <c r="C229" s="488" t="str">
        <f ca="1">TEXT(IFERROR(INDEX('Overview - Section A'!$A$45:$A$51,MATCH(G229,'Overview - Section A'!$U$45:$U$51,0)),""),"d-mmm-yy") &amp;" to " &amp; TEXT(IFERROR(INDEX('Overview - Section A'!$E$45:$E$51,MATCH(G229,'Overview - Section A'!$U$45:$U$51,0)),""),"d-mmm-yy")</f>
        <v>1-Jul-18 to 31-Dec-18</v>
      </c>
      <c r="D229" s="504"/>
      <c r="E229" s="504"/>
      <c r="F229" s="505"/>
      <c r="G229" s="506" t="s">
        <v>460</v>
      </c>
      <c r="H229" s="506">
        <v>43465</v>
      </c>
      <c r="I229" s="490" t="b">
        <f t="shared" si="13"/>
        <v>1</v>
      </c>
      <c r="J229" s="490" t="b">
        <f t="shared" si="14"/>
        <v>0</v>
      </c>
      <c r="K229" s="490" t="str">
        <f t="shared" si="15"/>
        <v>a1N36000002nveOEAQ</v>
      </c>
      <c r="L229" s="507" t="s">
        <v>1263</v>
      </c>
      <c r="M229" s="504"/>
      <c r="N229" s="504"/>
      <c r="O229" s="50"/>
      <c r="AM229" s="6"/>
      <c r="AN229" s="6"/>
    </row>
    <row r="230" spans="1:40" ht="283.5" x14ac:dyDescent="0.25">
      <c r="A230" s="396">
        <v>28</v>
      </c>
      <c r="B230" s="414" t="str">
        <f t="shared" si="12"/>
        <v/>
      </c>
      <c r="C230" s="488" t="str">
        <f ca="1">TEXT(IFERROR(INDEX('Overview - Section A'!$A$45:$A$51,MATCH(G230,'Overview - Section A'!$U$45:$U$51,0)),""),"d-mmm-yy") &amp;" to " &amp; TEXT(IFERROR(INDEX('Overview - Section A'!$E$45:$E$51,MATCH(G230,'Overview - Section A'!$U$45:$U$51,0)),""),"d-mmm-yy")</f>
        <v>1-Jan-19 to 31-Dec-19</v>
      </c>
      <c r="D230" s="504"/>
      <c r="E230" s="504"/>
      <c r="F230" s="505"/>
      <c r="G230" s="506" t="s">
        <v>462</v>
      </c>
      <c r="H230" s="506">
        <v>43830</v>
      </c>
      <c r="I230" s="490" t="b">
        <f t="shared" si="13"/>
        <v>1</v>
      </c>
      <c r="J230" s="490" t="b">
        <f t="shared" si="14"/>
        <v>0</v>
      </c>
      <c r="K230" s="490" t="str">
        <f t="shared" si="15"/>
        <v>a1N36000002nveOEAQ</v>
      </c>
      <c r="L230" s="507" t="s">
        <v>1264</v>
      </c>
      <c r="M230" s="504"/>
      <c r="N230" s="504"/>
      <c r="O230" s="50"/>
      <c r="AM230" s="6"/>
      <c r="AN230" s="6"/>
    </row>
    <row r="231" spans="1:40" ht="283.5" x14ac:dyDescent="0.25">
      <c r="A231" s="396">
        <v>28</v>
      </c>
      <c r="B231" s="414" t="str">
        <f t="shared" si="12"/>
        <v/>
      </c>
      <c r="C231" s="488" t="str">
        <f ca="1">TEXT(IFERROR(INDEX('Overview - Section A'!$A$45:$A$51,MATCH(G231,'Overview - Section A'!$U$45:$U$51,0)),""),"d-mmm-yy") &amp;" to " &amp; TEXT(IFERROR(INDEX('Overview - Section A'!$E$45:$E$51,MATCH(G231,'Overview - Section A'!$U$45:$U$51,0)),""),"d-mmm-yy")</f>
        <v>1-Jan-20 to 31-Dec-20</v>
      </c>
      <c r="D231" s="504"/>
      <c r="E231" s="504"/>
      <c r="F231" s="505"/>
      <c r="G231" s="506" t="s">
        <v>481</v>
      </c>
      <c r="H231" s="506">
        <v>44196</v>
      </c>
      <c r="I231" s="490" t="b">
        <f t="shared" si="13"/>
        <v>1</v>
      </c>
      <c r="J231" s="490" t="b">
        <f t="shared" si="14"/>
        <v>0</v>
      </c>
      <c r="K231" s="490" t="str">
        <f t="shared" si="15"/>
        <v>a1N36000002nveOEAQ</v>
      </c>
      <c r="L231" s="507" t="s">
        <v>1265</v>
      </c>
      <c r="M231" s="504"/>
      <c r="N231" s="504"/>
      <c r="O231" s="50"/>
      <c r="AM231" s="6"/>
      <c r="AN231" s="6"/>
    </row>
    <row r="232" spans="1:40" ht="283.5" x14ac:dyDescent="0.25">
      <c r="A232" s="396">
        <v>28</v>
      </c>
      <c r="B232" s="414" t="str">
        <f t="shared" si="12"/>
        <v/>
      </c>
      <c r="C232" s="488" t="str">
        <f ca="1">TEXT(IFERROR(INDEX('Overview - Section A'!$A$45:$A$51,MATCH(G232,'Overview - Section A'!$U$45:$U$51,0)),""),"d-mmm-yy") &amp;" to " &amp; TEXT(IFERROR(INDEX('Overview - Section A'!$E$45:$E$51,MATCH(G232,'Overview - Section A'!$U$45:$U$51,0)),""),"d-mmm-yy")</f>
        <v>1-Jan-21 to 31-Dec-21</v>
      </c>
      <c r="D232" s="504"/>
      <c r="E232" s="504"/>
      <c r="F232" s="505"/>
      <c r="G232" s="506" t="s">
        <v>465</v>
      </c>
      <c r="H232" s="506"/>
      <c r="I232" s="490" t="b">
        <f t="shared" si="13"/>
        <v>1</v>
      </c>
      <c r="J232" s="490" t="b">
        <f t="shared" si="14"/>
        <v>0</v>
      </c>
      <c r="K232" s="490" t="str">
        <f t="shared" si="15"/>
        <v>a1N36000002nveOEAQ</v>
      </c>
      <c r="L232" s="507" t="s">
        <v>1266</v>
      </c>
      <c r="M232" s="504"/>
      <c r="N232" s="504"/>
      <c r="O232" s="50"/>
      <c r="AM232" s="6"/>
      <c r="AN232" s="6"/>
    </row>
    <row r="233" spans="1:40" ht="283.5" x14ac:dyDescent="0.25">
      <c r="A233" s="396">
        <v>28</v>
      </c>
      <c r="B233" s="414" t="str">
        <f t="shared" si="12"/>
        <v/>
      </c>
      <c r="C233" s="488" t="str">
        <f ca="1">TEXT(IFERROR(INDEX('Overview - Section A'!$A$45:$A$51,MATCH(G233,'Overview - Section A'!$U$45:$U$51,0)),""),"d-mmm-yy") &amp;" to " &amp; TEXT(IFERROR(INDEX('Overview - Section A'!$E$45:$E$51,MATCH(G233,'Overview - Section A'!$U$45:$U$51,0)),""),"d-mmm-yy")</f>
        <v xml:space="preserve">1-Jan-22 to </v>
      </c>
      <c r="D233" s="504"/>
      <c r="E233" s="504"/>
      <c r="F233" s="505"/>
      <c r="G233" s="506" t="s">
        <v>467</v>
      </c>
      <c r="H233" s="506"/>
      <c r="I233" s="490" t="b">
        <f t="shared" si="13"/>
        <v>1</v>
      </c>
      <c r="J233" s="490" t="b">
        <f t="shared" si="14"/>
        <v>0</v>
      </c>
      <c r="K233" s="490" t="str">
        <f t="shared" si="15"/>
        <v>a1N36000002nveOEAQ</v>
      </c>
      <c r="L233" s="507" t="s">
        <v>1267</v>
      </c>
      <c r="M233" s="504"/>
      <c r="N233" s="504"/>
      <c r="O233" s="50"/>
      <c r="AM233" s="6"/>
      <c r="AN233" s="6"/>
    </row>
    <row r="234" spans="1:40" ht="283.5" x14ac:dyDescent="0.25">
      <c r="A234" s="396">
        <v>29</v>
      </c>
      <c r="B234" s="414" t="str">
        <f t="shared" si="12"/>
        <v/>
      </c>
      <c r="C234" s="488" t="str">
        <f ca="1">TEXT(IFERROR(INDEX('Overview - Section A'!$A$45:$A$51,MATCH(G234,'Overview - Section A'!$U$45:$U$51,0)),""),"d-mmm-yy") &amp;" to " &amp; TEXT(IFERROR(INDEX('Overview - Section A'!$E$45:$E$51,MATCH(G234,'Overview - Section A'!$U$45:$U$51,0)),""),"d-mmm-yy")</f>
        <v>1-Jul-18 to 31-Dec-18</v>
      </c>
      <c r="D234" s="504"/>
      <c r="E234" s="504"/>
      <c r="F234" s="505"/>
      <c r="G234" s="506" t="s">
        <v>460</v>
      </c>
      <c r="H234" s="506">
        <v>43465</v>
      </c>
      <c r="I234" s="490" t="b">
        <f t="shared" si="13"/>
        <v>1</v>
      </c>
      <c r="J234" s="490" t="b">
        <f t="shared" si="14"/>
        <v>0</v>
      </c>
      <c r="K234" s="490" t="str">
        <f t="shared" si="15"/>
        <v>a1N36000002nvePEAQ</v>
      </c>
      <c r="L234" s="507" t="s">
        <v>1268</v>
      </c>
      <c r="M234" s="504"/>
      <c r="N234" s="504"/>
      <c r="O234" s="50"/>
      <c r="AM234" s="6"/>
      <c r="AN234" s="6"/>
    </row>
    <row r="235" spans="1:40" ht="283.5" x14ac:dyDescent="0.25">
      <c r="A235" s="396">
        <v>29</v>
      </c>
      <c r="B235" s="414" t="str">
        <f t="shared" si="12"/>
        <v/>
      </c>
      <c r="C235" s="488" t="str">
        <f ca="1">TEXT(IFERROR(INDEX('Overview - Section A'!$A$45:$A$51,MATCH(G235,'Overview - Section A'!$U$45:$U$51,0)),""),"d-mmm-yy") &amp;" to " &amp; TEXT(IFERROR(INDEX('Overview - Section A'!$E$45:$E$51,MATCH(G235,'Overview - Section A'!$U$45:$U$51,0)),""),"d-mmm-yy")</f>
        <v>1-Jan-19 to 31-Dec-19</v>
      </c>
      <c r="D235" s="504"/>
      <c r="E235" s="504"/>
      <c r="F235" s="505"/>
      <c r="G235" s="506" t="s">
        <v>462</v>
      </c>
      <c r="H235" s="506">
        <v>43830</v>
      </c>
      <c r="I235" s="490" t="b">
        <f t="shared" si="13"/>
        <v>1</v>
      </c>
      <c r="J235" s="490" t="b">
        <f t="shared" si="14"/>
        <v>0</v>
      </c>
      <c r="K235" s="490" t="str">
        <f t="shared" si="15"/>
        <v>a1N36000002nvePEAQ</v>
      </c>
      <c r="L235" s="507" t="s">
        <v>1269</v>
      </c>
      <c r="M235" s="504"/>
      <c r="N235" s="504"/>
      <c r="O235" s="50"/>
      <c r="AM235" s="6"/>
      <c r="AN235" s="6"/>
    </row>
    <row r="236" spans="1:40" ht="283.5" x14ac:dyDescent="0.25">
      <c r="A236" s="396">
        <v>29</v>
      </c>
      <c r="B236" s="414" t="str">
        <f t="shared" si="12"/>
        <v/>
      </c>
      <c r="C236" s="488" t="str">
        <f ca="1">TEXT(IFERROR(INDEX('Overview - Section A'!$A$45:$A$51,MATCH(G236,'Overview - Section A'!$U$45:$U$51,0)),""),"d-mmm-yy") &amp;" to " &amp; TEXT(IFERROR(INDEX('Overview - Section A'!$E$45:$E$51,MATCH(G236,'Overview - Section A'!$U$45:$U$51,0)),""),"d-mmm-yy")</f>
        <v>1-Jan-20 to 31-Dec-20</v>
      </c>
      <c r="D236" s="504"/>
      <c r="E236" s="504"/>
      <c r="F236" s="505"/>
      <c r="G236" s="506" t="s">
        <v>481</v>
      </c>
      <c r="H236" s="506">
        <v>44196</v>
      </c>
      <c r="I236" s="490" t="b">
        <f t="shared" si="13"/>
        <v>1</v>
      </c>
      <c r="J236" s="490" t="b">
        <f t="shared" si="14"/>
        <v>0</v>
      </c>
      <c r="K236" s="490" t="str">
        <f t="shared" si="15"/>
        <v>a1N36000002nvePEAQ</v>
      </c>
      <c r="L236" s="507" t="s">
        <v>1270</v>
      </c>
      <c r="M236" s="504"/>
      <c r="N236" s="504"/>
      <c r="O236" s="50"/>
      <c r="AM236" s="6"/>
      <c r="AN236" s="6"/>
    </row>
    <row r="237" spans="1:40" ht="283.5" x14ac:dyDescent="0.25">
      <c r="A237" s="396">
        <v>29</v>
      </c>
      <c r="B237" s="414" t="str">
        <f t="shared" si="12"/>
        <v/>
      </c>
      <c r="C237" s="488" t="str">
        <f ca="1">TEXT(IFERROR(INDEX('Overview - Section A'!$A$45:$A$51,MATCH(G237,'Overview - Section A'!$U$45:$U$51,0)),""),"d-mmm-yy") &amp;" to " &amp; TEXT(IFERROR(INDEX('Overview - Section A'!$E$45:$E$51,MATCH(G237,'Overview - Section A'!$U$45:$U$51,0)),""),"d-mmm-yy")</f>
        <v>1-Jan-21 to 31-Dec-21</v>
      </c>
      <c r="D237" s="504"/>
      <c r="E237" s="504"/>
      <c r="F237" s="505"/>
      <c r="G237" s="506" t="s">
        <v>465</v>
      </c>
      <c r="H237" s="506"/>
      <c r="I237" s="490" t="b">
        <f t="shared" si="13"/>
        <v>1</v>
      </c>
      <c r="J237" s="490" t="b">
        <f t="shared" si="14"/>
        <v>0</v>
      </c>
      <c r="K237" s="490" t="str">
        <f t="shared" si="15"/>
        <v>a1N36000002nvePEAQ</v>
      </c>
      <c r="L237" s="507" t="s">
        <v>1271</v>
      </c>
      <c r="M237" s="504"/>
      <c r="N237" s="504"/>
      <c r="O237" s="50"/>
      <c r="AM237" s="6"/>
      <c r="AN237" s="6"/>
    </row>
    <row r="238" spans="1:40" ht="283.5" x14ac:dyDescent="0.25">
      <c r="A238" s="396">
        <v>29</v>
      </c>
      <c r="B238" s="414" t="str">
        <f t="shared" si="12"/>
        <v/>
      </c>
      <c r="C238" s="488" t="str">
        <f ca="1">TEXT(IFERROR(INDEX('Overview - Section A'!$A$45:$A$51,MATCH(G238,'Overview - Section A'!$U$45:$U$51,0)),""),"d-mmm-yy") &amp;" to " &amp; TEXT(IFERROR(INDEX('Overview - Section A'!$E$45:$E$51,MATCH(G238,'Overview - Section A'!$U$45:$U$51,0)),""),"d-mmm-yy")</f>
        <v xml:space="preserve">1-Jan-22 to </v>
      </c>
      <c r="D238" s="504"/>
      <c r="E238" s="504"/>
      <c r="F238" s="505"/>
      <c r="G238" s="506" t="s">
        <v>467</v>
      </c>
      <c r="H238" s="506"/>
      <c r="I238" s="490" t="b">
        <f t="shared" si="13"/>
        <v>1</v>
      </c>
      <c r="J238" s="490" t="b">
        <f t="shared" si="14"/>
        <v>0</v>
      </c>
      <c r="K238" s="490" t="str">
        <f t="shared" si="15"/>
        <v>a1N36000002nvePEAQ</v>
      </c>
      <c r="L238" s="507" t="s">
        <v>1272</v>
      </c>
      <c r="M238" s="504"/>
      <c r="N238" s="504"/>
      <c r="O238" s="50"/>
      <c r="AM238" s="6"/>
      <c r="AN238" s="6"/>
    </row>
    <row r="239" spans="1:40" ht="283.5" x14ac:dyDescent="0.25">
      <c r="A239" s="396">
        <v>30</v>
      </c>
      <c r="B239" s="414" t="str">
        <f t="shared" si="12"/>
        <v/>
      </c>
      <c r="C239" s="488" t="str">
        <f ca="1">TEXT(IFERROR(INDEX('Overview - Section A'!$A$45:$A$51,MATCH(G239,'Overview - Section A'!$U$45:$U$51,0)),""),"d-mmm-yy") &amp;" to " &amp; TEXT(IFERROR(INDEX('Overview - Section A'!$E$45:$E$51,MATCH(G239,'Overview - Section A'!$U$45:$U$51,0)),""),"d-mmm-yy")</f>
        <v>1-Jul-18 to 31-Dec-18</v>
      </c>
      <c r="D239" s="504"/>
      <c r="E239" s="504"/>
      <c r="F239" s="505"/>
      <c r="G239" s="506" t="s">
        <v>460</v>
      </c>
      <c r="H239" s="506">
        <v>43465</v>
      </c>
      <c r="I239" s="490" t="b">
        <f t="shared" si="13"/>
        <v>1</v>
      </c>
      <c r="J239" s="490" t="b">
        <f t="shared" si="14"/>
        <v>0</v>
      </c>
      <c r="K239" s="490" t="str">
        <f t="shared" si="15"/>
        <v>a1N36000002nveQEAQ</v>
      </c>
      <c r="L239" s="507" t="s">
        <v>1273</v>
      </c>
      <c r="M239" s="504"/>
      <c r="N239" s="504"/>
      <c r="O239" s="50"/>
      <c r="AM239" s="6"/>
      <c r="AN239" s="6"/>
    </row>
    <row r="240" spans="1:40" ht="283.5" x14ac:dyDescent="0.25">
      <c r="A240" s="396">
        <v>30</v>
      </c>
      <c r="B240" s="414" t="str">
        <f t="shared" si="12"/>
        <v/>
      </c>
      <c r="C240" s="488" t="str">
        <f ca="1">TEXT(IFERROR(INDEX('Overview - Section A'!$A$45:$A$51,MATCH(G240,'Overview - Section A'!$U$45:$U$51,0)),""),"d-mmm-yy") &amp;" to " &amp; TEXT(IFERROR(INDEX('Overview - Section A'!$E$45:$E$51,MATCH(G240,'Overview - Section A'!$U$45:$U$51,0)),""),"d-mmm-yy")</f>
        <v>1-Jan-19 to 31-Dec-19</v>
      </c>
      <c r="D240" s="504"/>
      <c r="E240" s="504"/>
      <c r="F240" s="505"/>
      <c r="G240" s="506" t="s">
        <v>462</v>
      </c>
      <c r="H240" s="506">
        <v>43830</v>
      </c>
      <c r="I240" s="490" t="b">
        <f t="shared" si="13"/>
        <v>1</v>
      </c>
      <c r="J240" s="490" t="b">
        <f t="shared" si="14"/>
        <v>0</v>
      </c>
      <c r="K240" s="490" t="str">
        <f t="shared" si="15"/>
        <v>a1N36000002nveQEAQ</v>
      </c>
      <c r="L240" s="507" t="s">
        <v>1274</v>
      </c>
      <c r="M240" s="504"/>
      <c r="N240" s="504"/>
      <c r="O240" s="50"/>
      <c r="AM240" s="6"/>
      <c r="AN240" s="6"/>
    </row>
    <row r="241" spans="1:40" ht="283.5" x14ac:dyDescent="0.25">
      <c r="A241" s="396">
        <v>30</v>
      </c>
      <c r="B241" s="414" t="str">
        <f t="shared" si="12"/>
        <v/>
      </c>
      <c r="C241" s="488" t="str">
        <f ca="1">TEXT(IFERROR(INDEX('Overview - Section A'!$A$45:$A$51,MATCH(G241,'Overview - Section A'!$U$45:$U$51,0)),""),"d-mmm-yy") &amp;" to " &amp; TEXT(IFERROR(INDEX('Overview - Section A'!$E$45:$E$51,MATCH(G241,'Overview - Section A'!$U$45:$U$51,0)),""),"d-mmm-yy")</f>
        <v>1-Jan-20 to 31-Dec-20</v>
      </c>
      <c r="D241" s="504"/>
      <c r="E241" s="504"/>
      <c r="F241" s="505"/>
      <c r="G241" s="506" t="s">
        <v>481</v>
      </c>
      <c r="H241" s="506">
        <v>44196</v>
      </c>
      <c r="I241" s="490" t="b">
        <f t="shared" si="13"/>
        <v>1</v>
      </c>
      <c r="J241" s="490" t="b">
        <f t="shared" si="14"/>
        <v>0</v>
      </c>
      <c r="K241" s="490" t="str">
        <f t="shared" si="15"/>
        <v>a1N36000002nveQEAQ</v>
      </c>
      <c r="L241" s="507" t="s">
        <v>1275</v>
      </c>
      <c r="M241" s="504"/>
      <c r="N241" s="504"/>
      <c r="O241" s="50"/>
      <c r="AM241" s="6"/>
      <c r="AN241" s="6"/>
    </row>
    <row r="242" spans="1:40" ht="283.5" x14ac:dyDescent="0.25">
      <c r="A242" s="396">
        <v>30</v>
      </c>
      <c r="B242" s="414" t="str">
        <f t="shared" si="12"/>
        <v/>
      </c>
      <c r="C242" s="488" t="str">
        <f ca="1">TEXT(IFERROR(INDEX('Overview - Section A'!$A$45:$A$51,MATCH(G242,'Overview - Section A'!$U$45:$U$51,0)),""),"d-mmm-yy") &amp;" to " &amp; TEXT(IFERROR(INDEX('Overview - Section A'!$E$45:$E$51,MATCH(G242,'Overview - Section A'!$U$45:$U$51,0)),""),"d-mmm-yy")</f>
        <v>1-Jan-21 to 31-Dec-21</v>
      </c>
      <c r="D242" s="504"/>
      <c r="E242" s="504"/>
      <c r="F242" s="505"/>
      <c r="G242" s="506" t="s">
        <v>465</v>
      </c>
      <c r="H242" s="506"/>
      <c r="I242" s="490" t="b">
        <f t="shared" si="13"/>
        <v>1</v>
      </c>
      <c r="J242" s="490" t="b">
        <f t="shared" si="14"/>
        <v>0</v>
      </c>
      <c r="K242" s="490" t="str">
        <f t="shared" si="15"/>
        <v>a1N36000002nveQEAQ</v>
      </c>
      <c r="L242" s="507" t="s">
        <v>1276</v>
      </c>
      <c r="M242" s="504"/>
      <c r="N242" s="504"/>
      <c r="O242" s="50"/>
      <c r="AM242" s="6"/>
      <c r="AN242" s="6"/>
    </row>
    <row r="243" spans="1:40" ht="283.5" x14ac:dyDescent="0.25">
      <c r="A243" s="396">
        <v>30</v>
      </c>
      <c r="B243" s="414" t="str">
        <f t="shared" si="12"/>
        <v/>
      </c>
      <c r="C243" s="488" t="str">
        <f ca="1">TEXT(IFERROR(INDEX('Overview - Section A'!$A$45:$A$51,MATCH(G243,'Overview - Section A'!$U$45:$U$51,0)),""),"d-mmm-yy") &amp;" to " &amp; TEXT(IFERROR(INDEX('Overview - Section A'!$E$45:$E$51,MATCH(G243,'Overview - Section A'!$U$45:$U$51,0)),""),"d-mmm-yy")</f>
        <v xml:space="preserve">1-Jan-22 to </v>
      </c>
      <c r="D243" s="504"/>
      <c r="E243" s="504"/>
      <c r="F243" s="505"/>
      <c r="G243" s="506" t="s">
        <v>467</v>
      </c>
      <c r="H243" s="506"/>
      <c r="I243" s="490" t="b">
        <f t="shared" si="13"/>
        <v>1</v>
      </c>
      <c r="J243" s="490" t="b">
        <f t="shared" si="14"/>
        <v>0</v>
      </c>
      <c r="K243" s="490" t="str">
        <f t="shared" si="15"/>
        <v>a1N36000002nveQEAQ</v>
      </c>
      <c r="L243" s="507" t="s">
        <v>1277</v>
      </c>
      <c r="M243" s="504"/>
      <c r="N243" s="504"/>
      <c r="O243" s="50"/>
      <c r="AM243" s="6"/>
      <c r="AN243" s="6"/>
    </row>
    <row r="244" spans="1:40" ht="283.5" x14ac:dyDescent="0.25">
      <c r="A244" s="396">
        <v>31</v>
      </c>
      <c r="B244" s="414" t="str">
        <f t="shared" si="12"/>
        <v/>
      </c>
      <c r="C244" s="488" t="str">
        <f ca="1">TEXT(IFERROR(INDEX('Overview - Section A'!$A$45:$A$51,MATCH(G244,'Overview - Section A'!$U$45:$U$51,0)),""),"d-mmm-yy") &amp;" to " &amp; TEXT(IFERROR(INDEX('Overview - Section A'!$E$45:$E$51,MATCH(G244,'Overview - Section A'!$U$45:$U$51,0)),""),"d-mmm-yy")</f>
        <v>1-Jul-18 to 31-Dec-18</v>
      </c>
      <c r="D244" s="504"/>
      <c r="E244" s="504"/>
      <c r="F244" s="505"/>
      <c r="G244" s="506" t="s">
        <v>460</v>
      </c>
      <c r="H244" s="506">
        <v>43465</v>
      </c>
      <c r="I244" s="490" t="b">
        <f t="shared" si="13"/>
        <v>1</v>
      </c>
      <c r="J244" s="490" t="b">
        <f t="shared" si="14"/>
        <v>0</v>
      </c>
      <c r="K244" s="490" t="str">
        <f t="shared" si="15"/>
        <v>a1N36000002nveREAQ</v>
      </c>
      <c r="L244" s="507" t="s">
        <v>1278</v>
      </c>
      <c r="M244" s="504"/>
      <c r="N244" s="504"/>
      <c r="O244" s="50"/>
      <c r="AM244" s="6"/>
      <c r="AN244" s="6"/>
    </row>
    <row r="245" spans="1:40" ht="283.5" x14ac:dyDescent="0.25">
      <c r="A245" s="396">
        <v>31</v>
      </c>
      <c r="B245" s="414" t="str">
        <f t="shared" si="12"/>
        <v/>
      </c>
      <c r="C245" s="488" t="str">
        <f ca="1">TEXT(IFERROR(INDEX('Overview - Section A'!$A$45:$A$51,MATCH(G245,'Overview - Section A'!$U$45:$U$51,0)),""),"d-mmm-yy") &amp;" to " &amp; TEXT(IFERROR(INDEX('Overview - Section A'!$E$45:$E$51,MATCH(G245,'Overview - Section A'!$U$45:$U$51,0)),""),"d-mmm-yy")</f>
        <v>1-Jan-19 to 31-Dec-19</v>
      </c>
      <c r="D245" s="504"/>
      <c r="E245" s="504"/>
      <c r="F245" s="505"/>
      <c r="G245" s="506" t="s">
        <v>462</v>
      </c>
      <c r="H245" s="506">
        <v>43830</v>
      </c>
      <c r="I245" s="490" t="b">
        <f t="shared" si="13"/>
        <v>1</v>
      </c>
      <c r="J245" s="490" t="b">
        <f t="shared" si="14"/>
        <v>0</v>
      </c>
      <c r="K245" s="490" t="str">
        <f t="shared" si="15"/>
        <v>a1N36000002nveREAQ</v>
      </c>
      <c r="L245" s="507" t="s">
        <v>1279</v>
      </c>
      <c r="M245" s="504"/>
      <c r="N245" s="504"/>
      <c r="O245" s="50"/>
      <c r="AM245" s="6"/>
      <c r="AN245" s="6"/>
    </row>
    <row r="246" spans="1:40" ht="283.5" x14ac:dyDescent="0.25">
      <c r="A246" s="396">
        <v>31</v>
      </c>
      <c r="B246" s="414" t="str">
        <f t="shared" si="12"/>
        <v/>
      </c>
      <c r="C246" s="488" t="str">
        <f ca="1">TEXT(IFERROR(INDEX('Overview - Section A'!$A$45:$A$51,MATCH(G246,'Overview - Section A'!$U$45:$U$51,0)),""),"d-mmm-yy") &amp;" to " &amp; TEXT(IFERROR(INDEX('Overview - Section A'!$E$45:$E$51,MATCH(G246,'Overview - Section A'!$U$45:$U$51,0)),""),"d-mmm-yy")</f>
        <v>1-Jan-20 to 31-Dec-20</v>
      </c>
      <c r="D246" s="504"/>
      <c r="E246" s="504"/>
      <c r="F246" s="505"/>
      <c r="G246" s="506" t="s">
        <v>481</v>
      </c>
      <c r="H246" s="506">
        <v>44196</v>
      </c>
      <c r="I246" s="490" t="b">
        <f t="shared" si="13"/>
        <v>1</v>
      </c>
      <c r="J246" s="490" t="b">
        <f t="shared" si="14"/>
        <v>0</v>
      </c>
      <c r="K246" s="490" t="str">
        <f t="shared" si="15"/>
        <v>a1N36000002nveREAQ</v>
      </c>
      <c r="L246" s="507" t="s">
        <v>1280</v>
      </c>
      <c r="M246" s="504"/>
      <c r="N246" s="504"/>
      <c r="O246" s="50"/>
      <c r="AM246" s="6"/>
      <c r="AN246" s="6"/>
    </row>
    <row r="247" spans="1:40" ht="283.5" x14ac:dyDescent="0.25">
      <c r="A247" s="396">
        <v>31</v>
      </c>
      <c r="B247" s="414" t="str">
        <f t="shared" si="12"/>
        <v/>
      </c>
      <c r="C247" s="488" t="str">
        <f ca="1">TEXT(IFERROR(INDEX('Overview - Section A'!$A$45:$A$51,MATCH(G247,'Overview - Section A'!$U$45:$U$51,0)),""),"d-mmm-yy") &amp;" to " &amp; TEXT(IFERROR(INDEX('Overview - Section A'!$E$45:$E$51,MATCH(G247,'Overview - Section A'!$U$45:$U$51,0)),""),"d-mmm-yy")</f>
        <v>1-Jan-21 to 31-Dec-21</v>
      </c>
      <c r="D247" s="504"/>
      <c r="E247" s="504"/>
      <c r="F247" s="505"/>
      <c r="G247" s="506" t="s">
        <v>465</v>
      </c>
      <c r="H247" s="506"/>
      <c r="I247" s="490" t="b">
        <f t="shared" si="13"/>
        <v>1</v>
      </c>
      <c r="J247" s="490" t="b">
        <f t="shared" si="14"/>
        <v>0</v>
      </c>
      <c r="K247" s="490" t="str">
        <f t="shared" si="15"/>
        <v>a1N36000002nveREAQ</v>
      </c>
      <c r="L247" s="507" t="s">
        <v>1281</v>
      </c>
      <c r="M247" s="504"/>
      <c r="N247" s="504"/>
      <c r="O247" s="50"/>
      <c r="AM247" s="6"/>
      <c r="AN247" s="6"/>
    </row>
    <row r="248" spans="1:40" ht="283.5" x14ac:dyDescent="0.25">
      <c r="A248" s="396">
        <v>31</v>
      </c>
      <c r="B248" s="414" t="str">
        <f t="shared" si="12"/>
        <v/>
      </c>
      <c r="C248" s="488" t="str">
        <f ca="1">TEXT(IFERROR(INDEX('Overview - Section A'!$A$45:$A$51,MATCH(G248,'Overview - Section A'!$U$45:$U$51,0)),""),"d-mmm-yy") &amp;" to " &amp; TEXT(IFERROR(INDEX('Overview - Section A'!$E$45:$E$51,MATCH(G248,'Overview - Section A'!$U$45:$U$51,0)),""),"d-mmm-yy")</f>
        <v xml:space="preserve">1-Jan-22 to </v>
      </c>
      <c r="D248" s="504"/>
      <c r="E248" s="504"/>
      <c r="F248" s="505"/>
      <c r="G248" s="506" t="s">
        <v>467</v>
      </c>
      <c r="H248" s="506"/>
      <c r="I248" s="490" t="b">
        <f t="shared" si="13"/>
        <v>1</v>
      </c>
      <c r="J248" s="490" t="b">
        <f t="shared" si="14"/>
        <v>0</v>
      </c>
      <c r="K248" s="490" t="str">
        <f t="shared" si="15"/>
        <v>a1N36000002nveREAQ</v>
      </c>
      <c r="L248" s="507" t="s">
        <v>1282</v>
      </c>
      <c r="M248" s="504"/>
      <c r="N248" s="504"/>
      <c r="O248" s="50"/>
      <c r="AM248" s="6"/>
      <c r="AN248" s="6"/>
    </row>
    <row r="249" spans="1:40" ht="283.5" x14ac:dyDescent="0.25">
      <c r="A249" s="396">
        <v>32</v>
      </c>
      <c r="B249" s="414" t="str">
        <f t="shared" si="12"/>
        <v/>
      </c>
      <c r="C249" s="488" t="str">
        <f ca="1">TEXT(IFERROR(INDEX('Overview - Section A'!$A$45:$A$51,MATCH(G249,'Overview - Section A'!$U$45:$U$51,0)),""),"d-mmm-yy") &amp;" to " &amp; TEXT(IFERROR(INDEX('Overview - Section A'!$E$45:$E$51,MATCH(G249,'Overview - Section A'!$U$45:$U$51,0)),""),"d-mmm-yy")</f>
        <v>1-Jul-18 to 31-Dec-18</v>
      </c>
      <c r="D249" s="504"/>
      <c r="E249" s="504"/>
      <c r="F249" s="505"/>
      <c r="G249" s="506" t="s">
        <v>460</v>
      </c>
      <c r="H249" s="506">
        <v>43465</v>
      </c>
      <c r="I249" s="490" t="b">
        <f t="shared" si="13"/>
        <v>1</v>
      </c>
      <c r="J249" s="490" t="b">
        <f t="shared" si="14"/>
        <v>0</v>
      </c>
      <c r="K249" s="490" t="str">
        <f t="shared" si="15"/>
        <v>a1N36000002nveSEAQ</v>
      </c>
      <c r="L249" s="507" t="s">
        <v>1283</v>
      </c>
      <c r="M249" s="504"/>
      <c r="N249" s="504"/>
      <c r="O249" s="50"/>
      <c r="AM249" s="6"/>
      <c r="AN249" s="6"/>
    </row>
    <row r="250" spans="1:40" ht="283.5" x14ac:dyDescent="0.25">
      <c r="A250" s="396">
        <v>32</v>
      </c>
      <c r="B250" s="414" t="str">
        <f t="shared" si="12"/>
        <v/>
      </c>
      <c r="C250" s="488" t="str">
        <f ca="1">TEXT(IFERROR(INDEX('Overview - Section A'!$A$45:$A$51,MATCH(G250,'Overview - Section A'!$U$45:$U$51,0)),""),"d-mmm-yy") &amp;" to " &amp; TEXT(IFERROR(INDEX('Overview - Section A'!$E$45:$E$51,MATCH(G250,'Overview - Section A'!$U$45:$U$51,0)),""),"d-mmm-yy")</f>
        <v>1-Jan-19 to 31-Dec-19</v>
      </c>
      <c r="D250" s="504"/>
      <c r="E250" s="504"/>
      <c r="F250" s="505"/>
      <c r="G250" s="506" t="s">
        <v>462</v>
      </c>
      <c r="H250" s="506">
        <v>43830</v>
      </c>
      <c r="I250" s="490" t="b">
        <f t="shared" si="13"/>
        <v>1</v>
      </c>
      <c r="J250" s="490" t="b">
        <f t="shared" si="14"/>
        <v>0</v>
      </c>
      <c r="K250" s="490" t="str">
        <f t="shared" si="15"/>
        <v>a1N36000002nveSEAQ</v>
      </c>
      <c r="L250" s="507" t="s">
        <v>1284</v>
      </c>
      <c r="M250" s="504"/>
      <c r="N250" s="504"/>
      <c r="O250" s="50"/>
      <c r="AM250" s="6"/>
      <c r="AN250" s="6"/>
    </row>
    <row r="251" spans="1:40" ht="283.5" x14ac:dyDescent="0.25">
      <c r="A251" s="396">
        <v>32</v>
      </c>
      <c r="B251" s="414" t="str">
        <f t="shared" si="12"/>
        <v/>
      </c>
      <c r="C251" s="488" t="str">
        <f ca="1">TEXT(IFERROR(INDEX('Overview - Section A'!$A$45:$A$51,MATCH(G251,'Overview - Section A'!$U$45:$U$51,0)),""),"d-mmm-yy") &amp;" to " &amp; TEXT(IFERROR(INDEX('Overview - Section A'!$E$45:$E$51,MATCH(G251,'Overview - Section A'!$U$45:$U$51,0)),""),"d-mmm-yy")</f>
        <v>1-Jan-20 to 31-Dec-20</v>
      </c>
      <c r="D251" s="504"/>
      <c r="E251" s="504"/>
      <c r="F251" s="505"/>
      <c r="G251" s="506" t="s">
        <v>481</v>
      </c>
      <c r="H251" s="506">
        <v>44196</v>
      </c>
      <c r="I251" s="490" t="b">
        <f t="shared" si="13"/>
        <v>1</v>
      </c>
      <c r="J251" s="490" t="b">
        <f t="shared" si="14"/>
        <v>0</v>
      </c>
      <c r="K251" s="490" t="str">
        <f t="shared" si="15"/>
        <v>a1N36000002nveSEAQ</v>
      </c>
      <c r="L251" s="507" t="s">
        <v>1285</v>
      </c>
      <c r="M251" s="504"/>
      <c r="N251" s="504"/>
      <c r="O251" s="50"/>
      <c r="AM251" s="6"/>
      <c r="AN251" s="6"/>
    </row>
    <row r="252" spans="1:40" ht="283.5" x14ac:dyDescent="0.25">
      <c r="A252" s="396">
        <v>32</v>
      </c>
      <c r="B252" s="414" t="str">
        <f t="shared" si="12"/>
        <v/>
      </c>
      <c r="C252" s="488" t="str">
        <f ca="1">TEXT(IFERROR(INDEX('Overview - Section A'!$A$45:$A$51,MATCH(G252,'Overview - Section A'!$U$45:$U$51,0)),""),"d-mmm-yy") &amp;" to " &amp; TEXT(IFERROR(INDEX('Overview - Section A'!$E$45:$E$51,MATCH(G252,'Overview - Section A'!$U$45:$U$51,0)),""),"d-mmm-yy")</f>
        <v>1-Jan-21 to 31-Dec-21</v>
      </c>
      <c r="D252" s="504"/>
      <c r="E252" s="504"/>
      <c r="F252" s="505"/>
      <c r="G252" s="506" t="s">
        <v>465</v>
      </c>
      <c r="H252" s="506"/>
      <c r="I252" s="490" t="b">
        <f t="shared" si="13"/>
        <v>1</v>
      </c>
      <c r="J252" s="490" t="b">
        <f t="shared" si="14"/>
        <v>0</v>
      </c>
      <c r="K252" s="490" t="str">
        <f t="shared" si="15"/>
        <v>a1N36000002nveSEAQ</v>
      </c>
      <c r="L252" s="507" t="s">
        <v>1286</v>
      </c>
      <c r="M252" s="504"/>
      <c r="N252" s="504"/>
      <c r="O252" s="50"/>
      <c r="AM252" s="6"/>
      <c r="AN252" s="6"/>
    </row>
    <row r="253" spans="1:40" ht="283.5" x14ac:dyDescent="0.25">
      <c r="A253" s="396">
        <v>32</v>
      </c>
      <c r="B253" s="414" t="str">
        <f t="shared" si="12"/>
        <v/>
      </c>
      <c r="C253" s="488" t="str">
        <f ca="1">TEXT(IFERROR(INDEX('Overview - Section A'!$A$45:$A$51,MATCH(G253,'Overview - Section A'!$U$45:$U$51,0)),""),"d-mmm-yy") &amp;" to " &amp; TEXT(IFERROR(INDEX('Overview - Section A'!$E$45:$E$51,MATCH(G253,'Overview - Section A'!$U$45:$U$51,0)),""),"d-mmm-yy")</f>
        <v xml:space="preserve">1-Jan-22 to </v>
      </c>
      <c r="D253" s="504"/>
      <c r="E253" s="504"/>
      <c r="F253" s="505"/>
      <c r="G253" s="506" t="s">
        <v>467</v>
      </c>
      <c r="H253" s="506"/>
      <c r="I253" s="490" t="b">
        <f t="shared" si="13"/>
        <v>1</v>
      </c>
      <c r="J253" s="490" t="b">
        <f t="shared" si="14"/>
        <v>0</v>
      </c>
      <c r="K253" s="490" t="str">
        <f t="shared" si="15"/>
        <v>a1N36000002nveSEAQ</v>
      </c>
      <c r="L253" s="507" t="s">
        <v>1287</v>
      </c>
      <c r="M253" s="504"/>
      <c r="N253" s="504"/>
      <c r="O253" s="50"/>
      <c r="AM253" s="6"/>
      <c r="AN253" s="6"/>
    </row>
    <row r="254" spans="1:40" ht="283.5" x14ac:dyDescent="0.25">
      <c r="A254" s="396">
        <v>33</v>
      </c>
      <c r="B254" s="414" t="str">
        <f t="shared" si="12"/>
        <v/>
      </c>
      <c r="C254" s="488" t="str">
        <f ca="1">TEXT(IFERROR(INDEX('Overview - Section A'!$A$45:$A$51,MATCH(G254,'Overview - Section A'!$U$45:$U$51,0)),""),"d-mmm-yy") &amp;" to " &amp; TEXT(IFERROR(INDEX('Overview - Section A'!$E$45:$E$51,MATCH(G254,'Overview - Section A'!$U$45:$U$51,0)),""),"d-mmm-yy")</f>
        <v>1-Jul-18 to 31-Dec-18</v>
      </c>
      <c r="D254" s="504"/>
      <c r="E254" s="504"/>
      <c r="F254" s="505"/>
      <c r="G254" s="506" t="s">
        <v>460</v>
      </c>
      <c r="H254" s="506">
        <v>43465</v>
      </c>
      <c r="I254" s="490" t="b">
        <f t="shared" si="13"/>
        <v>1</v>
      </c>
      <c r="J254" s="490" t="b">
        <f t="shared" si="14"/>
        <v>0</v>
      </c>
      <c r="K254" s="490" t="str">
        <f t="shared" si="15"/>
        <v>a1N36000002nveTEAQ</v>
      </c>
      <c r="L254" s="507" t="s">
        <v>1288</v>
      </c>
      <c r="M254" s="504"/>
      <c r="N254" s="504"/>
      <c r="O254" s="50"/>
      <c r="AM254" s="6"/>
      <c r="AN254" s="6"/>
    </row>
    <row r="255" spans="1:40" ht="283.5" x14ac:dyDescent="0.25">
      <c r="A255" s="396">
        <v>33</v>
      </c>
      <c r="B255" s="414" t="str">
        <f t="shared" si="12"/>
        <v/>
      </c>
      <c r="C255" s="488" t="str">
        <f ca="1">TEXT(IFERROR(INDEX('Overview - Section A'!$A$45:$A$51,MATCH(G255,'Overview - Section A'!$U$45:$U$51,0)),""),"d-mmm-yy") &amp;" to " &amp; TEXT(IFERROR(INDEX('Overview - Section A'!$E$45:$E$51,MATCH(G255,'Overview - Section A'!$U$45:$U$51,0)),""),"d-mmm-yy")</f>
        <v>1-Jan-19 to 31-Dec-19</v>
      </c>
      <c r="D255" s="504"/>
      <c r="E255" s="504"/>
      <c r="F255" s="505"/>
      <c r="G255" s="506" t="s">
        <v>462</v>
      </c>
      <c r="H255" s="506">
        <v>43830</v>
      </c>
      <c r="I255" s="490" t="b">
        <f t="shared" si="13"/>
        <v>1</v>
      </c>
      <c r="J255" s="490" t="b">
        <f t="shared" si="14"/>
        <v>0</v>
      </c>
      <c r="K255" s="490" t="str">
        <f t="shared" si="15"/>
        <v>a1N36000002nveTEAQ</v>
      </c>
      <c r="L255" s="507" t="s">
        <v>1289</v>
      </c>
      <c r="M255" s="504"/>
      <c r="N255" s="504"/>
      <c r="O255" s="50"/>
      <c r="AM255" s="6"/>
      <c r="AN255" s="6"/>
    </row>
    <row r="256" spans="1:40" ht="283.5" x14ac:dyDescent="0.25">
      <c r="A256" s="396">
        <v>33</v>
      </c>
      <c r="B256" s="414" t="str">
        <f t="shared" si="12"/>
        <v/>
      </c>
      <c r="C256" s="488" t="str">
        <f ca="1">TEXT(IFERROR(INDEX('Overview - Section A'!$A$45:$A$51,MATCH(G256,'Overview - Section A'!$U$45:$U$51,0)),""),"d-mmm-yy") &amp;" to " &amp; TEXT(IFERROR(INDEX('Overview - Section A'!$E$45:$E$51,MATCH(G256,'Overview - Section A'!$U$45:$U$51,0)),""),"d-mmm-yy")</f>
        <v>1-Jan-20 to 31-Dec-20</v>
      </c>
      <c r="D256" s="504"/>
      <c r="E256" s="504"/>
      <c r="F256" s="505"/>
      <c r="G256" s="506" t="s">
        <v>481</v>
      </c>
      <c r="H256" s="506">
        <v>44196</v>
      </c>
      <c r="I256" s="490" t="b">
        <f t="shared" si="13"/>
        <v>1</v>
      </c>
      <c r="J256" s="490" t="b">
        <f t="shared" si="14"/>
        <v>0</v>
      </c>
      <c r="K256" s="490" t="str">
        <f t="shared" si="15"/>
        <v>a1N36000002nveTEAQ</v>
      </c>
      <c r="L256" s="507" t="s">
        <v>1290</v>
      </c>
      <c r="M256" s="504"/>
      <c r="N256" s="504"/>
      <c r="O256" s="50"/>
      <c r="AM256" s="6"/>
      <c r="AN256" s="6"/>
    </row>
    <row r="257" spans="1:40" ht="283.5" x14ac:dyDescent="0.25">
      <c r="A257" s="396">
        <v>33</v>
      </c>
      <c r="B257" s="414" t="str">
        <f t="shared" si="12"/>
        <v/>
      </c>
      <c r="C257" s="488" t="str">
        <f ca="1">TEXT(IFERROR(INDEX('Overview - Section A'!$A$45:$A$51,MATCH(G257,'Overview - Section A'!$U$45:$U$51,0)),""),"d-mmm-yy") &amp;" to " &amp; TEXT(IFERROR(INDEX('Overview - Section A'!$E$45:$E$51,MATCH(G257,'Overview - Section A'!$U$45:$U$51,0)),""),"d-mmm-yy")</f>
        <v>1-Jan-21 to 31-Dec-21</v>
      </c>
      <c r="D257" s="504"/>
      <c r="E257" s="504"/>
      <c r="F257" s="505"/>
      <c r="G257" s="506" t="s">
        <v>465</v>
      </c>
      <c r="H257" s="506"/>
      <c r="I257" s="490" t="b">
        <f t="shared" si="13"/>
        <v>1</v>
      </c>
      <c r="J257" s="490" t="b">
        <f t="shared" si="14"/>
        <v>0</v>
      </c>
      <c r="K257" s="490" t="str">
        <f t="shared" si="15"/>
        <v>a1N36000002nveTEAQ</v>
      </c>
      <c r="L257" s="507" t="s">
        <v>1291</v>
      </c>
      <c r="M257" s="504"/>
      <c r="N257" s="504"/>
      <c r="O257" s="50"/>
      <c r="AM257" s="6"/>
      <c r="AN257" s="6"/>
    </row>
    <row r="258" spans="1:40" ht="283.5" x14ac:dyDescent="0.25">
      <c r="A258" s="396">
        <v>33</v>
      </c>
      <c r="B258" s="414" t="str">
        <f t="shared" si="12"/>
        <v/>
      </c>
      <c r="C258" s="488" t="str">
        <f ca="1">TEXT(IFERROR(INDEX('Overview - Section A'!$A$45:$A$51,MATCH(G258,'Overview - Section A'!$U$45:$U$51,0)),""),"d-mmm-yy") &amp;" to " &amp; TEXT(IFERROR(INDEX('Overview - Section A'!$E$45:$E$51,MATCH(G258,'Overview - Section A'!$U$45:$U$51,0)),""),"d-mmm-yy")</f>
        <v xml:space="preserve">1-Jan-22 to </v>
      </c>
      <c r="D258" s="504"/>
      <c r="E258" s="504"/>
      <c r="F258" s="505"/>
      <c r="G258" s="506" t="s">
        <v>467</v>
      </c>
      <c r="H258" s="506"/>
      <c r="I258" s="490" t="b">
        <f t="shared" si="13"/>
        <v>1</v>
      </c>
      <c r="J258" s="490" t="b">
        <f t="shared" si="14"/>
        <v>0</v>
      </c>
      <c r="K258" s="490" t="str">
        <f t="shared" si="15"/>
        <v>a1N36000002nveTEAQ</v>
      </c>
      <c r="L258" s="507" t="s">
        <v>1292</v>
      </c>
      <c r="M258" s="504"/>
      <c r="N258" s="504"/>
      <c r="O258" s="50"/>
      <c r="AM258" s="6"/>
      <c r="AN258" s="6"/>
    </row>
    <row r="259" spans="1:40" ht="283.5" x14ac:dyDescent="0.25">
      <c r="A259" s="396">
        <v>34</v>
      </c>
      <c r="B259" s="414" t="str">
        <f t="shared" si="12"/>
        <v/>
      </c>
      <c r="C259" s="488" t="str">
        <f ca="1">TEXT(IFERROR(INDEX('Overview - Section A'!$A$45:$A$51,MATCH(G259,'Overview - Section A'!$U$45:$U$51,0)),""),"d-mmm-yy") &amp;" to " &amp; TEXT(IFERROR(INDEX('Overview - Section A'!$E$45:$E$51,MATCH(G259,'Overview - Section A'!$U$45:$U$51,0)),""),"d-mmm-yy")</f>
        <v>1-Jul-18 to 31-Dec-18</v>
      </c>
      <c r="D259" s="504"/>
      <c r="E259" s="504"/>
      <c r="F259" s="505"/>
      <c r="G259" s="506" t="s">
        <v>460</v>
      </c>
      <c r="H259" s="506">
        <v>43465</v>
      </c>
      <c r="I259" s="490" t="b">
        <f t="shared" si="13"/>
        <v>1</v>
      </c>
      <c r="J259" s="490" t="b">
        <f t="shared" si="14"/>
        <v>0</v>
      </c>
      <c r="K259" s="490" t="str">
        <f t="shared" si="15"/>
        <v>a1N36000002nveUEAQ</v>
      </c>
      <c r="L259" s="507" t="s">
        <v>1293</v>
      </c>
      <c r="M259" s="504"/>
      <c r="N259" s="504"/>
      <c r="O259" s="50"/>
      <c r="AM259" s="6"/>
      <c r="AN259" s="6"/>
    </row>
    <row r="260" spans="1:40" ht="283.5" x14ac:dyDescent="0.25">
      <c r="A260" s="396">
        <v>34</v>
      </c>
      <c r="B260" s="414" t="str">
        <f t="shared" si="12"/>
        <v/>
      </c>
      <c r="C260" s="488" t="str">
        <f ca="1">TEXT(IFERROR(INDEX('Overview - Section A'!$A$45:$A$51,MATCH(G260,'Overview - Section A'!$U$45:$U$51,0)),""),"d-mmm-yy") &amp;" to " &amp; TEXT(IFERROR(INDEX('Overview - Section A'!$E$45:$E$51,MATCH(G260,'Overview - Section A'!$U$45:$U$51,0)),""),"d-mmm-yy")</f>
        <v>1-Jan-19 to 31-Dec-19</v>
      </c>
      <c r="D260" s="504"/>
      <c r="E260" s="504"/>
      <c r="F260" s="505"/>
      <c r="G260" s="506" t="s">
        <v>462</v>
      </c>
      <c r="H260" s="506">
        <v>43830</v>
      </c>
      <c r="I260" s="490" t="b">
        <f t="shared" si="13"/>
        <v>1</v>
      </c>
      <c r="J260" s="490" t="b">
        <f t="shared" si="14"/>
        <v>0</v>
      </c>
      <c r="K260" s="490" t="str">
        <f t="shared" si="15"/>
        <v>a1N36000002nveUEAQ</v>
      </c>
      <c r="L260" s="507" t="s">
        <v>1294</v>
      </c>
      <c r="M260" s="504"/>
      <c r="N260" s="504"/>
      <c r="O260" s="50"/>
      <c r="AM260" s="6"/>
      <c r="AN260" s="6"/>
    </row>
    <row r="261" spans="1:40" ht="283.5" x14ac:dyDescent="0.25">
      <c r="A261" s="396">
        <v>34</v>
      </c>
      <c r="B261" s="414" t="str">
        <f t="shared" si="12"/>
        <v/>
      </c>
      <c r="C261" s="488" t="str">
        <f ca="1">TEXT(IFERROR(INDEX('Overview - Section A'!$A$45:$A$51,MATCH(G261,'Overview - Section A'!$U$45:$U$51,0)),""),"d-mmm-yy") &amp;" to " &amp; TEXT(IFERROR(INDEX('Overview - Section A'!$E$45:$E$51,MATCH(G261,'Overview - Section A'!$U$45:$U$51,0)),""),"d-mmm-yy")</f>
        <v>1-Jan-20 to 31-Dec-20</v>
      </c>
      <c r="D261" s="504"/>
      <c r="E261" s="504"/>
      <c r="F261" s="505"/>
      <c r="G261" s="506" t="s">
        <v>481</v>
      </c>
      <c r="H261" s="506">
        <v>44196</v>
      </c>
      <c r="I261" s="490" t="b">
        <f t="shared" si="13"/>
        <v>1</v>
      </c>
      <c r="J261" s="490" t="b">
        <f t="shared" si="14"/>
        <v>0</v>
      </c>
      <c r="K261" s="490" t="str">
        <f t="shared" si="15"/>
        <v>a1N36000002nveUEAQ</v>
      </c>
      <c r="L261" s="507" t="s">
        <v>1295</v>
      </c>
      <c r="M261" s="504"/>
      <c r="N261" s="504"/>
      <c r="O261" s="50"/>
      <c r="AM261" s="6"/>
      <c r="AN261" s="6"/>
    </row>
    <row r="262" spans="1:40" ht="283.5" x14ac:dyDescent="0.25">
      <c r="A262" s="396">
        <v>34</v>
      </c>
      <c r="B262" s="414" t="str">
        <f t="shared" si="12"/>
        <v/>
      </c>
      <c r="C262" s="488" t="str">
        <f ca="1">TEXT(IFERROR(INDEX('Overview - Section A'!$A$45:$A$51,MATCH(G262,'Overview - Section A'!$U$45:$U$51,0)),""),"d-mmm-yy") &amp;" to " &amp; TEXT(IFERROR(INDEX('Overview - Section A'!$E$45:$E$51,MATCH(G262,'Overview - Section A'!$U$45:$U$51,0)),""),"d-mmm-yy")</f>
        <v>1-Jan-21 to 31-Dec-21</v>
      </c>
      <c r="D262" s="504"/>
      <c r="E262" s="504"/>
      <c r="F262" s="505"/>
      <c r="G262" s="506" t="s">
        <v>465</v>
      </c>
      <c r="H262" s="506"/>
      <c r="I262" s="490" t="b">
        <f t="shared" si="13"/>
        <v>1</v>
      </c>
      <c r="J262" s="490" t="b">
        <f t="shared" si="14"/>
        <v>0</v>
      </c>
      <c r="K262" s="490" t="str">
        <f t="shared" si="15"/>
        <v>a1N36000002nveUEAQ</v>
      </c>
      <c r="L262" s="507" t="s">
        <v>1296</v>
      </c>
      <c r="M262" s="504"/>
      <c r="N262" s="504"/>
      <c r="O262" s="50"/>
      <c r="AM262" s="6"/>
      <c r="AN262" s="6"/>
    </row>
    <row r="263" spans="1:40" ht="283.5" x14ac:dyDescent="0.25">
      <c r="A263" s="396">
        <v>34</v>
      </c>
      <c r="B263" s="414" t="str">
        <f t="shared" si="12"/>
        <v/>
      </c>
      <c r="C263" s="488" t="str">
        <f ca="1">TEXT(IFERROR(INDEX('Overview - Section A'!$A$45:$A$51,MATCH(G263,'Overview - Section A'!$U$45:$U$51,0)),""),"d-mmm-yy") &amp;" to " &amp; TEXT(IFERROR(INDEX('Overview - Section A'!$E$45:$E$51,MATCH(G263,'Overview - Section A'!$U$45:$U$51,0)),""),"d-mmm-yy")</f>
        <v xml:space="preserve">1-Jan-22 to </v>
      </c>
      <c r="D263" s="504"/>
      <c r="E263" s="504"/>
      <c r="F263" s="505"/>
      <c r="G263" s="506" t="s">
        <v>467</v>
      </c>
      <c r="H263" s="506"/>
      <c r="I263" s="490" t="b">
        <f t="shared" si="13"/>
        <v>1</v>
      </c>
      <c r="J263" s="490" t="b">
        <f t="shared" si="14"/>
        <v>0</v>
      </c>
      <c r="K263" s="490" t="str">
        <f t="shared" si="15"/>
        <v>a1N36000002nveUEAQ</v>
      </c>
      <c r="L263" s="507" t="s">
        <v>1297</v>
      </c>
      <c r="M263" s="504"/>
      <c r="N263" s="504"/>
      <c r="O263" s="50"/>
      <c r="AM263" s="6"/>
      <c r="AN263" s="6"/>
    </row>
    <row r="264" spans="1:40" ht="283.5" x14ac:dyDescent="0.25">
      <c r="A264" s="396">
        <v>35</v>
      </c>
      <c r="B264" s="414" t="str">
        <f t="shared" si="12"/>
        <v/>
      </c>
      <c r="C264" s="488" t="str">
        <f ca="1">TEXT(IFERROR(INDEX('Overview - Section A'!$A$45:$A$51,MATCH(G264,'Overview - Section A'!$U$45:$U$51,0)),""),"d-mmm-yy") &amp;" to " &amp; TEXT(IFERROR(INDEX('Overview - Section A'!$E$45:$E$51,MATCH(G264,'Overview - Section A'!$U$45:$U$51,0)),""),"d-mmm-yy")</f>
        <v>1-Jul-18 to 31-Dec-18</v>
      </c>
      <c r="D264" s="504"/>
      <c r="E264" s="504"/>
      <c r="F264" s="505"/>
      <c r="G264" s="506" t="s">
        <v>460</v>
      </c>
      <c r="H264" s="506">
        <v>43465</v>
      </c>
      <c r="I264" s="490" t="b">
        <f t="shared" si="13"/>
        <v>1</v>
      </c>
      <c r="J264" s="490" t="b">
        <f t="shared" si="14"/>
        <v>0</v>
      </c>
      <c r="K264" s="490" t="str">
        <f t="shared" si="15"/>
        <v>a1N36000002nveVEAQ</v>
      </c>
      <c r="L264" s="507" t="s">
        <v>1298</v>
      </c>
      <c r="M264" s="504"/>
      <c r="N264" s="504"/>
      <c r="O264" s="50"/>
      <c r="AM264" s="6"/>
      <c r="AN264" s="6"/>
    </row>
    <row r="265" spans="1:40" ht="283.5" x14ac:dyDescent="0.25">
      <c r="A265" s="396">
        <v>35</v>
      </c>
      <c r="B265" s="414" t="str">
        <f t="shared" si="12"/>
        <v/>
      </c>
      <c r="C265" s="488" t="str">
        <f ca="1">TEXT(IFERROR(INDEX('Overview - Section A'!$A$45:$A$51,MATCH(G265,'Overview - Section A'!$U$45:$U$51,0)),""),"d-mmm-yy") &amp;" to " &amp; TEXT(IFERROR(INDEX('Overview - Section A'!$E$45:$E$51,MATCH(G265,'Overview - Section A'!$U$45:$U$51,0)),""),"d-mmm-yy")</f>
        <v>1-Jan-19 to 31-Dec-19</v>
      </c>
      <c r="D265" s="504"/>
      <c r="E265" s="504"/>
      <c r="F265" s="505"/>
      <c r="G265" s="506" t="s">
        <v>462</v>
      </c>
      <c r="H265" s="506">
        <v>43830</v>
      </c>
      <c r="I265" s="490" t="b">
        <f t="shared" si="13"/>
        <v>1</v>
      </c>
      <c r="J265" s="490" t="b">
        <f t="shared" si="14"/>
        <v>0</v>
      </c>
      <c r="K265" s="490" t="str">
        <f t="shared" si="15"/>
        <v>a1N36000002nveVEAQ</v>
      </c>
      <c r="L265" s="507" t="s">
        <v>1299</v>
      </c>
      <c r="M265" s="504"/>
      <c r="N265" s="504"/>
      <c r="O265" s="50"/>
      <c r="AM265" s="6"/>
      <c r="AN265" s="6"/>
    </row>
    <row r="266" spans="1:40" ht="283.5" x14ac:dyDescent="0.25">
      <c r="A266" s="396">
        <v>35</v>
      </c>
      <c r="B266" s="414" t="str">
        <f t="shared" si="12"/>
        <v/>
      </c>
      <c r="C266" s="488" t="str">
        <f ca="1">TEXT(IFERROR(INDEX('Overview - Section A'!$A$45:$A$51,MATCH(G266,'Overview - Section A'!$U$45:$U$51,0)),""),"d-mmm-yy") &amp;" to " &amp; TEXT(IFERROR(INDEX('Overview - Section A'!$E$45:$E$51,MATCH(G266,'Overview - Section A'!$U$45:$U$51,0)),""),"d-mmm-yy")</f>
        <v>1-Jan-20 to 31-Dec-20</v>
      </c>
      <c r="D266" s="504"/>
      <c r="E266" s="504"/>
      <c r="F266" s="505"/>
      <c r="G266" s="506" t="s">
        <v>481</v>
      </c>
      <c r="H266" s="506">
        <v>44196</v>
      </c>
      <c r="I266" s="490" t="b">
        <f t="shared" si="13"/>
        <v>1</v>
      </c>
      <c r="J266" s="490" t="b">
        <f t="shared" si="14"/>
        <v>0</v>
      </c>
      <c r="K266" s="490" t="str">
        <f t="shared" si="15"/>
        <v>a1N36000002nveVEAQ</v>
      </c>
      <c r="L266" s="507" t="s">
        <v>1300</v>
      </c>
      <c r="M266" s="504"/>
      <c r="N266" s="504"/>
      <c r="O266" s="50"/>
      <c r="AM266" s="6"/>
      <c r="AN266" s="6"/>
    </row>
    <row r="267" spans="1:40" ht="283.5" x14ac:dyDescent="0.25">
      <c r="A267" s="396">
        <v>35</v>
      </c>
      <c r="B267" s="414" t="str">
        <f t="shared" si="12"/>
        <v/>
      </c>
      <c r="C267" s="488" t="str">
        <f ca="1">TEXT(IFERROR(INDEX('Overview - Section A'!$A$45:$A$51,MATCH(G267,'Overview - Section A'!$U$45:$U$51,0)),""),"d-mmm-yy") &amp;" to " &amp; TEXT(IFERROR(INDEX('Overview - Section A'!$E$45:$E$51,MATCH(G267,'Overview - Section A'!$U$45:$U$51,0)),""),"d-mmm-yy")</f>
        <v>1-Jan-21 to 31-Dec-21</v>
      </c>
      <c r="D267" s="504"/>
      <c r="E267" s="504"/>
      <c r="F267" s="505"/>
      <c r="G267" s="506" t="s">
        <v>465</v>
      </c>
      <c r="H267" s="506"/>
      <c r="I267" s="490" t="b">
        <f t="shared" si="13"/>
        <v>1</v>
      </c>
      <c r="J267" s="490" t="b">
        <f t="shared" si="14"/>
        <v>0</v>
      </c>
      <c r="K267" s="490" t="str">
        <f t="shared" si="15"/>
        <v>a1N36000002nveVEAQ</v>
      </c>
      <c r="L267" s="507" t="s">
        <v>1301</v>
      </c>
      <c r="M267" s="504"/>
      <c r="N267" s="504"/>
      <c r="O267" s="50"/>
      <c r="AM267" s="6"/>
      <c r="AN267" s="6"/>
    </row>
    <row r="268" spans="1:40" ht="283.5" x14ac:dyDescent="0.25">
      <c r="A268" s="396">
        <v>35</v>
      </c>
      <c r="B268" s="414" t="str">
        <f t="shared" si="12"/>
        <v/>
      </c>
      <c r="C268" s="488" t="str">
        <f ca="1">TEXT(IFERROR(INDEX('Overview - Section A'!$A$45:$A$51,MATCH(G268,'Overview - Section A'!$U$45:$U$51,0)),""),"d-mmm-yy") &amp;" to " &amp; TEXT(IFERROR(INDEX('Overview - Section A'!$E$45:$E$51,MATCH(G268,'Overview - Section A'!$U$45:$U$51,0)),""),"d-mmm-yy")</f>
        <v xml:space="preserve">1-Jan-22 to </v>
      </c>
      <c r="D268" s="504"/>
      <c r="E268" s="504"/>
      <c r="F268" s="505"/>
      <c r="G268" s="506" t="s">
        <v>467</v>
      </c>
      <c r="H268" s="506"/>
      <c r="I268" s="490" t="b">
        <f t="shared" si="13"/>
        <v>1</v>
      </c>
      <c r="J268" s="490" t="b">
        <f t="shared" si="14"/>
        <v>0</v>
      </c>
      <c r="K268" s="490" t="str">
        <f t="shared" si="15"/>
        <v>a1N36000002nveVEAQ</v>
      </c>
      <c r="L268" s="507" t="s">
        <v>1302</v>
      </c>
      <c r="M268" s="504"/>
      <c r="N268" s="504"/>
      <c r="O268" s="50"/>
      <c r="AM268" s="6"/>
      <c r="AN268" s="6"/>
    </row>
    <row r="269" spans="1:40" ht="283.5" x14ac:dyDescent="0.25">
      <c r="A269" s="396">
        <v>36</v>
      </c>
      <c r="B269" s="414" t="str">
        <f t="shared" si="12"/>
        <v/>
      </c>
      <c r="C269" s="488" t="str">
        <f ca="1">TEXT(IFERROR(INDEX('Overview - Section A'!$A$45:$A$51,MATCH(G269,'Overview - Section A'!$U$45:$U$51,0)),""),"d-mmm-yy") &amp;" to " &amp; TEXT(IFERROR(INDEX('Overview - Section A'!$E$45:$E$51,MATCH(G269,'Overview - Section A'!$U$45:$U$51,0)),""),"d-mmm-yy")</f>
        <v>1-Jul-18 to 31-Dec-18</v>
      </c>
      <c r="D269" s="504"/>
      <c r="E269" s="504"/>
      <c r="F269" s="505"/>
      <c r="G269" s="506" t="s">
        <v>460</v>
      </c>
      <c r="H269" s="506">
        <v>43465</v>
      </c>
      <c r="I269" s="490" t="b">
        <f t="shared" si="13"/>
        <v>1</v>
      </c>
      <c r="J269" s="490" t="b">
        <f t="shared" si="14"/>
        <v>0</v>
      </c>
      <c r="K269" s="490" t="str">
        <f t="shared" si="15"/>
        <v>a1N36000002nveWEAQ</v>
      </c>
      <c r="L269" s="507" t="s">
        <v>1303</v>
      </c>
      <c r="M269" s="504"/>
      <c r="N269" s="504"/>
      <c r="O269" s="50"/>
      <c r="AM269" s="6"/>
      <c r="AN269" s="6"/>
    </row>
    <row r="270" spans="1:40" ht="283.5" x14ac:dyDescent="0.25">
      <c r="A270" s="396">
        <v>36</v>
      </c>
      <c r="B270" s="414" t="str">
        <f t="shared" si="12"/>
        <v/>
      </c>
      <c r="C270" s="488" t="str">
        <f ca="1">TEXT(IFERROR(INDEX('Overview - Section A'!$A$45:$A$51,MATCH(G270,'Overview - Section A'!$U$45:$U$51,0)),""),"d-mmm-yy") &amp;" to " &amp; TEXT(IFERROR(INDEX('Overview - Section A'!$E$45:$E$51,MATCH(G270,'Overview - Section A'!$U$45:$U$51,0)),""),"d-mmm-yy")</f>
        <v>1-Jan-19 to 31-Dec-19</v>
      </c>
      <c r="D270" s="504"/>
      <c r="E270" s="504"/>
      <c r="F270" s="505"/>
      <c r="G270" s="506" t="s">
        <v>462</v>
      </c>
      <c r="H270" s="506">
        <v>43830</v>
      </c>
      <c r="I270" s="490" t="b">
        <f t="shared" si="13"/>
        <v>1</v>
      </c>
      <c r="J270" s="490" t="b">
        <f t="shared" si="14"/>
        <v>0</v>
      </c>
      <c r="K270" s="490" t="str">
        <f t="shared" si="15"/>
        <v>a1N36000002nveWEAQ</v>
      </c>
      <c r="L270" s="507" t="s">
        <v>1304</v>
      </c>
      <c r="M270" s="504"/>
      <c r="N270" s="504"/>
      <c r="O270" s="50"/>
      <c r="AM270" s="6"/>
      <c r="AN270" s="6"/>
    </row>
    <row r="271" spans="1:40" ht="283.5" x14ac:dyDescent="0.25">
      <c r="A271" s="396">
        <v>36</v>
      </c>
      <c r="B271" s="414" t="str">
        <f t="shared" si="12"/>
        <v/>
      </c>
      <c r="C271" s="488" t="str">
        <f ca="1">TEXT(IFERROR(INDEX('Overview - Section A'!$A$45:$A$51,MATCH(G271,'Overview - Section A'!$U$45:$U$51,0)),""),"d-mmm-yy") &amp;" to " &amp; TEXT(IFERROR(INDEX('Overview - Section A'!$E$45:$E$51,MATCH(G271,'Overview - Section A'!$U$45:$U$51,0)),""),"d-mmm-yy")</f>
        <v>1-Jan-20 to 31-Dec-20</v>
      </c>
      <c r="D271" s="504"/>
      <c r="E271" s="504"/>
      <c r="F271" s="505"/>
      <c r="G271" s="506" t="s">
        <v>481</v>
      </c>
      <c r="H271" s="506">
        <v>44196</v>
      </c>
      <c r="I271" s="490" t="b">
        <f t="shared" si="13"/>
        <v>1</v>
      </c>
      <c r="J271" s="490" t="b">
        <f t="shared" si="14"/>
        <v>0</v>
      </c>
      <c r="K271" s="490" t="str">
        <f t="shared" si="15"/>
        <v>a1N36000002nveWEAQ</v>
      </c>
      <c r="L271" s="507" t="s">
        <v>1305</v>
      </c>
      <c r="M271" s="504"/>
      <c r="N271" s="504"/>
      <c r="O271" s="50"/>
      <c r="AM271" s="6"/>
      <c r="AN271" s="6"/>
    </row>
    <row r="272" spans="1:40" ht="283.5" x14ac:dyDescent="0.25">
      <c r="A272" s="396">
        <v>36</v>
      </c>
      <c r="B272" s="414" t="str">
        <f t="shared" si="12"/>
        <v/>
      </c>
      <c r="C272" s="488" t="str">
        <f ca="1">TEXT(IFERROR(INDEX('Overview - Section A'!$A$45:$A$51,MATCH(G272,'Overview - Section A'!$U$45:$U$51,0)),""),"d-mmm-yy") &amp;" to " &amp; TEXT(IFERROR(INDEX('Overview - Section A'!$E$45:$E$51,MATCH(G272,'Overview - Section A'!$U$45:$U$51,0)),""),"d-mmm-yy")</f>
        <v>1-Jan-21 to 31-Dec-21</v>
      </c>
      <c r="D272" s="504"/>
      <c r="E272" s="504"/>
      <c r="F272" s="505"/>
      <c r="G272" s="506" t="s">
        <v>465</v>
      </c>
      <c r="H272" s="506"/>
      <c r="I272" s="490" t="b">
        <f t="shared" si="13"/>
        <v>1</v>
      </c>
      <c r="J272" s="490" t="b">
        <f t="shared" si="14"/>
        <v>0</v>
      </c>
      <c r="K272" s="490" t="str">
        <f t="shared" si="15"/>
        <v>a1N36000002nveWEAQ</v>
      </c>
      <c r="L272" s="507" t="s">
        <v>1306</v>
      </c>
      <c r="M272" s="504"/>
      <c r="N272" s="504"/>
      <c r="O272" s="50"/>
      <c r="AM272" s="6"/>
      <c r="AN272" s="6"/>
    </row>
    <row r="273" spans="1:40" ht="283.5" x14ac:dyDescent="0.25">
      <c r="A273" s="396">
        <v>36</v>
      </c>
      <c r="B273" s="414" t="str">
        <f t="shared" si="12"/>
        <v/>
      </c>
      <c r="C273" s="488" t="str">
        <f ca="1">TEXT(IFERROR(INDEX('Overview - Section A'!$A$45:$A$51,MATCH(G273,'Overview - Section A'!$U$45:$U$51,0)),""),"d-mmm-yy") &amp;" to " &amp; TEXT(IFERROR(INDEX('Overview - Section A'!$E$45:$E$51,MATCH(G273,'Overview - Section A'!$U$45:$U$51,0)),""),"d-mmm-yy")</f>
        <v xml:space="preserve">1-Jan-22 to </v>
      </c>
      <c r="D273" s="504"/>
      <c r="E273" s="504"/>
      <c r="F273" s="505"/>
      <c r="G273" s="506" t="s">
        <v>467</v>
      </c>
      <c r="H273" s="506"/>
      <c r="I273" s="490" t="b">
        <f t="shared" si="13"/>
        <v>1</v>
      </c>
      <c r="J273" s="490" t="b">
        <f t="shared" si="14"/>
        <v>0</v>
      </c>
      <c r="K273" s="490" t="str">
        <f t="shared" si="15"/>
        <v>a1N36000002nveWEAQ</v>
      </c>
      <c r="L273" s="507" t="s">
        <v>1307</v>
      </c>
      <c r="M273" s="504"/>
      <c r="N273" s="504"/>
      <c r="O273" s="50"/>
      <c r="AM273" s="6"/>
      <c r="AN273" s="6"/>
    </row>
    <row r="274" spans="1:40" ht="283.5" x14ac:dyDescent="0.25">
      <c r="A274" s="396">
        <v>37</v>
      </c>
      <c r="B274" s="414" t="str">
        <f t="shared" si="12"/>
        <v/>
      </c>
      <c r="C274" s="488" t="str">
        <f ca="1">TEXT(IFERROR(INDEX('Overview - Section A'!$A$45:$A$51,MATCH(G274,'Overview - Section A'!$U$45:$U$51,0)),""),"d-mmm-yy") &amp;" to " &amp; TEXT(IFERROR(INDEX('Overview - Section A'!$E$45:$E$51,MATCH(G274,'Overview - Section A'!$U$45:$U$51,0)),""),"d-mmm-yy")</f>
        <v>1-Jul-18 to 31-Dec-18</v>
      </c>
      <c r="D274" s="504"/>
      <c r="E274" s="504"/>
      <c r="F274" s="505"/>
      <c r="G274" s="506" t="s">
        <v>460</v>
      </c>
      <c r="H274" s="506">
        <v>43465</v>
      </c>
      <c r="I274" s="490" t="b">
        <f t="shared" si="13"/>
        <v>1</v>
      </c>
      <c r="J274" s="490" t="b">
        <f t="shared" si="14"/>
        <v>0</v>
      </c>
      <c r="K274" s="490" t="str">
        <f t="shared" si="15"/>
        <v>a1N36000002nveXEAQ</v>
      </c>
      <c r="L274" s="507" t="s">
        <v>1308</v>
      </c>
      <c r="M274" s="504"/>
      <c r="N274" s="504"/>
      <c r="O274" s="50"/>
      <c r="AM274" s="6"/>
      <c r="AN274" s="6"/>
    </row>
    <row r="275" spans="1:40" ht="283.5" x14ac:dyDescent="0.25">
      <c r="A275" s="396">
        <v>37</v>
      </c>
      <c r="B275" s="414" t="str">
        <f t="shared" si="12"/>
        <v/>
      </c>
      <c r="C275" s="488" t="str">
        <f ca="1">TEXT(IFERROR(INDEX('Overview - Section A'!$A$45:$A$51,MATCH(G275,'Overview - Section A'!$U$45:$U$51,0)),""),"d-mmm-yy") &amp;" to " &amp; TEXT(IFERROR(INDEX('Overview - Section A'!$E$45:$E$51,MATCH(G275,'Overview - Section A'!$U$45:$U$51,0)),""),"d-mmm-yy")</f>
        <v>1-Jan-19 to 31-Dec-19</v>
      </c>
      <c r="D275" s="504"/>
      <c r="E275" s="504"/>
      <c r="F275" s="505"/>
      <c r="G275" s="506" t="s">
        <v>462</v>
      </c>
      <c r="H275" s="506">
        <v>43830</v>
      </c>
      <c r="I275" s="490" t="b">
        <f t="shared" si="13"/>
        <v>1</v>
      </c>
      <c r="J275" s="490" t="b">
        <f t="shared" si="14"/>
        <v>0</v>
      </c>
      <c r="K275" s="490" t="str">
        <f t="shared" si="15"/>
        <v>a1N36000002nveXEAQ</v>
      </c>
      <c r="L275" s="507" t="s">
        <v>1309</v>
      </c>
      <c r="M275" s="504"/>
      <c r="N275" s="504"/>
      <c r="O275" s="50"/>
      <c r="AM275" s="6"/>
      <c r="AN275" s="6"/>
    </row>
    <row r="276" spans="1:40" ht="283.5" x14ac:dyDescent="0.25">
      <c r="A276" s="396">
        <v>37</v>
      </c>
      <c r="B276" s="414" t="str">
        <f t="shared" si="12"/>
        <v/>
      </c>
      <c r="C276" s="488" t="str">
        <f ca="1">TEXT(IFERROR(INDEX('Overview - Section A'!$A$45:$A$51,MATCH(G276,'Overview - Section A'!$U$45:$U$51,0)),""),"d-mmm-yy") &amp;" to " &amp; TEXT(IFERROR(INDEX('Overview - Section A'!$E$45:$E$51,MATCH(G276,'Overview - Section A'!$U$45:$U$51,0)),""),"d-mmm-yy")</f>
        <v>1-Jan-20 to 31-Dec-20</v>
      </c>
      <c r="D276" s="504"/>
      <c r="E276" s="504"/>
      <c r="F276" s="505"/>
      <c r="G276" s="506" t="s">
        <v>481</v>
      </c>
      <c r="H276" s="506">
        <v>44196</v>
      </c>
      <c r="I276" s="490" t="b">
        <f t="shared" si="13"/>
        <v>1</v>
      </c>
      <c r="J276" s="490" t="b">
        <f t="shared" si="14"/>
        <v>0</v>
      </c>
      <c r="K276" s="490" t="str">
        <f t="shared" si="15"/>
        <v>a1N36000002nveXEAQ</v>
      </c>
      <c r="L276" s="507" t="s">
        <v>1310</v>
      </c>
      <c r="M276" s="504"/>
      <c r="N276" s="504"/>
      <c r="O276" s="50"/>
      <c r="AM276" s="6"/>
      <c r="AN276" s="6"/>
    </row>
    <row r="277" spans="1:40" ht="283.5" x14ac:dyDescent="0.25">
      <c r="A277" s="396">
        <v>37</v>
      </c>
      <c r="B277" s="414" t="str">
        <f t="shared" si="12"/>
        <v/>
      </c>
      <c r="C277" s="488" t="str">
        <f ca="1">TEXT(IFERROR(INDEX('Overview - Section A'!$A$45:$A$51,MATCH(G277,'Overview - Section A'!$U$45:$U$51,0)),""),"d-mmm-yy") &amp;" to " &amp; TEXT(IFERROR(INDEX('Overview - Section A'!$E$45:$E$51,MATCH(G277,'Overview - Section A'!$U$45:$U$51,0)),""),"d-mmm-yy")</f>
        <v>1-Jan-21 to 31-Dec-21</v>
      </c>
      <c r="D277" s="504"/>
      <c r="E277" s="504"/>
      <c r="F277" s="505"/>
      <c r="G277" s="506" t="s">
        <v>465</v>
      </c>
      <c r="H277" s="506"/>
      <c r="I277" s="490" t="b">
        <f t="shared" si="13"/>
        <v>1</v>
      </c>
      <c r="J277" s="490" t="b">
        <f t="shared" si="14"/>
        <v>0</v>
      </c>
      <c r="K277" s="490" t="str">
        <f t="shared" si="15"/>
        <v>a1N36000002nveXEAQ</v>
      </c>
      <c r="L277" s="507" t="s">
        <v>1311</v>
      </c>
      <c r="M277" s="504"/>
      <c r="N277" s="504"/>
      <c r="O277" s="50"/>
      <c r="AM277" s="6"/>
      <c r="AN277" s="6"/>
    </row>
    <row r="278" spans="1:40" ht="283.5" x14ac:dyDescent="0.25">
      <c r="A278" s="396">
        <v>37</v>
      </c>
      <c r="B278" s="414" t="str">
        <f t="shared" si="12"/>
        <v/>
      </c>
      <c r="C278" s="488" t="str">
        <f ca="1">TEXT(IFERROR(INDEX('Overview - Section A'!$A$45:$A$51,MATCH(G278,'Overview - Section A'!$U$45:$U$51,0)),""),"d-mmm-yy") &amp;" to " &amp; TEXT(IFERROR(INDEX('Overview - Section A'!$E$45:$E$51,MATCH(G278,'Overview - Section A'!$U$45:$U$51,0)),""),"d-mmm-yy")</f>
        <v xml:space="preserve">1-Jan-22 to </v>
      </c>
      <c r="D278" s="504"/>
      <c r="E278" s="504"/>
      <c r="F278" s="505"/>
      <c r="G278" s="506" t="s">
        <v>467</v>
      </c>
      <c r="H278" s="506"/>
      <c r="I278" s="490" t="b">
        <f t="shared" si="13"/>
        <v>1</v>
      </c>
      <c r="J278" s="490" t="b">
        <f t="shared" si="14"/>
        <v>0</v>
      </c>
      <c r="K278" s="490" t="str">
        <f t="shared" si="15"/>
        <v>a1N36000002nveXEAQ</v>
      </c>
      <c r="L278" s="507" t="s">
        <v>1312</v>
      </c>
      <c r="M278" s="504"/>
      <c r="N278" s="504"/>
      <c r="O278" s="50"/>
      <c r="AM278" s="6"/>
      <c r="AN278" s="6"/>
    </row>
    <row r="279" spans="1:40" ht="283.5" x14ac:dyDescent="0.25">
      <c r="A279" s="396">
        <v>38</v>
      </c>
      <c r="B279" s="414" t="str">
        <f t="shared" si="12"/>
        <v/>
      </c>
      <c r="C279" s="488" t="str">
        <f ca="1">TEXT(IFERROR(INDEX('Overview - Section A'!$A$45:$A$51,MATCH(G279,'Overview - Section A'!$U$45:$U$51,0)),""),"d-mmm-yy") &amp;" to " &amp; TEXT(IFERROR(INDEX('Overview - Section A'!$E$45:$E$51,MATCH(G279,'Overview - Section A'!$U$45:$U$51,0)),""),"d-mmm-yy")</f>
        <v>1-Jul-18 to 31-Dec-18</v>
      </c>
      <c r="D279" s="504"/>
      <c r="E279" s="504"/>
      <c r="F279" s="505"/>
      <c r="G279" s="506" t="s">
        <v>460</v>
      </c>
      <c r="H279" s="506">
        <v>43465</v>
      </c>
      <c r="I279" s="490" t="b">
        <f t="shared" si="13"/>
        <v>1</v>
      </c>
      <c r="J279" s="490" t="b">
        <f t="shared" si="14"/>
        <v>0</v>
      </c>
      <c r="K279" s="490" t="str">
        <f t="shared" si="15"/>
        <v>a1N36000002nveYEAQ</v>
      </c>
      <c r="L279" s="507" t="s">
        <v>1313</v>
      </c>
      <c r="M279" s="504"/>
      <c r="N279" s="504"/>
      <c r="O279" s="50"/>
      <c r="AM279" s="6"/>
      <c r="AN279" s="6"/>
    </row>
    <row r="280" spans="1:40" ht="283.5" x14ac:dyDescent="0.25">
      <c r="A280" s="396">
        <v>38</v>
      </c>
      <c r="B280" s="414" t="str">
        <f t="shared" si="12"/>
        <v/>
      </c>
      <c r="C280" s="488" t="str">
        <f ca="1">TEXT(IFERROR(INDEX('Overview - Section A'!$A$45:$A$51,MATCH(G280,'Overview - Section A'!$U$45:$U$51,0)),""),"d-mmm-yy") &amp;" to " &amp; TEXT(IFERROR(INDEX('Overview - Section A'!$E$45:$E$51,MATCH(G280,'Overview - Section A'!$U$45:$U$51,0)),""),"d-mmm-yy")</f>
        <v>1-Jan-19 to 31-Dec-19</v>
      </c>
      <c r="D280" s="504"/>
      <c r="E280" s="504"/>
      <c r="F280" s="505"/>
      <c r="G280" s="506" t="s">
        <v>462</v>
      </c>
      <c r="H280" s="506">
        <v>43830</v>
      </c>
      <c r="I280" s="490" t="b">
        <f t="shared" si="13"/>
        <v>1</v>
      </c>
      <c r="J280" s="490" t="b">
        <f t="shared" si="14"/>
        <v>0</v>
      </c>
      <c r="K280" s="490" t="str">
        <f t="shared" si="15"/>
        <v>a1N36000002nveYEAQ</v>
      </c>
      <c r="L280" s="507" t="s">
        <v>1314</v>
      </c>
      <c r="M280" s="504"/>
      <c r="N280" s="504"/>
      <c r="O280" s="50"/>
      <c r="AM280" s="6"/>
      <c r="AN280" s="6"/>
    </row>
    <row r="281" spans="1:40" ht="283.5" x14ac:dyDescent="0.25">
      <c r="A281" s="396">
        <v>38</v>
      </c>
      <c r="B281" s="414" t="str">
        <f t="shared" si="12"/>
        <v/>
      </c>
      <c r="C281" s="488" t="str">
        <f ca="1">TEXT(IFERROR(INDEX('Overview - Section A'!$A$45:$A$51,MATCH(G281,'Overview - Section A'!$U$45:$U$51,0)),""),"d-mmm-yy") &amp;" to " &amp; TEXT(IFERROR(INDEX('Overview - Section A'!$E$45:$E$51,MATCH(G281,'Overview - Section A'!$U$45:$U$51,0)),""),"d-mmm-yy")</f>
        <v>1-Jan-20 to 31-Dec-20</v>
      </c>
      <c r="D281" s="504"/>
      <c r="E281" s="504"/>
      <c r="F281" s="505"/>
      <c r="G281" s="506" t="s">
        <v>481</v>
      </c>
      <c r="H281" s="506">
        <v>44196</v>
      </c>
      <c r="I281" s="490" t="b">
        <f t="shared" si="13"/>
        <v>1</v>
      </c>
      <c r="J281" s="490" t="b">
        <f t="shared" si="14"/>
        <v>0</v>
      </c>
      <c r="K281" s="490" t="str">
        <f t="shared" si="15"/>
        <v>a1N36000002nveYEAQ</v>
      </c>
      <c r="L281" s="507" t="s">
        <v>1315</v>
      </c>
      <c r="M281" s="504"/>
      <c r="N281" s="504"/>
      <c r="O281" s="50"/>
      <c r="AM281" s="6"/>
      <c r="AN281" s="6"/>
    </row>
    <row r="282" spans="1:40" ht="283.5" x14ac:dyDescent="0.25">
      <c r="A282" s="396">
        <v>38</v>
      </c>
      <c r="B282" s="414" t="str">
        <f t="shared" si="12"/>
        <v/>
      </c>
      <c r="C282" s="488" t="str">
        <f ca="1">TEXT(IFERROR(INDEX('Overview - Section A'!$A$45:$A$51,MATCH(G282,'Overview - Section A'!$U$45:$U$51,0)),""),"d-mmm-yy") &amp;" to " &amp; TEXT(IFERROR(INDEX('Overview - Section A'!$E$45:$E$51,MATCH(G282,'Overview - Section A'!$U$45:$U$51,0)),""),"d-mmm-yy")</f>
        <v>1-Jan-21 to 31-Dec-21</v>
      </c>
      <c r="D282" s="504"/>
      <c r="E282" s="504"/>
      <c r="F282" s="505"/>
      <c r="G282" s="506" t="s">
        <v>465</v>
      </c>
      <c r="H282" s="506"/>
      <c r="I282" s="490" t="b">
        <f t="shared" si="13"/>
        <v>1</v>
      </c>
      <c r="J282" s="490" t="b">
        <f t="shared" si="14"/>
        <v>0</v>
      </c>
      <c r="K282" s="490" t="str">
        <f t="shared" si="15"/>
        <v>a1N36000002nveYEAQ</v>
      </c>
      <c r="L282" s="507" t="s">
        <v>1316</v>
      </c>
      <c r="M282" s="504"/>
      <c r="N282" s="504"/>
      <c r="O282" s="50"/>
      <c r="AM282" s="6"/>
      <c r="AN282" s="6"/>
    </row>
    <row r="283" spans="1:40" ht="283.5" x14ac:dyDescent="0.25">
      <c r="A283" s="396">
        <v>38</v>
      </c>
      <c r="B283" s="414" t="str">
        <f t="shared" si="12"/>
        <v/>
      </c>
      <c r="C283" s="488" t="str">
        <f ca="1">TEXT(IFERROR(INDEX('Overview - Section A'!$A$45:$A$51,MATCH(G283,'Overview - Section A'!$U$45:$U$51,0)),""),"d-mmm-yy") &amp;" to " &amp; TEXT(IFERROR(INDEX('Overview - Section A'!$E$45:$E$51,MATCH(G283,'Overview - Section A'!$U$45:$U$51,0)),""),"d-mmm-yy")</f>
        <v xml:space="preserve">1-Jan-22 to </v>
      </c>
      <c r="D283" s="504"/>
      <c r="E283" s="504"/>
      <c r="F283" s="505"/>
      <c r="G283" s="506" t="s">
        <v>467</v>
      </c>
      <c r="H283" s="506"/>
      <c r="I283" s="490" t="b">
        <f t="shared" si="13"/>
        <v>1</v>
      </c>
      <c r="J283" s="490" t="b">
        <f t="shared" si="14"/>
        <v>0</v>
      </c>
      <c r="K283" s="490" t="str">
        <f t="shared" si="15"/>
        <v>a1N36000002nveYEAQ</v>
      </c>
      <c r="L283" s="507" t="s">
        <v>1317</v>
      </c>
      <c r="M283" s="504"/>
      <c r="N283" s="504"/>
      <c r="O283" s="50"/>
      <c r="AM283" s="6"/>
      <c r="AN283" s="6"/>
    </row>
    <row r="284" spans="1:40" ht="283.5" x14ac:dyDescent="0.25">
      <c r="A284" s="396">
        <v>39</v>
      </c>
      <c r="B284" s="414" t="str">
        <f t="shared" si="12"/>
        <v/>
      </c>
      <c r="C284" s="488" t="str">
        <f ca="1">TEXT(IFERROR(INDEX('Overview - Section A'!$A$45:$A$51,MATCH(G284,'Overview - Section A'!$U$45:$U$51,0)),""),"d-mmm-yy") &amp;" to " &amp; TEXT(IFERROR(INDEX('Overview - Section A'!$E$45:$E$51,MATCH(G284,'Overview - Section A'!$U$45:$U$51,0)),""),"d-mmm-yy")</f>
        <v>1-Jul-18 to 31-Dec-18</v>
      </c>
      <c r="D284" s="504"/>
      <c r="E284" s="504"/>
      <c r="F284" s="505"/>
      <c r="G284" s="506" t="s">
        <v>460</v>
      </c>
      <c r="H284" s="506">
        <v>43465</v>
      </c>
      <c r="I284" s="490" t="b">
        <f t="shared" si="13"/>
        <v>1</v>
      </c>
      <c r="J284" s="490" t="b">
        <f t="shared" si="14"/>
        <v>0</v>
      </c>
      <c r="K284" s="490" t="str">
        <f t="shared" si="15"/>
        <v>a1N36000002nveZEAQ</v>
      </c>
      <c r="L284" s="507" t="s">
        <v>1318</v>
      </c>
      <c r="M284" s="504"/>
      <c r="N284" s="504"/>
      <c r="O284" s="50"/>
      <c r="AM284" s="6"/>
      <c r="AN284" s="6"/>
    </row>
    <row r="285" spans="1:40" ht="283.5" x14ac:dyDescent="0.25">
      <c r="A285" s="396">
        <v>39</v>
      </c>
      <c r="B285" s="414" t="str">
        <f t="shared" si="12"/>
        <v/>
      </c>
      <c r="C285" s="488" t="str">
        <f ca="1">TEXT(IFERROR(INDEX('Overview - Section A'!$A$45:$A$51,MATCH(G285,'Overview - Section A'!$U$45:$U$51,0)),""),"d-mmm-yy") &amp;" to " &amp; TEXT(IFERROR(INDEX('Overview - Section A'!$E$45:$E$51,MATCH(G285,'Overview - Section A'!$U$45:$U$51,0)),""),"d-mmm-yy")</f>
        <v>1-Jan-19 to 31-Dec-19</v>
      </c>
      <c r="D285" s="504"/>
      <c r="E285" s="504"/>
      <c r="F285" s="505"/>
      <c r="G285" s="506" t="s">
        <v>462</v>
      </c>
      <c r="H285" s="506">
        <v>43830</v>
      </c>
      <c r="I285" s="490" t="b">
        <f t="shared" si="13"/>
        <v>1</v>
      </c>
      <c r="J285" s="490" t="b">
        <f t="shared" si="14"/>
        <v>0</v>
      </c>
      <c r="K285" s="490" t="str">
        <f t="shared" si="15"/>
        <v>a1N36000002nveZEAQ</v>
      </c>
      <c r="L285" s="507" t="s">
        <v>1319</v>
      </c>
      <c r="M285" s="504"/>
      <c r="N285" s="504"/>
      <c r="O285" s="50"/>
      <c r="AM285" s="6"/>
      <c r="AN285" s="6"/>
    </row>
    <row r="286" spans="1:40" ht="283.5" x14ac:dyDescent="0.25">
      <c r="A286" s="396">
        <v>39</v>
      </c>
      <c r="B286" s="414" t="str">
        <f t="shared" ref="B286:B349" si="16">IF(A286=A285,"",IF(VLOOKUP(A286,$A$8:$D$90,4,FALSE)=0,"",VLOOKUP(A286,$A$8:$D$90,4,FALSE)))</f>
        <v/>
      </c>
      <c r="C286" s="488" t="str">
        <f ca="1">TEXT(IFERROR(INDEX('Overview - Section A'!$A$45:$A$51,MATCH(G286,'Overview - Section A'!$U$45:$U$51,0)),""),"d-mmm-yy") &amp;" to " &amp; TEXT(IFERROR(INDEX('Overview - Section A'!$E$45:$E$51,MATCH(G286,'Overview - Section A'!$U$45:$U$51,0)),""),"d-mmm-yy")</f>
        <v>1-Jan-20 to 31-Dec-20</v>
      </c>
      <c r="D286" s="504"/>
      <c r="E286" s="504"/>
      <c r="F286" s="505"/>
      <c r="G286" s="506" t="s">
        <v>481</v>
      </c>
      <c r="H286" s="506">
        <v>44196</v>
      </c>
      <c r="I286" s="490" t="b">
        <f t="shared" ref="I286:I349" si="17">IFERROR(TRUE,FALSE)</f>
        <v>1</v>
      </c>
      <c r="J286" s="490" t="b">
        <f t="shared" ref="J286:J349" si="18">IFERROR(IF(VLOOKUP(A286,$A$8:$D$90,4,FALSE)&lt;&gt;"",TRUE,FALSE),FALSE)</f>
        <v>0</v>
      </c>
      <c r="K286" s="490" t="str">
        <f t="shared" ref="K286:K349" si="19">IFERROR(VLOOKUP(A286,$A$8:$T$90,20,FALSE),"")</f>
        <v>a1N36000002nveZEAQ</v>
      </c>
      <c r="L286" s="507" t="s">
        <v>1320</v>
      </c>
      <c r="M286" s="504"/>
      <c r="N286" s="504"/>
      <c r="O286" s="50"/>
      <c r="AM286" s="6"/>
      <c r="AN286" s="6"/>
    </row>
    <row r="287" spans="1:40" ht="283.5" x14ac:dyDescent="0.25">
      <c r="A287" s="396">
        <v>39</v>
      </c>
      <c r="B287" s="414" t="str">
        <f t="shared" si="16"/>
        <v/>
      </c>
      <c r="C287" s="488" t="str">
        <f ca="1">TEXT(IFERROR(INDEX('Overview - Section A'!$A$45:$A$51,MATCH(G287,'Overview - Section A'!$U$45:$U$51,0)),""),"d-mmm-yy") &amp;" to " &amp; TEXT(IFERROR(INDEX('Overview - Section A'!$E$45:$E$51,MATCH(G287,'Overview - Section A'!$U$45:$U$51,0)),""),"d-mmm-yy")</f>
        <v>1-Jan-21 to 31-Dec-21</v>
      </c>
      <c r="D287" s="504"/>
      <c r="E287" s="504"/>
      <c r="F287" s="505"/>
      <c r="G287" s="506" t="s">
        <v>465</v>
      </c>
      <c r="H287" s="506"/>
      <c r="I287" s="490" t="b">
        <f t="shared" si="17"/>
        <v>1</v>
      </c>
      <c r="J287" s="490" t="b">
        <f t="shared" si="18"/>
        <v>0</v>
      </c>
      <c r="K287" s="490" t="str">
        <f t="shared" si="19"/>
        <v>a1N36000002nveZEAQ</v>
      </c>
      <c r="L287" s="507" t="s">
        <v>1321</v>
      </c>
      <c r="M287" s="504"/>
      <c r="N287" s="504"/>
      <c r="O287" s="50"/>
      <c r="AM287" s="6"/>
      <c r="AN287" s="6"/>
    </row>
    <row r="288" spans="1:40" ht="283.5" x14ac:dyDescent="0.25">
      <c r="A288" s="396">
        <v>39</v>
      </c>
      <c r="B288" s="414" t="str">
        <f t="shared" si="16"/>
        <v/>
      </c>
      <c r="C288" s="488" t="str">
        <f ca="1">TEXT(IFERROR(INDEX('Overview - Section A'!$A$45:$A$51,MATCH(G288,'Overview - Section A'!$U$45:$U$51,0)),""),"d-mmm-yy") &amp;" to " &amp; TEXT(IFERROR(INDEX('Overview - Section A'!$E$45:$E$51,MATCH(G288,'Overview - Section A'!$U$45:$U$51,0)),""),"d-mmm-yy")</f>
        <v xml:space="preserve">1-Jan-22 to </v>
      </c>
      <c r="D288" s="504"/>
      <c r="E288" s="504"/>
      <c r="F288" s="505"/>
      <c r="G288" s="506" t="s">
        <v>467</v>
      </c>
      <c r="H288" s="506"/>
      <c r="I288" s="490" t="b">
        <f t="shared" si="17"/>
        <v>1</v>
      </c>
      <c r="J288" s="490" t="b">
        <f t="shared" si="18"/>
        <v>0</v>
      </c>
      <c r="K288" s="490" t="str">
        <f t="shared" si="19"/>
        <v>a1N36000002nveZEAQ</v>
      </c>
      <c r="L288" s="507" t="s">
        <v>1322</v>
      </c>
      <c r="M288" s="504"/>
      <c r="N288" s="504"/>
      <c r="O288" s="50"/>
      <c r="AM288" s="6"/>
      <c r="AN288" s="6"/>
    </row>
    <row r="289" spans="1:40" ht="283.5" x14ac:dyDescent="0.25">
      <c r="A289" s="396">
        <v>40</v>
      </c>
      <c r="B289" s="414" t="str">
        <f t="shared" si="16"/>
        <v/>
      </c>
      <c r="C289" s="488" t="str">
        <f ca="1">TEXT(IFERROR(INDEX('Overview - Section A'!$A$45:$A$51,MATCH(G289,'Overview - Section A'!$U$45:$U$51,0)),""),"d-mmm-yy") &amp;" to " &amp; TEXT(IFERROR(INDEX('Overview - Section A'!$E$45:$E$51,MATCH(G289,'Overview - Section A'!$U$45:$U$51,0)),""),"d-mmm-yy")</f>
        <v>1-Jul-18 to 31-Dec-18</v>
      </c>
      <c r="D289" s="504"/>
      <c r="E289" s="504"/>
      <c r="F289" s="505"/>
      <c r="G289" s="506" t="s">
        <v>460</v>
      </c>
      <c r="H289" s="506">
        <v>43465</v>
      </c>
      <c r="I289" s="490" t="b">
        <f t="shared" si="17"/>
        <v>1</v>
      </c>
      <c r="J289" s="490" t="b">
        <f t="shared" si="18"/>
        <v>0</v>
      </c>
      <c r="K289" s="490" t="str">
        <f t="shared" si="19"/>
        <v>a1N36000002nveaEAA</v>
      </c>
      <c r="L289" s="507" t="s">
        <v>1323</v>
      </c>
      <c r="M289" s="504"/>
      <c r="N289" s="504"/>
      <c r="O289" s="50"/>
      <c r="AM289" s="6"/>
      <c r="AN289" s="6"/>
    </row>
    <row r="290" spans="1:40" ht="283.5" x14ac:dyDescent="0.25">
      <c r="A290" s="396">
        <v>40</v>
      </c>
      <c r="B290" s="414" t="str">
        <f t="shared" si="16"/>
        <v/>
      </c>
      <c r="C290" s="488" t="str">
        <f ca="1">TEXT(IFERROR(INDEX('Overview - Section A'!$A$45:$A$51,MATCH(G290,'Overview - Section A'!$U$45:$U$51,0)),""),"d-mmm-yy") &amp;" to " &amp; TEXT(IFERROR(INDEX('Overview - Section A'!$E$45:$E$51,MATCH(G290,'Overview - Section A'!$U$45:$U$51,0)),""),"d-mmm-yy")</f>
        <v>1-Jan-19 to 31-Dec-19</v>
      </c>
      <c r="D290" s="504"/>
      <c r="E290" s="504"/>
      <c r="F290" s="505"/>
      <c r="G290" s="506" t="s">
        <v>462</v>
      </c>
      <c r="H290" s="506">
        <v>43830</v>
      </c>
      <c r="I290" s="490" t="b">
        <f t="shared" si="17"/>
        <v>1</v>
      </c>
      <c r="J290" s="490" t="b">
        <f t="shared" si="18"/>
        <v>0</v>
      </c>
      <c r="K290" s="490" t="str">
        <f t="shared" si="19"/>
        <v>a1N36000002nveaEAA</v>
      </c>
      <c r="L290" s="507" t="s">
        <v>1324</v>
      </c>
      <c r="M290" s="504"/>
      <c r="N290" s="504"/>
      <c r="O290" s="50"/>
      <c r="AM290" s="6"/>
      <c r="AN290" s="6"/>
    </row>
    <row r="291" spans="1:40" ht="283.5" x14ac:dyDescent="0.25">
      <c r="A291" s="396">
        <v>40</v>
      </c>
      <c r="B291" s="414" t="str">
        <f t="shared" si="16"/>
        <v/>
      </c>
      <c r="C291" s="488" t="str">
        <f ca="1">TEXT(IFERROR(INDEX('Overview - Section A'!$A$45:$A$51,MATCH(G291,'Overview - Section A'!$U$45:$U$51,0)),""),"d-mmm-yy") &amp;" to " &amp; TEXT(IFERROR(INDEX('Overview - Section A'!$E$45:$E$51,MATCH(G291,'Overview - Section A'!$U$45:$U$51,0)),""),"d-mmm-yy")</f>
        <v>1-Jan-20 to 31-Dec-20</v>
      </c>
      <c r="D291" s="504"/>
      <c r="E291" s="504"/>
      <c r="F291" s="505"/>
      <c r="G291" s="506" t="s">
        <v>481</v>
      </c>
      <c r="H291" s="506">
        <v>44196</v>
      </c>
      <c r="I291" s="490" t="b">
        <f t="shared" si="17"/>
        <v>1</v>
      </c>
      <c r="J291" s="490" t="b">
        <f t="shared" si="18"/>
        <v>0</v>
      </c>
      <c r="K291" s="490" t="str">
        <f t="shared" si="19"/>
        <v>a1N36000002nveaEAA</v>
      </c>
      <c r="L291" s="507" t="s">
        <v>1325</v>
      </c>
      <c r="M291" s="504"/>
      <c r="N291" s="504"/>
      <c r="O291" s="50"/>
      <c r="AM291" s="6"/>
      <c r="AN291" s="6"/>
    </row>
    <row r="292" spans="1:40" ht="283.5" x14ac:dyDescent="0.25">
      <c r="A292" s="396">
        <v>40</v>
      </c>
      <c r="B292" s="414" t="str">
        <f t="shared" si="16"/>
        <v/>
      </c>
      <c r="C292" s="488" t="str">
        <f ca="1">TEXT(IFERROR(INDEX('Overview - Section A'!$A$45:$A$51,MATCH(G292,'Overview - Section A'!$U$45:$U$51,0)),""),"d-mmm-yy") &amp;" to " &amp; TEXT(IFERROR(INDEX('Overview - Section A'!$E$45:$E$51,MATCH(G292,'Overview - Section A'!$U$45:$U$51,0)),""),"d-mmm-yy")</f>
        <v>1-Jan-21 to 31-Dec-21</v>
      </c>
      <c r="D292" s="504"/>
      <c r="E292" s="504"/>
      <c r="F292" s="505"/>
      <c r="G292" s="506" t="s">
        <v>465</v>
      </c>
      <c r="H292" s="506"/>
      <c r="I292" s="490" t="b">
        <f t="shared" si="17"/>
        <v>1</v>
      </c>
      <c r="J292" s="490" t="b">
        <f t="shared" si="18"/>
        <v>0</v>
      </c>
      <c r="K292" s="490" t="str">
        <f t="shared" si="19"/>
        <v>a1N36000002nveaEAA</v>
      </c>
      <c r="L292" s="507" t="s">
        <v>1326</v>
      </c>
      <c r="M292" s="504"/>
      <c r="N292" s="504"/>
      <c r="O292" s="50"/>
      <c r="AM292" s="6"/>
      <c r="AN292" s="6"/>
    </row>
    <row r="293" spans="1:40" ht="283.5" x14ac:dyDescent="0.25">
      <c r="A293" s="396">
        <v>40</v>
      </c>
      <c r="B293" s="414" t="str">
        <f t="shared" si="16"/>
        <v/>
      </c>
      <c r="C293" s="488" t="str">
        <f ca="1">TEXT(IFERROR(INDEX('Overview - Section A'!$A$45:$A$51,MATCH(G293,'Overview - Section A'!$U$45:$U$51,0)),""),"d-mmm-yy") &amp;" to " &amp; TEXT(IFERROR(INDEX('Overview - Section A'!$E$45:$E$51,MATCH(G293,'Overview - Section A'!$U$45:$U$51,0)),""),"d-mmm-yy")</f>
        <v xml:space="preserve">1-Jan-22 to </v>
      </c>
      <c r="D293" s="504"/>
      <c r="E293" s="504"/>
      <c r="F293" s="505"/>
      <c r="G293" s="506" t="s">
        <v>467</v>
      </c>
      <c r="H293" s="506"/>
      <c r="I293" s="490" t="b">
        <f t="shared" si="17"/>
        <v>1</v>
      </c>
      <c r="J293" s="490" t="b">
        <f t="shared" si="18"/>
        <v>0</v>
      </c>
      <c r="K293" s="490" t="str">
        <f t="shared" si="19"/>
        <v>a1N36000002nveaEAA</v>
      </c>
      <c r="L293" s="507" t="s">
        <v>1327</v>
      </c>
      <c r="M293" s="504"/>
      <c r="N293" s="504"/>
      <c r="O293" s="50"/>
      <c r="AM293" s="6"/>
      <c r="AN293" s="6"/>
    </row>
    <row r="294" spans="1:40" ht="283.5" x14ac:dyDescent="0.25">
      <c r="A294" s="396">
        <v>41</v>
      </c>
      <c r="B294" s="414" t="str">
        <f t="shared" si="16"/>
        <v/>
      </c>
      <c r="C294" s="488" t="str">
        <f ca="1">TEXT(IFERROR(INDEX('Overview - Section A'!$A$45:$A$51,MATCH(G294,'Overview - Section A'!$U$45:$U$51,0)),""),"d-mmm-yy") &amp;" to " &amp; TEXT(IFERROR(INDEX('Overview - Section A'!$E$45:$E$51,MATCH(G294,'Overview - Section A'!$U$45:$U$51,0)),""),"d-mmm-yy")</f>
        <v>1-Jul-18 to 31-Dec-18</v>
      </c>
      <c r="D294" s="504"/>
      <c r="E294" s="504"/>
      <c r="F294" s="505"/>
      <c r="G294" s="506" t="s">
        <v>460</v>
      </c>
      <c r="H294" s="506">
        <v>43465</v>
      </c>
      <c r="I294" s="490" t="b">
        <f t="shared" si="17"/>
        <v>1</v>
      </c>
      <c r="J294" s="490" t="b">
        <f t="shared" si="18"/>
        <v>0</v>
      </c>
      <c r="K294" s="490" t="str">
        <f t="shared" si="19"/>
        <v>a1N36000002nvebEAA</v>
      </c>
      <c r="L294" s="507" t="s">
        <v>1328</v>
      </c>
      <c r="M294" s="504"/>
      <c r="N294" s="504"/>
      <c r="O294" s="50"/>
      <c r="AM294" s="6"/>
      <c r="AN294" s="6"/>
    </row>
    <row r="295" spans="1:40" ht="283.5" x14ac:dyDescent="0.25">
      <c r="A295" s="396">
        <v>41</v>
      </c>
      <c r="B295" s="414" t="str">
        <f t="shared" si="16"/>
        <v/>
      </c>
      <c r="C295" s="488" t="str">
        <f ca="1">TEXT(IFERROR(INDEX('Overview - Section A'!$A$45:$A$51,MATCH(G295,'Overview - Section A'!$U$45:$U$51,0)),""),"d-mmm-yy") &amp;" to " &amp; TEXT(IFERROR(INDEX('Overview - Section A'!$E$45:$E$51,MATCH(G295,'Overview - Section A'!$U$45:$U$51,0)),""),"d-mmm-yy")</f>
        <v>1-Jan-19 to 31-Dec-19</v>
      </c>
      <c r="D295" s="504"/>
      <c r="E295" s="504"/>
      <c r="F295" s="505"/>
      <c r="G295" s="506" t="s">
        <v>462</v>
      </c>
      <c r="H295" s="506">
        <v>43830</v>
      </c>
      <c r="I295" s="490" t="b">
        <f t="shared" si="17"/>
        <v>1</v>
      </c>
      <c r="J295" s="490" t="b">
        <f t="shared" si="18"/>
        <v>0</v>
      </c>
      <c r="K295" s="490" t="str">
        <f t="shared" si="19"/>
        <v>a1N36000002nvebEAA</v>
      </c>
      <c r="L295" s="507" t="s">
        <v>1329</v>
      </c>
      <c r="M295" s="504"/>
      <c r="N295" s="504"/>
      <c r="O295" s="50"/>
      <c r="AM295" s="6"/>
      <c r="AN295" s="6"/>
    </row>
    <row r="296" spans="1:40" ht="283.5" x14ac:dyDescent="0.25">
      <c r="A296" s="396">
        <v>41</v>
      </c>
      <c r="B296" s="414" t="str">
        <f t="shared" si="16"/>
        <v/>
      </c>
      <c r="C296" s="488" t="str">
        <f ca="1">TEXT(IFERROR(INDEX('Overview - Section A'!$A$45:$A$51,MATCH(G296,'Overview - Section A'!$U$45:$U$51,0)),""),"d-mmm-yy") &amp;" to " &amp; TEXT(IFERROR(INDEX('Overview - Section A'!$E$45:$E$51,MATCH(G296,'Overview - Section A'!$U$45:$U$51,0)),""),"d-mmm-yy")</f>
        <v>1-Jan-20 to 31-Dec-20</v>
      </c>
      <c r="D296" s="504"/>
      <c r="E296" s="504"/>
      <c r="F296" s="505"/>
      <c r="G296" s="506" t="s">
        <v>481</v>
      </c>
      <c r="H296" s="506">
        <v>44196</v>
      </c>
      <c r="I296" s="490" t="b">
        <f t="shared" si="17"/>
        <v>1</v>
      </c>
      <c r="J296" s="490" t="b">
        <f t="shared" si="18"/>
        <v>0</v>
      </c>
      <c r="K296" s="490" t="str">
        <f t="shared" si="19"/>
        <v>a1N36000002nvebEAA</v>
      </c>
      <c r="L296" s="507" t="s">
        <v>1330</v>
      </c>
      <c r="M296" s="504"/>
      <c r="N296" s="504"/>
      <c r="O296" s="50"/>
      <c r="AM296" s="6"/>
      <c r="AN296" s="6"/>
    </row>
    <row r="297" spans="1:40" ht="283.5" x14ac:dyDescent="0.25">
      <c r="A297" s="396">
        <v>41</v>
      </c>
      <c r="B297" s="414" t="str">
        <f t="shared" si="16"/>
        <v/>
      </c>
      <c r="C297" s="488" t="str">
        <f ca="1">TEXT(IFERROR(INDEX('Overview - Section A'!$A$45:$A$51,MATCH(G297,'Overview - Section A'!$U$45:$U$51,0)),""),"d-mmm-yy") &amp;" to " &amp; TEXT(IFERROR(INDEX('Overview - Section A'!$E$45:$E$51,MATCH(G297,'Overview - Section A'!$U$45:$U$51,0)),""),"d-mmm-yy")</f>
        <v>1-Jan-21 to 31-Dec-21</v>
      </c>
      <c r="D297" s="504"/>
      <c r="E297" s="504"/>
      <c r="F297" s="505"/>
      <c r="G297" s="506" t="s">
        <v>465</v>
      </c>
      <c r="H297" s="506"/>
      <c r="I297" s="490" t="b">
        <f t="shared" si="17"/>
        <v>1</v>
      </c>
      <c r="J297" s="490" t="b">
        <f t="shared" si="18"/>
        <v>0</v>
      </c>
      <c r="K297" s="490" t="str">
        <f t="shared" si="19"/>
        <v>a1N36000002nvebEAA</v>
      </c>
      <c r="L297" s="507" t="s">
        <v>1331</v>
      </c>
      <c r="M297" s="504"/>
      <c r="N297" s="504"/>
      <c r="O297" s="50"/>
      <c r="AM297" s="6"/>
      <c r="AN297" s="6"/>
    </row>
    <row r="298" spans="1:40" ht="283.5" x14ac:dyDescent="0.25">
      <c r="A298" s="396">
        <v>41</v>
      </c>
      <c r="B298" s="414" t="str">
        <f t="shared" si="16"/>
        <v/>
      </c>
      <c r="C298" s="488" t="str">
        <f ca="1">TEXT(IFERROR(INDEX('Overview - Section A'!$A$45:$A$51,MATCH(G298,'Overview - Section A'!$U$45:$U$51,0)),""),"d-mmm-yy") &amp;" to " &amp; TEXT(IFERROR(INDEX('Overview - Section A'!$E$45:$E$51,MATCH(G298,'Overview - Section A'!$U$45:$U$51,0)),""),"d-mmm-yy")</f>
        <v xml:space="preserve">1-Jan-22 to </v>
      </c>
      <c r="D298" s="504"/>
      <c r="E298" s="504"/>
      <c r="F298" s="505"/>
      <c r="G298" s="506" t="s">
        <v>467</v>
      </c>
      <c r="H298" s="506"/>
      <c r="I298" s="490" t="b">
        <f t="shared" si="17"/>
        <v>1</v>
      </c>
      <c r="J298" s="490" t="b">
        <f t="shared" si="18"/>
        <v>0</v>
      </c>
      <c r="K298" s="490" t="str">
        <f t="shared" si="19"/>
        <v>a1N36000002nvebEAA</v>
      </c>
      <c r="L298" s="507" t="s">
        <v>1332</v>
      </c>
      <c r="M298" s="504"/>
      <c r="N298" s="504"/>
      <c r="O298" s="50"/>
      <c r="AM298" s="6"/>
      <c r="AN298" s="6"/>
    </row>
    <row r="299" spans="1:40" ht="283.5" x14ac:dyDescent="0.25">
      <c r="A299" s="396">
        <v>42</v>
      </c>
      <c r="B299" s="414" t="str">
        <f t="shared" si="16"/>
        <v/>
      </c>
      <c r="C299" s="488" t="str">
        <f ca="1">TEXT(IFERROR(INDEX('Overview - Section A'!$A$45:$A$51,MATCH(G299,'Overview - Section A'!$U$45:$U$51,0)),""),"d-mmm-yy") &amp;" to " &amp; TEXT(IFERROR(INDEX('Overview - Section A'!$E$45:$E$51,MATCH(G299,'Overview - Section A'!$U$45:$U$51,0)),""),"d-mmm-yy")</f>
        <v>1-Jul-18 to 31-Dec-18</v>
      </c>
      <c r="D299" s="504"/>
      <c r="E299" s="504"/>
      <c r="F299" s="505"/>
      <c r="G299" s="506" t="s">
        <v>460</v>
      </c>
      <c r="H299" s="506">
        <v>43465</v>
      </c>
      <c r="I299" s="490" t="b">
        <f t="shared" si="17"/>
        <v>1</v>
      </c>
      <c r="J299" s="490" t="b">
        <f t="shared" si="18"/>
        <v>0</v>
      </c>
      <c r="K299" s="490" t="str">
        <f t="shared" si="19"/>
        <v>a1N36000002nvecEAA</v>
      </c>
      <c r="L299" s="507" t="s">
        <v>1333</v>
      </c>
      <c r="M299" s="504"/>
      <c r="N299" s="504"/>
      <c r="O299" s="50"/>
      <c r="AM299" s="6"/>
      <c r="AN299" s="6"/>
    </row>
    <row r="300" spans="1:40" ht="283.5" x14ac:dyDescent="0.25">
      <c r="A300" s="396">
        <v>42</v>
      </c>
      <c r="B300" s="414" t="str">
        <f t="shared" si="16"/>
        <v/>
      </c>
      <c r="C300" s="488" t="str">
        <f ca="1">TEXT(IFERROR(INDEX('Overview - Section A'!$A$45:$A$51,MATCH(G300,'Overview - Section A'!$U$45:$U$51,0)),""),"d-mmm-yy") &amp;" to " &amp; TEXT(IFERROR(INDEX('Overview - Section A'!$E$45:$E$51,MATCH(G300,'Overview - Section A'!$U$45:$U$51,0)),""),"d-mmm-yy")</f>
        <v>1-Jan-19 to 31-Dec-19</v>
      </c>
      <c r="D300" s="504"/>
      <c r="E300" s="504"/>
      <c r="F300" s="505"/>
      <c r="G300" s="506" t="s">
        <v>462</v>
      </c>
      <c r="H300" s="506">
        <v>43830</v>
      </c>
      <c r="I300" s="490" t="b">
        <f t="shared" si="17"/>
        <v>1</v>
      </c>
      <c r="J300" s="490" t="b">
        <f t="shared" si="18"/>
        <v>0</v>
      </c>
      <c r="K300" s="490" t="str">
        <f t="shared" si="19"/>
        <v>a1N36000002nvecEAA</v>
      </c>
      <c r="L300" s="507" t="s">
        <v>1334</v>
      </c>
      <c r="M300" s="504"/>
      <c r="N300" s="504"/>
      <c r="O300" s="50"/>
      <c r="AM300" s="6"/>
      <c r="AN300" s="6"/>
    </row>
    <row r="301" spans="1:40" ht="283.5" x14ac:dyDescent="0.25">
      <c r="A301" s="396">
        <v>42</v>
      </c>
      <c r="B301" s="414" t="str">
        <f t="shared" si="16"/>
        <v/>
      </c>
      <c r="C301" s="488" t="str">
        <f ca="1">TEXT(IFERROR(INDEX('Overview - Section A'!$A$45:$A$51,MATCH(G301,'Overview - Section A'!$U$45:$U$51,0)),""),"d-mmm-yy") &amp;" to " &amp; TEXT(IFERROR(INDEX('Overview - Section A'!$E$45:$E$51,MATCH(G301,'Overview - Section A'!$U$45:$U$51,0)),""),"d-mmm-yy")</f>
        <v>1-Jan-20 to 31-Dec-20</v>
      </c>
      <c r="D301" s="504"/>
      <c r="E301" s="504"/>
      <c r="F301" s="505"/>
      <c r="G301" s="506" t="s">
        <v>481</v>
      </c>
      <c r="H301" s="506">
        <v>44196</v>
      </c>
      <c r="I301" s="490" t="b">
        <f t="shared" si="17"/>
        <v>1</v>
      </c>
      <c r="J301" s="490" t="b">
        <f t="shared" si="18"/>
        <v>0</v>
      </c>
      <c r="K301" s="490" t="str">
        <f t="shared" si="19"/>
        <v>a1N36000002nvecEAA</v>
      </c>
      <c r="L301" s="507" t="s">
        <v>1335</v>
      </c>
      <c r="M301" s="504"/>
      <c r="N301" s="504"/>
      <c r="O301" s="50"/>
      <c r="AM301" s="6"/>
      <c r="AN301" s="6"/>
    </row>
    <row r="302" spans="1:40" ht="283.5" x14ac:dyDescent="0.25">
      <c r="A302" s="396">
        <v>42</v>
      </c>
      <c r="B302" s="414" t="str">
        <f t="shared" si="16"/>
        <v/>
      </c>
      <c r="C302" s="488" t="str">
        <f ca="1">TEXT(IFERROR(INDEX('Overview - Section A'!$A$45:$A$51,MATCH(G302,'Overview - Section A'!$U$45:$U$51,0)),""),"d-mmm-yy") &amp;" to " &amp; TEXT(IFERROR(INDEX('Overview - Section A'!$E$45:$E$51,MATCH(G302,'Overview - Section A'!$U$45:$U$51,0)),""),"d-mmm-yy")</f>
        <v>1-Jan-21 to 31-Dec-21</v>
      </c>
      <c r="D302" s="504"/>
      <c r="E302" s="504"/>
      <c r="F302" s="505"/>
      <c r="G302" s="506" t="s">
        <v>465</v>
      </c>
      <c r="H302" s="506"/>
      <c r="I302" s="490" t="b">
        <f t="shared" si="17"/>
        <v>1</v>
      </c>
      <c r="J302" s="490" t="b">
        <f t="shared" si="18"/>
        <v>0</v>
      </c>
      <c r="K302" s="490" t="str">
        <f t="shared" si="19"/>
        <v>a1N36000002nvecEAA</v>
      </c>
      <c r="L302" s="507" t="s">
        <v>1336</v>
      </c>
      <c r="M302" s="504"/>
      <c r="N302" s="504"/>
      <c r="O302" s="50"/>
      <c r="AM302" s="6"/>
      <c r="AN302" s="6"/>
    </row>
    <row r="303" spans="1:40" ht="283.5" x14ac:dyDescent="0.25">
      <c r="A303" s="396">
        <v>42</v>
      </c>
      <c r="B303" s="414" t="str">
        <f t="shared" si="16"/>
        <v/>
      </c>
      <c r="C303" s="488" t="str">
        <f ca="1">TEXT(IFERROR(INDEX('Overview - Section A'!$A$45:$A$51,MATCH(G303,'Overview - Section A'!$U$45:$U$51,0)),""),"d-mmm-yy") &amp;" to " &amp; TEXT(IFERROR(INDEX('Overview - Section A'!$E$45:$E$51,MATCH(G303,'Overview - Section A'!$U$45:$U$51,0)),""),"d-mmm-yy")</f>
        <v xml:space="preserve">1-Jan-22 to </v>
      </c>
      <c r="D303" s="504"/>
      <c r="E303" s="504"/>
      <c r="F303" s="505"/>
      <c r="G303" s="506" t="s">
        <v>467</v>
      </c>
      <c r="H303" s="506"/>
      <c r="I303" s="490" t="b">
        <f t="shared" si="17"/>
        <v>1</v>
      </c>
      <c r="J303" s="490" t="b">
        <f t="shared" si="18"/>
        <v>0</v>
      </c>
      <c r="K303" s="490" t="str">
        <f t="shared" si="19"/>
        <v>a1N36000002nvecEAA</v>
      </c>
      <c r="L303" s="507" t="s">
        <v>1337</v>
      </c>
      <c r="M303" s="504"/>
      <c r="N303" s="504"/>
      <c r="O303" s="50"/>
      <c r="AM303" s="6"/>
      <c r="AN303" s="6"/>
    </row>
    <row r="304" spans="1:40" ht="283.5" x14ac:dyDescent="0.25">
      <c r="A304" s="396">
        <v>43</v>
      </c>
      <c r="B304" s="414" t="str">
        <f t="shared" si="16"/>
        <v/>
      </c>
      <c r="C304" s="488" t="str">
        <f ca="1">TEXT(IFERROR(INDEX('Overview - Section A'!$A$45:$A$51,MATCH(G304,'Overview - Section A'!$U$45:$U$51,0)),""),"d-mmm-yy") &amp;" to " &amp; TEXT(IFERROR(INDEX('Overview - Section A'!$E$45:$E$51,MATCH(G304,'Overview - Section A'!$U$45:$U$51,0)),""),"d-mmm-yy")</f>
        <v>1-Jul-18 to 31-Dec-18</v>
      </c>
      <c r="D304" s="504"/>
      <c r="E304" s="504"/>
      <c r="F304" s="505"/>
      <c r="G304" s="506" t="s">
        <v>460</v>
      </c>
      <c r="H304" s="506">
        <v>43465</v>
      </c>
      <c r="I304" s="490" t="b">
        <f t="shared" si="17"/>
        <v>1</v>
      </c>
      <c r="J304" s="490" t="b">
        <f t="shared" si="18"/>
        <v>0</v>
      </c>
      <c r="K304" s="490" t="str">
        <f t="shared" si="19"/>
        <v>a1N36000002nvedEAA</v>
      </c>
      <c r="L304" s="507" t="s">
        <v>1338</v>
      </c>
      <c r="M304" s="504"/>
      <c r="N304" s="504"/>
      <c r="O304" s="50"/>
      <c r="AM304" s="6"/>
      <c r="AN304" s="6"/>
    </row>
    <row r="305" spans="1:40" ht="283.5" x14ac:dyDescent="0.25">
      <c r="A305" s="396">
        <v>43</v>
      </c>
      <c r="B305" s="414" t="str">
        <f t="shared" si="16"/>
        <v/>
      </c>
      <c r="C305" s="488" t="str">
        <f ca="1">TEXT(IFERROR(INDEX('Overview - Section A'!$A$45:$A$51,MATCH(G305,'Overview - Section A'!$U$45:$U$51,0)),""),"d-mmm-yy") &amp;" to " &amp; TEXT(IFERROR(INDEX('Overview - Section A'!$E$45:$E$51,MATCH(G305,'Overview - Section A'!$U$45:$U$51,0)),""),"d-mmm-yy")</f>
        <v>1-Jan-19 to 31-Dec-19</v>
      </c>
      <c r="D305" s="504"/>
      <c r="E305" s="504"/>
      <c r="F305" s="505"/>
      <c r="G305" s="506" t="s">
        <v>462</v>
      </c>
      <c r="H305" s="506">
        <v>43830</v>
      </c>
      <c r="I305" s="490" t="b">
        <f t="shared" si="17"/>
        <v>1</v>
      </c>
      <c r="J305" s="490" t="b">
        <f t="shared" si="18"/>
        <v>0</v>
      </c>
      <c r="K305" s="490" t="str">
        <f t="shared" si="19"/>
        <v>a1N36000002nvedEAA</v>
      </c>
      <c r="L305" s="507" t="s">
        <v>1339</v>
      </c>
      <c r="M305" s="504"/>
      <c r="N305" s="504"/>
      <c r="O305" s="50"/>
      <c r="AM305" s="6"/>
      <c r="AN305" s="6"/>
    </row>
    <row r="306" spans="1:40" ht="283.5" x14ac:dyDescent="0.25">
      <c r="A306" s="396">
        <v>43</v>
      </c>
      <c r="B306" s="414" t="str">
        <f t="shared" si="16"/>
        <v/>
      </c>
      <c r="C306" s="488" t="str">
        <f ca="1">TEXT(IFERROR(INDEX('Overview - Section A'!$A$45:$A$51,MATCH(G306,'Overview - Section A'!$U$45:$U$51,0)),""),"d-mmm-yy") &amp;" to " &amp; TEXT(IFERROR(INDEX('Overview - Section A'!$E$45:$E$51,MATCH(G306,'Overview - Section A'!$U$45:$U$51,0)),""),"d-mmm-yy")</f>
        <v>1-Jan-20 to 31-Dec-20</v>
      </c>
      <c r="D306" s="504"/>
      <c r="E306" s="504"/>
      <c r="F306" s="505"/>
      <c r="G306" s="506" t="s">
        <v>481</v>
      </c>
      <c r="H306" s="506">
        <v>44196</v>
      </c>
      <c r="I306" s="490" t="b">
        <f t="shared" si="17"/>
        <v>1</v>
      </c>
      <c r="J306" s="490" t="b">
        <f t="shared" si="18"/>
        <v>0</v>
      </c>
      <c r="K306" s="490" t="str">
        <f t="shared" si="19"/>
        <v>a1N36000002nvedEAA</v>
      </c>
      <c r="L306" s="507" t="s">
        <v>1340</v>
      </c>
      <c r="M306" s="504"/>
      <c r="N306" s="504"/>
      <c r="O306" s="50"/>
      <c r="AM306" s="6"/>
      <c r="AN306" s="6"/>
    </row>
    <row r="307" spans="1:40" ht="283.5" x14ac:dyDescent="0.25">
      <c r="A307" s="396">
        <v>43</v>
      </c>
      <c r="B307" s="414" t="str">
        <f t="shared" si="16"/>
        <v/>
      </c>
      <c r="C307" s="488" t="str">
        <f ca="1">TEXT(IFERROR(INDEX('Overview - Section A'!$A$45:$A$51,MATCH(G307,'Overview - Section A'!$U$45:$U$51,0)),""),"d-mmm-yy") &amp;" to " &amp; TEXT(IFERROR(INDEX('Overview - Section A'!$E$45:$E$51,MATCH(G307,'Overview - Section A'!$U$45:$U$51,0)),""),"d-mmm-yy")</f>
        <v>1-Jan-21 to 31-Dec-21</v>
      </c>
      <c r="D307" s="504"/>
      <c r="E307" s="504"/>
      <c r="F307" s="505"/>
      <c r="G307" s="506" t="s">
        <v>465</v>
      </c>
      <c r="H307" s="506"/>
      <c r="I307" s="490" t="b">
        <f t="shared" si="17"/>
        <v>1</v>
      </c>
      <c r="J307" s="490" t="b">
        <f t="shared" si="18"/>
        <v>0</v>
      </c>
      <c r="K307" s="490" t="str">
        <f t="shared" si="19"/>
        <v>a1N36000002nvedEAA</v>
      </c>
      <c r="L307" s="507" t="s">
        <v>1341</v>
      </c>
      <c r="M307" s="504"/>
      <c r="N307" s="504"/>
      <c r="O307" s="50"/>
      <c r="AM307" s="6"/>
      <c r="AN307" s="6"/>
    </row>
    <row r="308" spans="1:40" ht="283.5" x14ac:dyDescent="0.25">
      <c r="A308" s="396">
        <v>43</v>
      </c>
      <c r="B308" s="414" t="str">
        <f t="shared" si="16"/>
        <v/>
      </c>
      <c r="C308" s="488" t="str">
        <f ca="1">TEXT(IFERROR(INDEX('Overview - Section A'!$A$45:$A$51,MATCH(G308,'Overview - Section A'!$U$45:$U$51,0)),""),"d-mmm-yy") &amp;" to " &amp; TEXT(IFERROR(INDEX('Overview - Section A'!$E$45:$E$51,MATCH(G308,'Overview - Section A'!$U$45:$U$51,0)),""),"d-mmm-yy")</f>
        <v xml:space="preserve">1-Jan-22 to </v>
      </c>
      <c r="D308" s="504"/>
      <c r="E308" s="504"/>
      <c r="F308" s="505"/>
      <c r="G308" s="506" t="s">
        <v>467</v>
      </c>
      <c r="H308" s="506"/>
      <c r="I308" s="490" t="b">
        <f t="shared" si="17"/>
        <v>1</v>
      </c>
      <c r="J308" s="490" t="b">
        <f t="shared" si="18"/>
        <v>0</v>
      </c>
      <c r="K308" s="490" t="str">
        <f t="shared" si="19"/>
        <v>a1N36000002nvedEAA</v>
      </c>
      <c r="L308" s="507" t="s">
        <v>1342</v>
      </c>
      <c r="M308" s="504"/>
      <c r="N308" s="504"/>
      <c r="O308" s="50"/>
      <c r="AM308" s="6"/>
      <c r="AN308" s="6"/>
    </row>
    <row r="309" spans="1:40" ht="283.5" x14ac:dyDescent="0.25">
      <c r="A309" s="396">
        <v>44</v>
      </c>
      <c r="B309" s="414" t="str">
        <f t="shared" si="16"/>
        <v/>
      </c>
      <c r="C309" s="488" t="str">
        <f ca="1">TEXT(IFERROR(INDEX('Overview - Section A'!$A$45:$A$51,MATCH(G309,'Overview - Section A'!$U$45:$U$51,0)),""),"d-mmm-yy") &amp;" to " &amp; TEXT(IFERROR(INDEX('Overview - Section A'!$E$45:$E$51,MATCH(G309,'Overview - Section A'!$U$45:$U$51,0)),""),"d-mmm-yy")</f>
        <v>1-Jul-18 to 31-Dec-18</v>
      </c>
      <c r="D309" s="504"/>
      <c r="E309" s="504"/>
      <c r="F309" s="505"/>
      <c r="G309" s="506" t="s">
        <v>460</v>
      </c>
      <c r="H309" s="506">
        <v>43465</v>
      </c>
      <c r="I309" s="490" t="b">
        <f t="shared" si="17"/>
        <v>1</v>
      </c>
      <c r="J309" s="490" t="b">
        <f t="shared" si="18"/>
        <v>0</v>
      </c>
      <c r="K309" s="490" t="str">
        <f t="shared" si="19"/>
        <v>a1N36000002nveeEAA</v>
      </c>
      <c r="L309" s="507" t="s">
        <v>1343</v>
      </c>
      <c r="M309" s="504"/>
      <c r="N309" s="504"/>
      <c r="O309" s="50"/>
      <c r="AM309" s="6"/>
      <c r="AN309" s="6"/>
    </row>
    <row r="310" spans="1:40" ht="283.5" x14ac:dyDescent="0.25">
      <c r="A310" s="396">
        <v>44</v>
      </c>
      <c r="B310" s="414" t="str">
        <f t="shared" si="16"/>
        <v/>
      </c>
      <c r="C310" s="488" t="str">
        <f ca="1">TEXT(IFERROR(INDEX('Overview - Section A'!$A$45:$A$51,MATCH(G310,'Overview - Section A'!$U$45:$U$51,0)),""),"d-mmm-yy") &amp;" to " &amp; TEXT(IFERROR(INDEX('Overview - Section A'!$E$45:$E$51,MATCH(G310,'Overview - Section A'!$U$45:$U$51,0)),""),"d-mmm-yy")</f>
        <v>1-Jan-19 to 31-Dec-19</v>
      </c>
      <c r="D310" s="504"/>
      <c r="E310" s="504"/>
      <c r="F310" s="505"/>
      <c r="G310" s="506" t="s">
        <v>462</v>
      </c>
      <c r="H310" s="506">
        <v>43830</v>
      </c>
      <c r="I310" s="490" t="b">
        <f t="shared" si="17"/>
        <v>1</v>
      </c>
      <c r="J310" s="490" t="b">
        <f t="shared" si="18"/>
        <v>0</v>
      </c>
      <c r="K310" s="490" t="str">
        <f t="shared" si="19"/>
        <v>a1N36000002nveeEAA</v>
      </c>
      <c r="L310" s="507" t="s">
        <v>1344</v>
      </c>
      <c r="M310" s="504"/>
      <c r="N310" s="504"/>
      <c r="O310" s="50"/>
      <c r="AM310" s="6"/>
      <c r="AN310" s="6"/>
    </row>
    <row r="311" spans="1:40" ht="283.5" x14ac:dyDescent="0.25">
      <c r="A311" s="396">
        <v>44</v>
      </c>
      <c r="B311" s="414" t="str">
        <f t="shared" si="16"/>
        <v/>
      </c>
      <c r="C311" s="488" t="str">
        <f ca="1">TEXT(IFERROR(INDEX('Overview - Section A'!$A$45:$A$51,MATCH(G311,'Overview - Section A'!$U$45:$U$51,0)),""),"d-mmm-yy") &amp;" to " &amp; TEXT(IFERROR(INDEX('Overview - Section A'!$E$45:$E$51,MATCH(G311,'Overview - Section A'!$U$45:$U$51,0)),""),"d-mmm-yy")</f>
        <v>1-Jan-20 to 31-Dec-20</v>
      </c>
      <c r="D311" s="504"/>
      <c r="E311" s="504"/>
      <c r="F311" s="505"/>
      <c r="G311" s="506" t="s">
        <v>481</v>
      </c>
      <c r="H311" s="506">
        <v>44196</v>
      </c>
      <c r="I311" s="490" t="b">
        <f t="shared" si="17"/>
        <v>1</v>
      </c>
      <c r="J311" s="490" t="b">
        <f t="shared" si="18"/>
        <v>0</v>
      </c>
      <c r="K311" s="490" t="str">
        <f t="shared" si="19"/>
        <v>a1N36000002nveeEAA</v>
      </c>
      <c r="L311" s="507" t="s">
        <v>1345</v>
      </c>
      <c r="M311" s="504"/>
      <c r="N311" s="504"/>
      <c r="O311" s="50"/>
      <c r="AM311" s="6"/>
      <c r="AN311" s="6"/>
    </row>
    <row r="312" spans="1:40" ht="283.5" x14ac:dyDescent="0.25">
      <c r="A312" s="396">
        <v>44</v>
      </c>
      <c r="B312" s="414" t="str">
        <f t="shared" si="16"/>
        <v/>
      </c>
      <c r="C312" s="488" t="str">
        <f ca="1">TEXT(IFERROR(INDEX('Overview - Section A'!$A$45:$A$51,MATCH(G312,'Overview - Section A'!$U$45:$U$51,0)),""),"d-mmm-yy") &amp;" to " &amp; TEXT(IFERROR(INDEX('Overview - Section A'!$E$45:$E$51,MATCH(G312,'Overview - Section A'!$U$45:$U$51,0)),""),"d-mmm-yy")</f>
        <v>1-Jan-21 to 31-Dec-21</v>
      </c>
      <c r="D312" s="504"/>
      <c r="E312" s="504"/>
      <c r="F312" s="505"/>
      <c r="G312" s="506" t="s">
        <v>465</v>
      </c>
      <c r="H312" s="506"/>
      <c r="I312" s="490" t="b">
        <f t="shared" si="17"/>
        <v>1</v>
      </c>
      <c r="J312" s="490" t="b">
        <f t="shared" si="18"/>
        <v>0</v>
      </c>
      <c r="K312" s="490" t="str">
        <f t="shared" si="19"/>
        <v>a1N36000002nveeEAA</v>
      </c>
      <c r="L312" s="507" t="s">
        <v>1346</v>
      </c>
      <c r="M312" s="504"/>
      <c r="N312" s="504"/>
      <c r="O312" s="50"/>
      <c r="AM312" s="6"/>
      <c r="AN312" s="6"/>
    </row>
    <row r="313" spans="1:40" ht="283.5" x14ac:dyDescent="0.25">
      <c r="A313" s="396">
        <v>44</v>
      </c>
      <c r="B313" s="414" t="str">
        <f t="shared" si="16"/>
        <v/>
      </c>
      <c r="C313" s="488" t="str">
        <f ca="1">TEXT(IFERROR(INDEX('Overview - Section A'!$A$45:$A$51,MATCH(G313,'Overview - Section A'!$U$45:$U$51,0)),""),"d-mmm-yy") &amp;" to " &amp; TEXT(IFERROR(INDEX('Overview - Section A'!$E$45:$E$51,MATCH(G313,'Overview - Section A'!$U$45:$U$51,0)),""),"d-mmm-yy")</f>
        <v xml:space="preserve">1-Jan-22 to </v>
      </c>
      <c r="D313" s="504"/>
      <c r="E313" s="504"/>
      <c r="F313" s="505"/>
      <c r="G313" s="506" t="s">
        <v>467</v>
      </c>
      <c r="H313" s="506"/>
      <c r="I313" s="490" t="b">
        <f t="shared" si="17"/>
        <v>1</v>
      </c>
      <c r="J313" s="490" t="b">
        <f t="shared" si="18"/>
        <v>0</v>
      </c>
      <c r="K313" s="490" t="str">
        <f t="shared" si="19"/>
        <v>a1N36000002nveeEAA</v>
      </c>
      <c r="L313" s="507" t="s">
        <v>1347</v>
      </c>
      <c r="M313" s="504"/>
      <c r="N313" s="504"/>
      <c r="O313" s="50"/>
      <c r="AM313" s="6"/>
      <c r="AN313" s="6"/>
    </row>
    <row r="314" spans="1:40" ht="283.5" x14ac:dyDescent="0.25">
      <c r="A314" s="396">
        <v>45</v>
      </c>
      <c r="B314" s="414" t="str">
        <f t="shared" si="16"/>
        <v/>
      </c>
      <c r="C314" s="488" t="str">
        <f ca="1">TEXT(IFERROR(INDEX('Overview - Section A'!$A$45:$A$51,MATCH(G314,'Overview - Section A'!$U$45:$U$51,0)),""),"d-mmm-yy") &amp;" to " &amp; TEXT(IFERROR(INDEX('Overview - Section A'!$E$45:$E$51,MATCH(G314,'Overview - Section A'!$U$45:$U$51,0)),""),"d-mmm-yy")</f>
        <v>1-Jul-18 to 31-Dec-18</v>
      </c>
      <c r="D314" s="504"/>
      <c r="E314" s="504"/>
      <c r="F314" s="505"/>
      <c r="G314" s="506" t="s">
        <v>460</v>
      </c>
      <c r="H314" s="506">
        <v>43465</v>
      </c>
      <c r="I314" s="490" t="b">
        <f t="shared" si="17"/>
        <v>1</v>
      </c>
      <c r="J314" s="490" t="b">
        <f t="shared" si="18"/>
        <v>0</v>
      </c>
      <c r="K314" s="490" t="str">
        <f t="shared" si="19"/>
        <v>a1N36000002nvefEAA</v>
      </c>
      <c r="L314" s="507" t="s">
        <v>1348</v>
      </c>
      <c r="M314" s="504"/>
      <c r="N314" s="504"/>
      <c r="O314" s="50"/>
      <c r="AM314" s="6"/>
      <c r="AN314" s="6"/>
    </row>
    <row r="315" spans="1:40" ht="283.5" x14ac:dyDescent="0.25">
      <c r="A315" s="396">
        <v>45</v>
      </c>
      <c r="B315" s="414" t="str">
        <f t="shared" si="16"/>
        <v/>
      </c>
      <c r="C315" s="488" t="str">
        <f ca="1">TEXT(IFERROR(INDEX('Overview - Section A'!$A$45:$A$51,MATCH(G315,'Overview - Section A'!$U$45:$U$51,0)),""),"d-mmm-yy") &amp;" to " &amp; TEXT(IFERROR(INDEX('Overview - Section A'!$E$45:$E$51,MATCH(G315,'Overview - Section A'!$U$45:$U$51,0)),""),"d-mmm-yy")</f>
        <v>1-Jan-19 to 31-Dec-19</v>
      </c>
      <c r="D315" s="504"/>
      <c r="E315" s="504"/>
      <c r="F315" s="505"/>
      <c r="G315" s="506" t="s">
        <v>462</v>
      </c>
      <c r="H315" s="506">
        <v>43830</v>
      </c>
      <c r="I315" s="490" t="b">
        <f t="shared" si="17"/>
        <v>1</v>
      </c>
      <c r="J315" s="490" t="b">
        <f t="shared" si="18"/>
        <v>0</v>
      </c>
      <c r="K315" s="490" t="str">
        <f t="shared" si="19"/>
        <v>a1N36000002nvefEAA</v>
      </c>
      <c r="L315" s="507" t="s">
        <v>1349</v>
      </c>
      <c r="M315" s="504"/>
      <c r="N315" s="504"/>
      <c r="O315" s="50"/>
      <c r="AM315" s="6"/>
      <c r="AN315" s="6"/>
    </row>
    <row r="316" spans="1:40" ht="283.5" x14ac:dyDescent="0.25">
      <c r="A316" s="396">
        <v>45</v>
      </c>
      <c r="B316" s="414" t="str">
        <f t="shared" si="16"/>
        <v/>
      </c>
      <c r="C316" s="488" t="str">
        <f ca="1">TEXT(IFERROR(INDEX('Overview - Section A'!$A$45:$A$51,MATCH(G316,'Overview - Section A'!$U$45:$U$51,0)),""),"d-mmm-yy") &amp;" to " &amp; TEXT(IFERROR(INDEX('Overview - Section A'!$E$45:$E$51,MATCH(G316,'Overview - Section A'!$U$45:$U$51,0)),""),"d-mmm-yy")</f>
        <v>1-Jan-20 to 31-Dec-20</v>
      </c>
      <c r="D316" s="504"/>
      <c r="E316" s="504"/>
      <c r="F316" s="505"/>
      <c r="G316" s="506" t="s">
        <v>481</v>
      </c>
      <c r="H316" s="506">
        <v>44196</v>
      </c>
      <c r="I316" s="490" t="b">
        <f t="shared" si="17"/>
        <v>1</v>
      </c>
      <c r="J316" s="490" t="b">
        <f t="shared" si="18"/>
        <v>0</v>
      </c>
      <c r="K316" s="490" t="str">
        <f t="shared" si="19"/>
        <v>a1N36000002nvefEAA</v>
      </c>
      <c r="L316" s="507" t="s">
        <v>1350</v>
      </c>
      <c r="M316" s="504"/>
      <c r="N316" s="504"/>
      <c r="O316" s="50"/>
      <c r="AM316" s="6"/>
      <c r="AN316" s="6"/>
    </row>
    <row r="317" spans="1:40" ht="283.5" x14ac:dyDescent="0.25">
      <c r="A317" s="396">
        <v>45</v>
      </c>
      <c r="B317" s="414" t="str">
        <f t="shared" si="16"/>
        <v/>
      </c>
      <c r="C317" s="488" t="str">
        <f ca="1">TEXT(IFERROR(INDEX('Overview - Section A'!$A$45:$A$51,MATCH(G317,'Overview - Section A'!$U$45:$U$51,0)),""),"d-mmm-yy") &amp;" to " &amp; TEXT(IFERROR(INDEX('Overview - Section A'!$E$45:$E$51,MATCH(G317,'Overview - Section A'!$U$45:$U$51,0)),""),"d-mmm-yy")</f>
        <v>1-Jan-21 to 31-Dec-21</v>
      </c>
      <c r="D317" s="504"/>
      <c r="E317" s="504"/>
      <c r="F317" s="505"/>
      <c r="G317" s="506" t="s">
        <v>465</v>
      </c>
      <c r="H317" s="506"/>
      <c r="I317" s="490" t="b">
        <f t="shared" si="17"/>
        <v>1</v>
      </c>
      <c r="J317" s="490" t="b">
        <f t="shared" si="18"/>
        <v>0</v>
      </c>
      <c r="K317" s="490" t="str">
        <f t="shared" si="19"/>
        <v>a1N36000002nvefEAA</v>
      </c>
      <c r="L317" s="507" t="s">
        <v>1351</v>
      </c>
      <c r="M317" s="504"/>
      <c r="N317" s="504"/>
      <c r="O317" s="50"/>
      <c r="AM317" s="6"/>
      <c r="AN317" s="6"/>
    </row>
    <row r="318" spans="1:40" ht="283.5" x14ac:dyDescent="0.25">
      <c r="A318" s="396">
        <v>45</v>
      </c>
      <c r="B318" s="414" t="str">
        <f t="shared" si="16"/>
        <v/>
      </c>
      <c r="C318" s="488" t="str">
        <f ca="1">TEXT(IFERROR(INDEX('Overview - Section A'!$A$45:$A$51,MATCH(G318,'Overview - Section A'!$U$45:$U$51,0)),""),"d-mmm-yy") &amp;" to " &amp; TEXT(IFERROR(INDEX('Overview - Section A'!$E$45:$E$51,MATCH(G318,'Overview - Section A'!$U$45:$U$51,0)),""),"d-mmm-yy")</f>
        <v xml:space="preserve">1-Jan-22 to </v>
      </c>
      <c r="D318" s="504"/>
      <c r="E318" s="504"/>
      <c r="F318" s="505"/>
      <c r="G318" s="506" t="s">
        <v>467</v>
      </c>
      <c r="H318" s="506"/>
      <c r="I318" s="490" t="b">
        <f t="shared" si="17"/>
        <v>1</v>
      </c>
      <c r="J318" s="490" t="b">
        <f t="shared" si="18"/>
        <v>0</v>
      </c>
      <c r="K318" s="490" t="str">
        <f t="shared" si="19"/>
        <v>a1N36000002nvefEAA</v>
      </c>
      <c r="L318" s="507" t="s">
        <v>1352</v>
      </c>
      <c r="M318" s="504"/>
      <c r="N318" s="504"/>
      <c r="O318" s="50"/>
      <c r="AM318" s="6"/>
      <c r="AN318" s="6"/>
    </row>
    <row r="319" spans="1:40" ht="283.5" x14ac:dyDescent="0.25">
      <c r="A319" s="396">
        <v>46</v>
      </c>
      <c r="B319" s="414" t="str">
        <f t="shared" si="16"/>
        <v/>
      </c>
      <c r="C319" s="488" t="str">
        <f ca="1">TEXT(IFERROR(INDEX('Overview - Section A'!$A$45:$A$51,MATCH(G319,'Overview - Section A'!$U$45:$U$51,0)),""),"d-mmm-yy") &amp;" to " &amp; TEXT(IFERROR(INDEX('Overview - Section A'!$E$45:$E$51,MATCH(G319,'Overview - Section A'!$U$45:$U$51,0)),""),"d-mmm-yy")</f>
        <v>1-Jul-18 to 31-Dec-18</v>
      </c>
      <c r="D319" s="504"/>
      <c r="E319" s="504"/>
      <c r="F319" s="505"/>
      <c r="G319" s="506" t="s">
        <v>460</v>
      </c>
      <c r="H319" s="506">
        <v>43465</v>
      </c>
      <c r="I319" s="490" t="b">
        <f t="shared" si="17"/>
        <v>1</v>
      </c>
      <c r="J319" s="490" t="b">
        <f t="shared" si="18"/>
        <v>0</v>
      </c>
      <c r="K319" s="490" t="str">
        <f t="shared" si="19"/>
        <v>a1N36000002nvegEAA</v>
      </c>
      <c r="L319" s="507" t="s">
        <v>1353</v>
      </c>
      <c r="M319" s="504"/>
      <c r="N319" s="504"/>
      <c r="O319" s="50"/>
      <c r="AM319" s="6"/>
      <c r="AN319" s="6"/>
    </row>
    <row r="320" spans="1:40" ht="283.5" x14ac:dyDescent="0.25">
      <c r="A320" s="396">
        <v>46</v>
      </c>
      <c r="B320" s="414" t="str">
        <f t="shared" si="16"/>
        <v/>
      </c>
      <c r="C320" s="488" t="str">
        <f ca="1">TEXT(IFERROR(INDEX('Overview - Section A'!$A$45:$A$51,MATCH(G320,'Overview - Section A'!$U$45:$U$51,0)),""),"d-mmm-yy") &amp;" to " &amp; TEXT(IFERROR(INDEX('Overview - Section A'!$E$45:$E$51,MATCH(G320,'Overview - Section A'!$U$45:$U$51,0)),""),"d-mmm-yy")</f>
        <v>1-Jan-19 to 31-Dec-19</v>
      </c>
      <c r="D320" s="504"/>
      <c r="E320" s="504"/>
      <c r="F320" s="505"/>
      <c r="G320" s="506" t="s">
        <v>462</v>
      </c>
      <c r="H320" s="506">
        <v>43830</v>
      </c>
      <c r="I320" s="490" t="b">
        <f t="shared" si="17"/>
        <v>1</v>
      </c>
      <c r="J320" s="490" t="b">
        <f t="shared" si="18"/>
        <v>0</v>
      </c>
      <c r="K320" s="490" t="str">
        <f t="shared" si="19"/>
        <v>a1N36000002nvegEAA</v>
      </c>
      <c r="L320" s="507" t="s">
        <v>1354</v>
      </c>
      <c r="M320" s="504"/>
      <c r="N320" s="504"/>
      <c r="O320" s="50"/>
      <c r="AM320" s="6"/>
      <c r="AN320" s="6"/>
    </row>
    <row r="321" spans="1:40" ht="283.5" x14ac:dyDescent="0.25">
      <c r="A321" s="396">
        <v>46</v>
      </c>
      <c r="B321" s="414" t="str">
        <f t="shared" si="16"/>
        <v/>
      </c>
      <c r="C321" s="488" t="str">
        <f ca="1">TEXT(IFERROR(INDEX('Overview - Section A'!$A$45:$A$51,MATCH(G321,'Overview - Section A'!$U$45:$U$51,0)),""),"d-mmm-yy") &amp;" to " &amp; TEXT(IFERROR(INDEX('Overview - Section A'!$E$45:$E$51,MATCH(G321,'Overview - Section A'!$U$45:$U$51,0)),""),"d-mmm-yy")</f>
        <v>1-Jan-20 to 31-Dec-20</v>
      </c>
      <c r="D321" s="504"/>
      <c r="E321" s="504"/>
      <c r="F321" s="505"/>
      <c r="G321" s="506" t="s">
        <v>481</v>
      </c>
      <c r="H321" s="506">
        <v>44196</v>
      </c>
      <c r="I321" s="490" t="b">
        <f t="shared" si="17"/>
        <v>1</v>
      </c>
      <c r="J321" s="490" t="b">
        <f t="shared" si="18"/>
        <v>0</v>
      </c>
      <c r="K321" s="490" t="str">
        <f t="shared" si="19"/>
        <v>a1N36000002nvegEAA</v>
      </c>
      <c r="L321" s="507" t="s">
        <v>1355</v>
      </c>
      <c r="M321" s="504"/>
      <c r="N321" s="504"/>
      <c r="O321" s="50"/>
      <c r="AM321" s="6"/>
      <c r="AN321" s="6"/>
    </row>
    <row r="322" spans="1:40" ht="283.5" x14ac:dyDescent="0.25">
      <c r="A322" s="396">
        <v>46</v>
      </c>
      <c r="B322" s="414" t="str">
        <f t="shared" si="16"/>
        <v/>
      </c>
      <c r="C322" s="488" t="str">
        <f ca="1">TEXT(IFERROR(INDEX('Overview - Section A'!$A$45:$A$51,MATCH(G322,'Overview - Section A'!$U$45:$U$51,0)),""),"d-mmm-yy") &amp;" to " &amp; TEXT(IFERROR(INDEX('Overview - Section A'!$E$45:$E$51,MATCH(G322,'Overview - Section A'!$U$45:$U$51,0)),""),"d-mmm-yy")</f>
        <v>1-Jan-21 to 31-Dec-21</v>
      </c>
      <c r="D322" s="504"/>
      <c r="E322" s="504"/>
      <c r="F322" s="505"/>
      <c r="G322" s="506" t="s">
        <v>465</v>
      </c>
      <c r="H322" s="506"/>
      <c r="I322" s="490" t="b">
        <f t="shared" si="17"/>
        <v>1</v>
      </c>
      <c r="J322" s="490" t="b">
        <f t="shared" si="18"/>
        <v>0</v>
      </c>
      <c r="K322" s="490" t="str">
        <f t="shared" si="19"/>
        <v>a1N36000002nvegEAA</v>
      </c>
      <c r="L322" s="507" t="s">
        <v>1356</v>
      </c>
      <c r="M322" s="504"/>
      <c r="N322" s="504"/>
      <c r="O322" s="50"/>
      <c r="AM322" s="6"/>
      <c r="AN322" s="6"/>
    </row>
    <row r="323" spans="1:40" ht="283.5" x14ac:dyDescent="0.25">
      <c r="A323" s="396">
        <v>46</v>
      </c>
      <c r="B323" s="414" t="str">
        <f t="shared" si="16"/>
        <v/>
      </c>
      <c r="C323" s="488" t="str">
        <f ca="1">TEXT(IFERROR(INDEX('Overview - Section A'!$A$45:$A$51,MATCH(G323,'Overview - Section A'!$U$45:$U$51,0)),""),"d-mmm-yy") &amp;" to " &amp; TEXT(IFERROR(INDEX('Overview - Section A'!$E$45:$E$51,MATCH(G323,'Overview - Section A'!$U$45:$U$51,0)),""),"d-mmm-yy")</f>
        <v xml:space="preserve">1-Jan-22 to </v>
      </c>
      <c r="D323" s="504"/>
      <c r="E323" s="504"/>
      <c r="F323" s="505"/>
      <c r="G323" s="506" t="s">
        <v>467</v>
      </c>
      <c r="H323" s="506"/>
      <c r="I323" s="490" t="b">
        <f t="shared" si="17"/>
        <v>1</v>
      </c>
      <c r="J323" s="490" t="b">
        <f t="shared" si="18"/>
        <v>0</v>
      </c>
      <c r="K323" s="490" t="str">
        <f t="shared" si="19"/>
        <v>a1N36000002nvegEAA</v>
      </c>
      <c r="L323" s="507" t="s">
        <v>1357</v>
      </c>
      <c r="M323" s="504"/>
      <c r="N323" s="504"/>
      <c r="O323" s="50"/>
      <c r="AM323" s="6"/>
      <c r="AN323" s="6"/>
    </row>
    <row r="324" spans="1:40" ht="283.5" x14ac:dyDescent="0.25">
      <c r="A324" s="396">
        <v>47</v>
      </c>
      <c r="B324" s="414" t="str">
        <f t="shared" si="16"/>
        <v/>
      </c>
      <c r="C324" s="488" t="str">
        <f ca="1">TEXT(IFERROR(INDEX('Overview - Section A'!$A$45:$A$51,MATCH(G324,'Overview - Section A'!$U$45:$U$51,0)),""),"d-mmm-yy") &amp;" to " &amp; TEXT(IFERROR(INDEX('Overview - Section A'!$E$45:$E$51,MATCH(G324,'Overview - Section A'!$U$45:$U$51,0)),""),"d-mmm-yy")</f>
        <v>1-Jul-18 to 31-Dec-18</v>
      </c>
      <c r="D324" s="504"/>
      <c r="E324" s="504"/>
      <c r="F324" s="505"/>
      <c r="G324" s="506" t="s">
        <v>460</v>
      </c>
      <c r="H324" s="506">
        <v>43465</v>
      </c>
      <c r="I324" s="490" t="b">
        <f t="shared" si="17"/>
        <v>1</v>
      </c>
      <c r="J324" s="490" t="b">
        <f t="shared" si="18"/>
        <v>0</v>
      </c>
      <c r="K324" s="490" t="str">
        <f t="shared" si="19"/>
        <v>a1N36000002nvehEAA</v>
      </c>
      <c r="L324" s="507" t="s">
        <v>1358</v>
      </c>
      <c r="M324" s="504"/>
      <c r="N324" s="504"/>
      <c r="O324" s="50"/>
      <c r="AM324" s="6"/>
      <c r="AN324" s="6"/>
    </row>
    <row r="325" spans="1:40" ht="283.5" x14ac:dyDescent="0.25">
      <c r="A325" s="396">
        <v>47</v>
      </c>
      <c r="B325" s="414" t="str">
        <f t="shared" si="16"/>
        <v/>
      </c>
      <c r="C325" s="488" t="str">
        <f ca="1">TEXT(IFERROR(INDEX('Overview - Section A'!$A$45:$A$51,MATCH(G325,'Overview - Section A'!$U$45:$U$51,0)),""),"d-mmm-yy") &amp;" to " &amp; TEXT(IFERROR(INDEX('Overview - Section A'!$E$45:$E$51,MATCH(G325,'Overview - Section A'!$U$45:$U$51,0)),""),"d-mmm-yy")</f>
        <v>1-Jan-19 to 31-Dec-19</v>
      </c>
      <c r="D325" s="504"/>
      <c r="E325" s="504"/>
      <c r="F325" s="505"/>
      <c r="G325" s="506" t="s">
        <v>462</v>
      </c>
      <c r="H325" s="506">
        <v>43830</v>
      </c>
      <c r="I325" s="490" t="b">
        <f t="shared" si="17"/>
        <v>1</v>
      </c>
      <c r="J325" s="490" t="b">
        <f t="shared" si="18"/>
        <v>0</v>
      </c>
      <c r="K325" s="490" t="str">
        <f t="shared" si="19"/>
        <v>a1N36000002nvehEAA</v>
      </c>
      <c r="L325" s="507" t="s">
        <v>1359</v>
      </c>
      <c r="M325" s="504"/>
      <c r="N325" s="504"/>
      <c r="O325" s="50"/>
      <c r="AM325" s="6"/>
      <c r="AN325" s="6"/>
    </row>
    <row r="326" spans="1:40" ht="283.5" x14ac:dyDescent="0.25">
      <c r="A326" s="396">
        <v>47</v>
      </c>
      <c r="B326" s="414" t="str">
        <f t="shared" si="16"/>
        <v/>
      </c>
      <c r="C326" s="488" t="str">
        <f ca="1">TEXT(IFERROR(INDEX('Overview - Section A'!$A$45:$A$51,MATCH(G326,'Overview - Section A'!$U$45:$U$51,0)),""),"d-mmm-yy") &amp;" to " &amp; TEXT(IFERROR(INDEX('Overview - Section A'!$E$45:$E$51,MATCH(G326,'Overview - Section A'!$U$45:$U$51,0)),""),"d-mmm-yy")</f>
        <v>1-Jan-20 to 31-Dec-20</v>
      </c>
      <c r="D326" s="504"/>
      <c r="E326" s="504"/>
      <c r="F326" s="505"/>
      <c r="G326" s="506" t="s">
        <v>481</v>
      </c>
      <c r="H326" s="506">
        <v>44196</v>
      </c>
      <c r="I326" s="490" t="b">
        <f t="shared" si="17"/>
        <v>1</v>
      </c>
      <c r="J326" s="490" t="b">
        <f t="shared" si="18"/>
        <v>0</v>
      </c>
      <c r="K326" s="490" t="str">
        <f t="shared" si="19"/>
        <v>a1N36000002nvehEAA</v>
      </c>
      <c r="L326" s="507" t="s">
        <v>1360</v>
      </c>
      <c r="M326" s="504"/>
      <c r="N326" s="504"/>
      <c r="O326" s="50"/>
      <c r="AM326" s="6"/>
      <c r="AN326" s="6"/>
    </row>
    <row r="327" spans="1:40" ht="283.5" x14ac:dyDescent="0.25">
      <c r="A327" s="396">
        <v>47</v>
      </c>
      <c r="B327" s="414" t="str">
        <f t="shared" si="16"/>
        <v/>
      </c>
      <c r="C327" s="488" t="str">
        <f ca="1">TEXT(IFERROR(INDEX('Overview - Section A'!$A$45:$A$51,MATCH(G327,'Overview - Section A'!$U$45:$U$51,0)),""),"d-mmm-yy") &amp;" to " &amp; TEXT(IFERROR(INDEX('Overview - Section A'!$E$45:$E$51,MATCH(G327,'Overview - Section A'!$U$45:$U$51,0)),""),"d-mmm-yy")</f>
        <v>1-Jan-21 to 31-Dec-21</v>
      </c>
      <c r="D327" s="504"/>
      <c r="E327" s="504"/>
      <c r="F327" s="505"/>
      <c r="G327" s="506" t="s">
        <v>465</v>
      </c>
      <c r="H327" s="506"/>
      <c r="I327" s="490" t="b">
        <f t="shared" si="17"/>
        <v>1</v>
      </c>
      <c r="J327" s="490" t="b">
        <f t="shared" si="18"/>
        <v>0</v>
      </c>
      <c r="K327" s="490" t="str">
        <f t="shared" si="19"/>
        <v>a1N36000002nvehEAA</v>
      </c>
      <c r="L327" s="507" t="s">
        <v>1361</v>
      </c>
      <c r="M327" s="504"/>
      <c r="N327" s="504"/>
      <c r="O327" s="50"/>
      <c r="AM327" s="6"/>
      <c r="AN327" s="6"/>
    </row>
    <row r="328" spans="1:40" ht="283.5" x14ac:dyDescent="0.25">
      <c r="A328" s="396">
        <v>47</v>
      </c>
      <c r="B328" s="414" t="str">
        <f t="shared" si="16"/>
        <v/>
      </c>
      <c r="C328" s="488" t="str">
        <f ca="1">TEXT(IFERROR(INDEX('Overview - Section A'!$A$45:$A$51,MATCH(G328,'Overview - Section A'!$U$45:$U$51,0)),""),"d-mmm-yy") &amp;" to " &amp; TEXT(IFERROR(INDEX('Overview - Section A'!$E$45:$E$51,MATCH(G328,'Overview - Section A'!$U$45:$U$51,0)),""),"d-mmm-yy")</f>
        <v xml:space="preserve">1-Jan-22 to </v>
      </c>
      <c r="D328" s="504"/>
      <c r="E328" s="504"/>
      <c r="F328" s="505"/>
      <c r="G328" s="506" t="s">
        <v>467</v>
      </c>
      <c r="H328" s="506"/>
      <c r="I328" s="490" t="b">
        <f t="shared" si="17"/>
        <v>1</v>
      </c>
      <c r="J328" s="490" t="b">
        <f t="shared" si="18"/>
        <v>0</v>
      </c>
      <c r="K328" s="490" t="str">
        <f t="shared" si="19"/>
        <v>a1N36000002nvehEAA</v>
      </c>
      <c r="L328" s="507" t="s">
        <v>1362</v>
      </c>
      <c r="M328" s="504"/>
      <c r="N328" s="504"/>
      <c r="O328" s="50"/>
      <c r="AM328" s="6"/>
      <c r="AN328" s="6"/>
    </row>
    <row r="329" spans="1:40" ht="283.5" x14ac:dyDescent="0.25">
      <c r="A329" s="396">
        <v>48</v>
      </c>
      <c r="B329" s="414" t="str">
        <f t="shared" si="16"/>
        <v/>
      </c>
      <c r="C329" s="488" t="str">
        <f ca="1">TEXT(IFERROR(INDEX('Overview - Section A'!$A$45:$A$51,MATCH(G329,'Overview - Section A'!$U$45:$U$51,0)),""),"d-mmm-yy") &amp;" to " &amp; TEXT(IFERROR(INDEX('Overview - Section A'!$E$45:$E$51,MATCH(G329,'Overview - Section A'!$U$45:$U$51,0)),""),"d-mmm-yy")</f>
        <v>1-Jul-18 to 31-Dec-18</v>
      </c>
      <c r="D329" s="504"/>
      <c r="E329" s="504"/>
      <c r="F329" s="505"/>
      <c r="G329" s="506" t="s">
        <v>460</v>
      </c>
      <c r="H329" s="506">
        <v>43465</v>
      </c>
      <c r="I329" s="490" t="b">
        <f t="shared" si="17"/>
        <v>1</v>
      </c>
      <c r="J329" s="490" t="b">
        <f t="shared" si="18"/>
        <v>0</v>
      </c>
      <c r="K329" s="490" t="str">
        <f t="shared" si="19"/>
        <v>a1N36000002nveiEAA</v>
      </c>
      <c r="L329" s="507" t="s">
        <v>1363</v>
      </c>
      <c r="M329" s="504"/>
      <c r="N329" s="504"/>
      <c r="O329" s="50"/>
      <c r="AM329" s="6"/>
      <c r="AN329" s="6"/>
    </row>
    <row r="330" spans="1:40" ht="283.5" x14ac:dyDescent="0.25">
      <c r="A330" s="396">
        <v>48</v>
      </c>
      <c r="B330" s="414" t="str">
        <f t="shared" si="16"/>
        <v/>
      </c>
      <c r="C330" s="488" t="str">
        <f ca="1">TEXT(IFERROR(INDEX('Overview - Section A'!$A$45:$A$51,MATCH(G330,'Overview - Section A'!$U$45:$U$51,0)),""),"d-mmm-yy") &amp;" to " &amp; TEXT(IFERROR(INDEX('Overview - Section A'!$E$45:$E$51,MATCH(G330,'Overview - Section A'!$U$45:$U$51,0)),""),"d-mmm-yy")</f>
        <v>1-Jan-19 to 31-Dec-19</v>
      </c>
      <c r="D330" s="504"/>
      <c r="E330" s="504"/>
      <c r="F330" s="505"/>
      <c r="G330" s="506" t="s">
        <v>462</v>
      </c>
      <c r="H330" s="506">
        <v>43830</v>
      </c>
      <c r="I330" s="490" t="b">
        <f t="shared" si="17"/>
        <v>1</v>
      </c>
      <c r="J330" s="490" t="b">
        <f t="shared" si="18"/>
        <v>0</v>
      </c>
      <c r="K330" s="490" t="str">
        <f t="shared" si="19"/>
        <v>a1N36000002nveiEAA</v>
      </c>
      <c r="L330" s="507" t="s">
        <v>1364</v>
      </c>
      <c r="M330" s="504"/>
      <c r="N330" s="504"/>
      <c r="O330" s="50"/>
      <c r="AM330" s="6"/>
      <c r="AN330" s="6"/>
    </row>
    <row r="331" spans="1:40" ht="283.5" x14ac:dyDescent="0.25">
      <c r="A331" s="396">
        <v>48</v>
      </c>
      <c r="B331" s="414" t="str">
        <f t="shared" si="16"/>
        <v/>
      </c>
      <c r="C331" s="488" t="str">
        <f ca="1">TEXT(IFERROR(INDEX('Overview - Section A'!$A$45:$A$51,MATCH(G331,'Overview - Section A'!$U$45:$U$51,0)),""),"d-mmm-yy") &amp;" to " &amp; TEXT(IFERROR(INDEX('Overview - Section A'!$E$45:$E$51,MATCH(G331,'Overview - Section A'!$U$45:$U$51,0)),""),"d-mmm-yy")</f>
        <v>1-Jan-20 to 31-Dec-20</v>
      </c>
      <c r="D331" s="504"/>
      <c r="E331" s="504"/>
      <c r="F331" s="505"/>
      <c r="G331" s="506" t="s">
        <v>481</v>
      </c>
      <c r="H331" s="506">
        <v>44196</v>
      </c>
      <c r="I331" s="490" t="b">
        <f t="shared" si="17"/>
        <v>1</v>
      </c>
      <c r="J331" s="490" t="b">
        <f t="shared" si="18"/>
        <v>0</v>
      </c>
      <c r="K331" s="490" t="str">
        <f t="shared" si="19"/>
        <v>a1N36000002nveiEAA</v>
      </c>
      <c r="L331" s="507" t="s">
        <v>1365</v>
      </c>
      <c r="M331" s="504"/>
      <c r="N331" s="504"/>
      <c r="O331" s="50"/>
      <c r="AM331" s="6"/>
      <c r="AN331" s="6"/>
    </row>
    <row r="332" spans="1:40" ht="283.5" x14ac:dyDescent="0.25">
      <c r="A332" s="396">
        <v>48</v>
      </c>
      <c r="B332" s="414" t="str">
        <f t="shared" si="16"/>
        <v/>
      </c>
      <c r="C332" s="488" t="str">
        <f ca="1">TEXT(IFERROR(INDEX('Overview - Section A'!$A$45:$A$51,MATCH(G332,'Overview - Section A'!$U$45:$U$51,0)),""),"d-mmm-yy") &amp;" to " &amp; TEXT(IFERROR(INDEX('Overview - Section A'!$E$45:$E$51,MATCH(G332,'Overview - Section A'!$U$45:$U$51,0)),""),"d-mmm-yy")</f>
        <v>1-Jan-21 to 31-Dec-21</v>
      </c>
      <c r="D332" s="504"/>
      <c r="E332" s="504"/>
      <c r="F332" s="505"/>
      <c r="G332" s="506" t="s">
        <v>465</v>
      </c>
      <c r="H332" s="506"/>
      <c r="I332" s="490" t="b">
        <f t="shared" si="17"/>
        <v>1</v>
      </c>
      <c r="J332" s="490" t="b">
        <f t="shared" si="18"/>
        <v>0</v>
      </c>
      <c r="K332" s="490" t="str">
        <f t="shared" si="19"/>
        <v>a1N36000002nveiEAA</v>
      </c>
      <c r="L332" s="507" t="s">
        <v>1366</v>
      </c>
      <c r="M332" s="504"/>
      <c r="N332" s="504"/>
      <c r="O332" s="50"/>
      <c r="AM332" s="6"/>
      <c r="AN332" s="6"/>
    </row>
    <row r="333" spans="1:40" ht="283.5" x14ac:dyDescent="0.25">
      <c r="A333" s="396">
        <v>48</v>
      </c>
      <c r="B333" s="414" t="str">
        <f t="shared" si="16"/>
        <v/>
      </c>
      <c r="C333" s="488" t="str">
        <f ca="1">TEXT(IFERROR(INDEX('Overview - Section A'!$A$45:$A$51,MATCH(G333,'Overview - Section A'!$U$45:$U$51,0)),""),"d-mmm-yy") &amp;" to " &amp; TEXT(IFERROR(INDEX('Overview - Section A'!$E$45:$E$51,MATCH(G333,'Overview - Section A'!$U$45:$U$51,0)),""),"d-mmm-yy")</f>
        <v xml:space="preserve">1-Jan-22 to </v>
      </c>
      <c r="D333" s="504"/>
      <c r="E333" s="504"/>
      <c r="F333" s="505"/>
      <c r="G333" s="506" t="s">
        <v>467</v>
      </c>
      <c r="H333" s="506"/>
      <c r="I333" s="490" t="b">
        <f t="shared" si="17"/>
        <v>1</v>
      </c>
      <c r="J333" s="490" t="b">
        <f t="shared" si="18"/>
        <v>0</v>
      </c>
      <c r="K333" s="490" t="str">
        <f t="shared" si="19"/>
        <v>a1N36000002nveiEAA</v>
      </c>
      <c r="L333" s="507" t="s">
        <v>1367</v>
      </c>
      <c r="M333" s="504"/>
      <c r="N333" s="504"/>
      <c r="O333" s="50"/>
      <c r="AM333" s="6"/>
      <c r="AN333" s="6"/>
    </row>
    <row r="334" spans="1:40" ht="283.5" x14ac:dyDescent="0.25">
      <c r="A334" s="396">
        <v>49</v>
      </c>
      <c r="B334" s="414" t="str">
        <f t="shared" si="16"/>
        <v/>
      </c>
      <c r="C334" s="488" t="str">
        <f ca="1">TEXT(IFERROR(INDEX('Overview - Section A'!$A$45:$A$51,MATCH(G334,'Overview - Section A'!$U$45:$U$51,0)),""),"d-mmm-yy") &amp;" to " &amp; TEXT(IFERROR(INDEX('Overview - Section A'!$E$45:$E$51,MATCH(G334,'Overview - Section A'!$U$45:$U$51,0)),""),"d-mmm-yy")</f>
        <v>1-Jul-18 to 31-Dec-18</v>
      </c>
      <c r="D334" s="504"/>
      <c r="E334" s="504"/>
      <c r="F334" s="505"/>
      <c r="G334" s="506" t="s">
        <v>460</v>
      </c>
      <c r="H334" s="506">
        <v>43465</v>
      </c>
      <c r="I334" s="490" t="b">
        <f t="shared" si="17"/>
        <v>1</v>
      </c>
      <c r="J334" s="490" t="b">
        <f t="shared" si="18"/>
        <v>0</v>
      </c>
      <c r="K334" s="490" t="str">
        <f t="shared" si="19"/>
        <v>a1N36000002nvejEAA</v>
      </c>
      <c r="L334" s="507" t="s">
        <v>1368</v>
      </c>
      <c r="M334" s="504"/>
      <c r="N334" s="504"/>
      <c r="O334" s="50"/>
      <c r="AM334" s="6"/>
      <c r="AN334" s="6"/>
    </row>
    <row r="335" spans="1:40" ht="283.5" x14ac:dyDescent="0.25">
      <c r="A335" s="396">
        <v>49</v>
      </c>
      <c r="B335" s="414" t="str">
        <f t="shared" si="16"/>
        <v/>
      </c>
      <c r="C335" s="488" t="str">
        <f ca="1">TEXT(IFERROR(INDEX('Overview - Section A'!$A$45:$A$51,MATCH(G335,'Overview - Section A'!$U$45:$U$51,0)),""),"d-mmm-yy") &amp;" to " &amp; TEXT(IFERROR(INDEX('Overview - Section A'!$E$45:$E$51,MATCH(G335,'Overview - Section A'!$U$45:$U$51,0)),""),"d-mmm-yy")</f>
        <v>1-Jan-19 to 31-Dec-19</v>
      </c>
      <c r="D335" s="504"/>
      <c r="E335" s="504"/>
      <c r="F335" s="505"/>
      <c r="G335" s="506" t="s">
        <v>462</v>
      </c>
      <c r="H335" s="506">
        <v>43830</v>
      </c>
      <c r="I335" s="490" t="b">
        <f t="shared" si="17"/>
        <v>1</v>
      </c>
      <c r="J335" s="490" t="b">
        <f t="shared" si="18"/>
        <v>0</v>
      </c>
      <c r="K335" s="490" t="str">
        <f t="shared" si="19"/>
        <v>a1N36000002nvejEAA</v>
      </c>
      <c r="L335" s="507" t="s">
        <v>1369</v>
      </c>
      <c r="M335" s="504"/>
      <c r="N335" s="504"/>
      <c r="O335" s="50"/>
      <c r="AM335" s="6"/>
      <c r="AN335" s="6"/>
    </row>
    <row r="336" spans="1:40" ht="283.5" x14ac:dyDescent="0.25">
      <c r="A336" s="396">
        <v>49</v>
      </c>
      <c r="B336" s="414" t="str">
        <f t="shared" si="16"/>
        <v/>
      </c>
      <c r="C336" s="488" t="str">
        <f ca="1">TEXT(IFERROR(INDEX('Overview - Section A'!$A$45:$A$51,MATCH(G336,'Overview - Section A'!$U$45:$U$51,0)),""),"d-mmm-yy") &amp;" to " &amp; TEXT(IFERROR(INDEX('Overview - Section A'!$E$45:$E$51,MATCH(G336,'Overview - Section A'!$U$45:$U$51,0)),""),"d-mmm-yy")</f>
        <v>1-Jan-20 to 31-Dec-20</v>
      </c>
      <c r="D336" s="504"/>
      <c r="E336" s="504"/>
      <c r="F336" s="505"/>
      <c r="G336" s="506" t="s">
        <v>481</v>
      </c>
      <c r="H336" s="506">
        <v>44196</v>
      </c>
      <c r="I336" s="490" t="b">
        <f t="shared" si="17"/>
        <v>1</v>
      </c>
      <c r="J336" s="490" t="b">
        <f t="shared" si="18"/>
        <v>0</v>
      </c>
      <c r="K336" s="490" t="str">
        <f t="shared" si="19"/>
        <v>a1N36000002nvejEAA</v>
      </c>
      <c r="L336" s="507" t="s">
        <v>1370</v>
      </c>
      <c r="M336" s="504"/>
      <c r="N336" s="504"/>
      <c r="O336" s="50"/>
      <c r="AM336" s="6"/>
      <c r="AN336" s="6"/>
    </row>
    <row r="337" spans="1:40" ht="283.5" x14ac:dyDescent="0.25">
      <c r="A337" s="396">
        <v>49</v>
      </c>
      <c r="B337" s="414" t="str">
        <f t="shared" si="16"/>
        <v/>
      </c>
      <c r="C337" s="488" t="str">
        <f ca="1">TEXT(IFERROR(INDEX('Overview - Section A'!$A$45:$A$51,MATCH(G337,'Overview - Section A'!$U$45:$U$51,0)),""),"d-mmm-yy") &amp;" to " &amp; TEXT(IFERROR(INDEX('Overview - Section A'!$E$45:$E$51,MATCH(G337,'Overview - Section A'!$U$45:$U$51,0)),""),"d-mmm-yy")</f>
        <v>1-Jan-21 to 31-Dec-21</v>
      </c>
      <c r="D337" s="504"/>
      <c r="E337" s="504"/>
      <c r="F337" s="505"/>
      <c r="G337" s="506" t="s">
        <v>465</v>
      </c>
      <c r="H337" s="506"/>
      <c r="I337" s="490" t="b">
        <f t="shared" si="17"/>
        <v>1</v>
      </c>
      <c r="J337" s="490" t="b">
        <f t="shared" si="18"/>
        <v>0</v>
      </c>
      <c r="K337" s="490" t="str">
        <f t="shared" si="19"/>
        <v>a1N36000002nvejEAA</v>
      </c>
      <c r="L337" s="507" t="s">
        <v>1371</v>
      </c>
      <c r="M337" s="504"/>
      <c r="N337" s="504"/>
      <c r="O337" s="50"/>
      <c r="AM337" s="6"/>
      <c r="AN337" s="6"/>
    </row>
    <row r="338" spans="1:40" ht="283.5" x14ac:dyDescent="0.25">
      <c r="A338" s="396">
        <v>49</v>
      </c>
      <c r="B338" s="414" t="str">
        <f t="shared" si="16"/>
        <v/>
      </c>
      <c r="C338" s="488" t="str">
        <f ca="1">TEXT(IFERROR(INDEX('Overview - Section A'!$A$45:$A$51,MATCH(G338,'Overview - Section A'!$U$45:$U$51,0)),""),"d-mmm-yy") &amp;" to " &amp; TEXT(IFERROR(INDEX('Overview - Section A'!$E$45:$E$51,MATCH(G338,'Overview - Section A'!$U$45:$U$51,0)),""),"d-mmm-yy")</f>
        <v xml:space="preserve">1-Jan-22 to </v>
      </c>
      <c r="D338" s="504"/>
      <c r="E338" s="504"/>
      <c r="F338" s="505"/>
      <c r="G338" s="506" t="s">
        <v>467</v>
      </c>
      <c r="H338" s="506"/>
      <c r="I338" s="490" t="b">
        <f t="shared" si="17"/>
        <v>1</v>
      </c>
      <c r="J338" s="490" t="b">
        <f t="shared" si="18"/>
        <v>0</v>
      </c>
      <c r="K338" s="490" t="str">
        <f t="shared" si="19"/>
        <v>a1N36000002nvejEAA</v>
      </c>
      <c r="L338" s="507" t="s">
        <v>1372</v>
      </c>
      <c r="M338" s="504"/>
      <c r="N338" s="504"/>
      <c r="O338" s="50"/>
      <c r="AM338" s="6"/>
      <c r="AN338" s="6"/>
    </row>
    <row r="339" spans="1:40" ht="283.5" x14ac:dyDescent="0.25">
      <c r="A339" s="396">
        <v>50</v>
      </c>
      <c r="B339" s="414" t="str">
        <f t="shared" si="16"/>
        <v/>
      </c>
      <c r="C339" s="488" t="str">
        <f ca="1">TEXT(IFERROR(INDEX('Overview - Section A'!$A$45:$A$51,MATCH(G339,'Overview - Section A'!$U$45:$U$51,0)),""),"d-mmm-yy") &amp;" to " &amp; TEXT(IFERROR(INDEX('Overview - Section A'!$E$45:$E$51,MATCH(G339,'Overview - Section A'!$U$45:$U$51,0)),""),"d-mmm-yy")</f>
        <v>1-Jul-18 to 31-Dec-18</v>
      </c>
      <c r="D339" s="504"/>
      <c r="E339" s="504"/>
      <c r="F339" s="505"/>
      <c r="G339" s="506" t="s">
        <v>460</v>
      </c>
      <c r="H339" s="506">
        <v>43465</v>
      </c>
      <c r="I339" s="490" t="b">
        <f t="shared" si="17"/>
        <v>1</v>
      </c>
      <c r="J339" s="490" t="b">
        <f t="shared" si="18"/>
        <v>0</v>
      </c>
      <c r="K339" s="490" t="str">
        <f t="shared" si="19"/>
        <v>a1N36000002nvekEAA</v>
      </c>
      <c r="L339" s="507" t="s">
        <v>1373</v>
      </c>
      <c r="M339" s="504"/>
      <c r="N339" s="504"/>
      <c r="O339" s="50"/>
      <c r="AM339" s="6"/>
      <c r="AN339" s="6"/>
    </row>
    <row r="340" spans="1:40" ht="283.5" x14ac:dyDescent="0.25">
      <c r="A340" s="396">
        <v>50</v>
      </c>
      <c r="B340" s="414" t="str">
        <f t="shared" si="16"/>
        <v/>
      </c>
      <c r="C340" s="488" t="str">
        <f ca="1">TEXT(IFERROR(INDEX('Overview - Section A'!$A$45:$A$51,MATCH(G340,'Overview - Section A'!$U$45:$U$51,0)),""),"d-mmm-yy") &amp;" to " &amp; TEXT(IFERROR(INDEX('Overview - Section A'!$E$45:$E$51,MATCH(G340,'Overview - Section A'!$U$45:$U$51,0)),""),"d-mmm-yy")</f>
        <v>1-Jan-19 to 31-Dec-19</v>
      </c>
      <c r="D340" s="504"/>
      <c r="E340" s="504"/>
      <c r="F340" s="505"/>
      <c r="G340" s="506" t="s">
        <v>462</v>
      </c>
      <c r="H340" s="506">
        <v>43830</v>
      </c>
      <c r="I340" s="490" t="b">
        <f t="shared" si="17"/>
        <v>1</v>
      </c>
      <c r="J340" s="490" t="b">
        <f t="shared" si="18"/>
        <v>0</v>
      </c>
      <c r="K340" s="490" t="str">
        <f t="shared" si="19"/>
        <v>a1N36000002nvekEAA</v>
      </c>
      <c r="L340" s="507" t="s">
        <v>1374</v>
      </c>
      <c r="M340" s="504"/>
      <c r="N340" s="504"/>
      <c r="O340" s="50"/>
      <c r="AM340" s="6"/>
      <c r="AN340" s="6"/>
    </row>
    <row r="341" spans="1:40" ht="283.5" x14ac:dyDescent="0.25">
      <c r="A341" s="396">
        <v>50</v>
      </c>
      <c r="B341" s="414" t="str">
        <f t="shared" si="16"/>
        <v/>
      </c>
      <c r="C341" s="488" t="str">
        <f ca="1">TEXT(IFERROR(INDEX('Overview - Section A'!$A$45:$A$51,MATCH(G341,'Overview - Section A'!$U$45:$U$51,0)),""),"d-mmm-yy") &amp;" to " &amp; TEXT(IFERROR(INDEX('Overview - Section A'!$E$45:$E$51,MATCH(G341,'Overview - Section A'!$U$45:$U$51,0)),""),"d-mmm-yy")</f>
        <v>1-Jan-20 to 31-Dec-20</v>
      </c>
      <c r="D341" s="504"/>
      <c r="E341" s="504"/>
      <c r="F341" s="505"/>
      <c r="G341" s="506" t="s">
        <v>481</v>
      </c>
      <c r="H341" s="506">
        <v>44196</v>
      </c>
      <c r="I341" s="490" t="b">
        <f t="shared" si="17"/>
        <v>1</v>
      </c>
      <c r="J341" s="490" t="b">
        <f t="shared" si="18"/>
        <v>0</v>
      </c>
      <c r="K341" s="490" t="str">
        <f t="shared" si="19"/>
        <v>a1N36000002nvekEAA</v>
      </c>
      <c r="L341" s="507" t="s">
        <v>1375</v>
      </c>
      <c r="M341" s="504"/>
      <c r="N341" s="504"/>
      <c r="O341" s="50"/>
      <c r="AM341" s="6"/>
      <c r="AN341" s="6"/>
    </row>
    <row r="342" spans="1:40" ht="283.5" x14ac:dyDescent="0.25">
      <c r="A342" s="396">
        <v>50</v>
      </c>
      <c r="B342" s="414" t="str">
        <f t="shared" si="16"/>
        <v/>
      </c>
      <c r="C342" s="488" t="str">
        <f ca="1">TEXT(IFERROR(INDEX('Overview - Section A'!$A$45:$A$51,MATCH(G342,'Overview - Section A'!$U$45:$U$51,0)),""),"d-mmm-yy") &amp;" to " &amp; TEXT(IFERROR(INDEX('Overview - Section A'!$E$45:$E$51,MATCH(G342,'Overview - Section A'!$U$45:$U$51,0)),""),"d-mmm-yy")</f>
        <v>1-Jan-21 to 31-Dec-21</v>
      </c>
      <c r="D342" s="504"/>
      <c r="E342" s="504"/>
      <c r="F342" s="505"/>
      <c r="G342" s="506" t="s">
        <v>465</v>
      </c>
      <c r="H342" s="506"/>
      <c r="I342" s="490" t="b">
        <f t="shared" si="17"/>
        <v>1</v>
      </c>
      <c r="J342" s="490" t="b">
        <f t="shared" si="18"/>
        <v>0</v>
      </c>
      <c r="K342" s="490" t="str">
        <f t="shared" si="19"/>
        <v>a1N36000002nvekEAA</v>
      </c>
      <c r="L342" s="507" t="s">
        <v>1376</v>
      </c>
      <c r="M342" s="504"/>
      <c r="N342" s="504"/>
      <c r="O342" s="50"/>
      <c r="AM342" s="6"/>
      <c r="AN342" s="6"/>
    </row>
    <row r="343" spans="1:40" ht="283.5" x14ac:dyDescent="0.25">
      <c r="A343" s="396">
        <v>50</v>
      </c>
      <c r="B343" s="414" t="str">
        <f t="shared" si="16"/>
        <v/>
      </c>
      <c r="C343" s="488" t="str">
        <f ca="1">TEXT(IFERROR(INDEX('Overview - Section A'!$A$45:$A$51,MATCH(G343,'Overview - Section A'!$U$45:$U$51,0)),""),"d-mmm-yy") &amp;" to " &amp; TEXT(IFERROR(INDEX('Overview - Section A'!$E$45:$E$51,MATCH(G343,'Overview - Section A'!$U$45:$U$51,0)),""),"d-mmm-yy")</f>
        <v xml:space="preserve">1-Jan-22 to </v>
      </c>
      <c r="D343" s="504"/>
      <c r="E343" s="504"/>
      <c r="F343" s="505"/>
      <c r="G343" s="506" t="s">
        <v>467</v>
      </c>
      <c r="H343" s="506"/>
      <c r="I343" s="490" t="b">
        <f t="shared" si="17"/>
        <v>1</v>
      </c>
      <c r="J343" s="490" t="b">
        <f t="shared" si="18"/>
        <v>0</v>
      </c>
      <c r="K343" s="490" t="str">
        <f t="shared" si="19"/>
        <v>a1N36000002nvekEAA</v>
      </c>
      <c r="L343" s="507" t="s">
        <v>1377</v>
      </c>
      <c r="M343" s="504"/>
      <c r="N343" s="504"/>
      <c r="O343" s="50"/>
      <c r="AM343" s="6"/>
      <c r="AN343" s="6"/>
    </row>
    <row r="344" spans="1:40" ht="283.5" x14ac:dyDescent="0.25">
      <c r="A344" s="396">
        <v>51</v>
      </c>
      <c r="B344" s="414" t="str">
        <f t="shared" si="16"/>
        <v/>
      </c>
      <c r="C344" s="488" t="str">
        <f ca="1">TEXT(IFERROR(INDEX('Overview - Section A'!$A$45:$A$51,MATCH(G344,'Overview - Section A'!$U$45:$U$51,0)),""),"d-mmm-yy") &amp;" to " &amp; TEXT(IFERROR(INDEX('Overview - Section A'!$E$45:$E$51,MATCH(G344,'Overview - Section A'!$U$45:$U$51,0)),""),"d-mmm-yy")</f>
        <v>1-Jul-18 to 31-Dec-18</v>
      </c>
      <c r="D344" s="504"/>
      <c r="E344" s="504"/>
      <c r="F344" s="505"/>
      <c r="G344" s="506" t="s">
        <v>460</v>
      </c>
      <c r="H344" s="506">
        <v>43465</v>
      </c>
      <c r="I344" s="490" t="b">
        <f t="shared" si="17"/>
        <v>1</v>
      </c>
      <c r="J344" s="490" t="b">
        <f t="shared" si="18"/>
        <v>0</v>
      </c>
      <c r="K344" s="490" t="str">
        <f t="shared" si="19"/>
        <v>a1N36000002nvelEAA</v>
      </c>
      <c r="L344" s="507" t="s">
        <v>1378</v>
      </c>
      <c r="M344" s="504"/>
      <c r="N344" s="504"/>
      <c r="O344" s="50"/>
      <c r="AM344" s="6"/>
      <c r="AN344" s="6"/>
    </row>
    <row r="345" spans="1:40" ht="283.5" x14ac:dyDescent="0.25">
      <c r="A345" s="396">
        <v>51</v>
      </c>
      <c r="B345" s="414" t="str">
        <f t="shared" si="16"/>
        <v/>
      </c>
      <c r="C345" s="488" t="str">
        <f ca="1">TEXT(IFERROR(INDEX('Overview - Section A'!$A$45:$A$51,MATCH(G345,'Overview - Section A'!$U$45:$U$51,0)),""),"d-mmm-yy") &amp;" to " &amp; TEXT(IFERROR(INDEX('Overview - Section A'!$E$45:$E$51,MATCH(G345,'Overview - Section A'!$U$45:$U$51,0)),""),"d-mmm-yy")</f>
        <v>1-Jan-19 to 31-Dec-19</v>
      </c>
      <c r="D345" s="504"/>
      <c r="E345" s="504"/>
      <c r="F345" s="505"/>
      <c r="G345" s="506" t="s">
        <v>462</v>
      </c>
      <c r="H345" s="506">
        <v>43830</v>
      </c>
      <c r="I345" s="490" t="b">
        <f t="shared" si="17"/>
        <v>1</v>
      </c>
      <c r="J345" s="490" t="b">
        <f t="shared" si="18"/>
        <v>0</v>
      </c>
      <c r="K345" s="490" t="str">
        <f t="shared" si="19"/>
        <v>a1N36000002nvelEAA</v>
      </c>
      <c r="L345" s="507" t="s">
        <v>1379</v>
      </c>
      <c r="M345" s="504"/>
      <c r="N345" s="504"/>
      <c r="O345" s="50"/>
      <c r="AM345" s="6"/>
      <c r="AN345" s="6"/>
    </row>
    <row r="346" spans="1:40" ht="283.5" x14ac:dyDescent="0.25">
      <c r="A346" s="396">
        <v>51</v>
      </c>
      <c r="B346" s="414" t="str">
        <f t="shared" si="16"/>
        <v/>
      </c>
      <c r="C346" s="488" t="str">
        <f ca="1">TEXT(IFERROR(INDEX('Overview - Section A'!$A$45:$A$51,MATCH(G346,'Overview - Section A'!$U$45:$U$51,0)),""),"d-mmm-yy") &amp;" to " &amp; TEXT(IFERROR(INDEX('Overview - Section A'!$E$45:$E$51,MATCH(G346,'Overview - Section A'!$U$45:$U$51,0)),""),"d-mmm-yy")</f>
        <v>1-Jan-20 to 31-Dec-20</v>
      </c>
      <c r="D346" s="504"/>
      <c r="E346" s="504"/>
      <c r="F346" s="505"/>
      <c r="G346" s="506" t="s">
        <v>481</v>
      </c>
      <c r="H346" s="506">
        <v>44196</v>
      </c>
      <c r="I346" s="490" t="b">
        <f t="shared" si="17"/>
        <v>1</v>
      </c>
      <c r="J346" s="490" t="b">
        <f t="shared" si="18"/>
        <v>0</v>
      </c>
      <c r="K346" s="490" t="str">
        <f t="shared" si="19"/>
        <v>a1N36000002nvelEAA</v>
      </c>
      <c r="L346" s="507" t="s">
        <v>1380</v>
      </c>
      <c r="M346" s="504"/>
      <c r="N346" s="504"/>
      <c r="O346" s="50"/>
      <c r="AM346" s="6"/>
      <c r="AN346" s="6"/>
    </row>
    <row r="347" spans="1:40" ht="283.5" x14ac:dyDescent="0.25">
      <c r="A347" s="396">
        <v>51</v>
      </c>
      <c r="B347" s="414" t="str">
        <f t="shared" si="16"/>
        <v/>
      </c>
      <c r="C347" s="488" t="str">
        <f ca="1">TEXT(IFERROR(INDEX('Overview - Section A'!$A$45:$A$51,MATCH(G347,'Overview - Section A'!$U$45:$U$51,0)),""),"d-mmm-yy") &amp;" to " &amp; TEXT(IFERROR(INDEX('Overview - Section A'!$E$45:$E$51,MATCH(G347,'Overview - Section A'!$U$45:$U$51,0)),""),"d-mmm-yy")</f>
        <v>1-Jan-21 to 31-Dec-21</v>
      </c>
      <c r="D347" s="504"/>
      <c r="E347" s="504"/>
      <c r="F347" s="505"/>
      <c r="G347" s="506" t="s">
        <v>465</v>
      </c>
      <c r="H347" s="506"/>
      <c r="I347" s="490" t="b">
        <f t="shared" si="17"/>
        <v>1</v>
      </c>
      <c r="J347" s="490" t="b">
        <f t="shared" si="18"/>
        <v>0</v>
      </c>
      <c r="K347" s="490" t="str">
        <f t="shared" si="19"/>
        <v>a1N36000002nvelEAA</v>
      </c>
      <c r="L347" s="507" t="s">
        <v>1381</v>
      </c>
      <c r="M347" s="504"/>
      <c r="N347" s="504"/>
      <c r="O347" s="50"/>
      <c r="AM347" s="6"/>
      <c r="AN347" s="6"/>
    </row>
    <row r="348" spans="1:40" ht="283.5" x14ac:dyDescent="0.25">
      <c r="A348" s="396">
        <v>51</v>
      </c>
      <c r="B348" s="414" t="str">
        <f t="shared" si="16"/>
        <v/>
      </c>
      <c r="C348" s="488" t="str">
        <f ca="1">TEXT(IFERROR(INDEX('Overview - Section A'!$A$45:$A$51,MATCH(G348,'Overview - Section A'!$U$45:$U$51,0)),""),"d-mmm-yy") &amp;" to " &amp; TEXT(IFERROR(INDEX('Overview - Section A'!$E$45:$E$51,MATCH(G348,'Overview - Section A'!$U$45:$U$51,0)),""),"d-mmm-yy")</f>
        <v xml:space="preserve">1-Jan-22 to </v>
      </c>
      <c r="D348" s="504"/>
      <c r="E348" s="504"/>
      <c r="F348" s="505"/>
      <c r="G348" s="506" t="s">
        <v>467</v>
      </c>
      <c r="H348" s="506"/>
      <c r="I348" s="490" t="b">
        <f t="shared" si="17"/>
        <v>1</v>
      </c>
      <c r="J348" s="490" t="b">
        <f t="shared" si="18"/>
        <v>0</v>
      </c>
      <c r="K348" s="490" t="str">
        <f t="shared" si="19"/>
        <v>a1N36000002nvelEAA</v>
      </c>
      <c r="L348" s="507" t="s">
        <v>1382</v>
      </c>
      <c r="M348" s="504"/>
      <c r="N348" s="504"/>
      <c r="O348" s="50"/>
      <c r="AM348" s="6"/>
      <c r="AN348" s="6"/>
    </row>
    <row r="349" spans="1:40" ht="283.5" x14ac:dyDescent="0.25">
      <c r="A349" s="396">
        <v>52</v>
      </c>
      <c r="B349" s="414" t="str">
        <f t="shared" si="16"/>
        <v/>
      </c>
      <c r="C349" s="488" t="str">
        <f ca="1">TEXT(IFERROR(INDEX('Overview - Section A'!$A$45:$A$51,MATCH(G349,'Overview - Section A'!$U$45:$U$51,0)),""),"d-mmm-yy") &amp;" to " &amp; TEXT(IFERROR(INDEX('Overview - Section A'!$E$45:$E$51,MATCH(G349,'Overview - Section A'!$U$45:$U$51,0)),""),"d-mmm-yy")</f>
        <v>1-Jul-18 to 31-Dec-18</v>
      </c>
      <c r="D349" s="504"/>
      <c r="E349" s="504"/>
      <c r="F349" s="505"/>
      <c r="G349" s="506" t="s">
        <v>460</v>
      </c>
      <c r="H349" s="506">
        <v>43465</v>
      </c>
      <c r="I349" s="490" t="b">
        <f t="shared" si="17"/>
        <v>1</v>
      </c>
      <c r="J349" s="490" t="b">
        <f t="shared" si="18"/>
        <v>0</v>
      </c>
      <c r="K349" s="490" t="str">
        <f t="shared" si="19"/>
        <v>a1N36000002nvemEAA</v>
      </c>
      <c r="L349" s="507" t="s">
        <v>1383</v>
      </c>
      <c r="M349" s="504"/>
      <c r="N349" s="504"/>
      <c r="O349" s="50"/>
      <c r="AM349" s="6"/>
      <c r="AN349" s="6"/>
    </row>
    <row r="350" spans="1:40" ht="283.5" x14ac:dyDescent="0.25">
      <c r="A350" s="396">
        <v>52</v>
      </c>
      <c r="B350" s="414" t="str">
        <f t="shared" ref="B350:B413" si="20">IF(A350=A349,"",IF(VLOOKUP(A350,$A$8:$D$90,4,FALSE)=0,"",VLOOKUP(A350,$A$8:$D$90,4,FALSE)))</f>
        <v/>
      </c>
      <c r="C350" s="488" t="str">
        <f ca="1">TEXT(IFERROR(INDEX('Overview - Section A'!$A$45:$A$51,MATCH(G350,'Overview - Section A'!$U$45:$U$51,0)),""),"d-mmm-yy") &amp;" to " &amp; TEXT(IFERROR(INDEX('Overview - Section A'!$E$45:$E$51,MATCH(G350,'Overview - Section A'!$U$45:$U$51,0)),""),"d-mmm-yy")</f>
        <v>1-Jan-19 to 31-Dec-19</v>
      </c>
      <c r="D350" s="504"/>
      <c r="E350" s="504"/>
      <c r="F350" s="505"/>
      <c r="G350" s="506" t="s">
        <v>462</v>
      </c>
      <c r="H350" s="506">
        <v>43830</v>
      </c>
      <c r="I350" s="490" t="b">
        <f t="shared" ref="I350:I413" si="21">IFERROR(TRUE,FALSE)</f>
        <v>1</v>
      </c>
      <c r="J350" s="490" t="b">
        <f t="shared" ref="J350:J413" si="22">IFERROR(IF(VLOOKUP(A350,$A$8:$D$90,4,FALSE)&lt;&gt;"",TRUE,FALSE),FALSE)</f>
        <v>0</v>
      </c>
      <c r="K350" s="490" t="str">
        <f t="shared" ref="K350:K413" si="23">IFERROR(VLOOKUP(A350,$A$8:$T$90,20,FALSE),"")</f>
        <v>a1N36000002nvemEAA</v>
      </c>
      <c r="L350" s="507" t="s">
        <v>1384</v>
      </c>
      <c r="M350" s="504"/>
      <c r="N350" s="504"/>
      <c r="O350" s="50"/>
      <c r="AM350" s="6"/>
      <c r="AN350" s="6"/>
    </row>
    <row r="351" spans="1:40" ht="283.5" x14ac:dyDescent="0.25">
      <c r="A351" s="396">
        <v>52</v>
      </c>
      <c r="B351" s="414" t="str">
        <f t="shared" si="20"/>
        <v/>
      </c>
      <c r="C351" s="488" t="str">
        <f ca="1">TEXT(IFERROR(INDEX('Overview - Section A'!$A$45:$A$51,MATCH(G351,'Overview - Section A'!$U$45:$U$51,0)),""),"d-mmm-yy") &amp;" to " &amp; TEXT(IFERROR(INDEX('Overview - Section A'!$E$45:$E$51,MATCH(G351,'Overview - Section A'!$U$45:$U$51,0)),""),"d-mmm-yy")</f>
        <v>1-Jan-20 to 31-Dec-20</v>
      </c>
      <c r="D351" s="504"/>
      <c r="E351" s="504"/>
      <c r="F351" s="505"/>
      <c r="G351" s="506" t="s">
        <v>481</v>
      </c>
      <c r="H351" s="506">
        <v>44196</v>
      </c>
      <c r="I351" s="490" t="b">
        <f t="shared" si="21"/>
        <v>1</v>
      </c>
      <c r="J351" s="490" t="b">
        <f t="shared" si="22"/>
        <v>0</v>
      </c>
      <c r="K351" s="490" t="str">
        <f t="shared" si="23"/>
        <v>a1N36000002nvemEAA</v>
      </c>
      <c r="L351" s="507" t="s">
        <v>1385</v>
      </c>
      <c r="M351" s="504"/>
      <c r="N351" s="504"/>
      <c r="O351" s="50"/>
      <c r="AM351" s="6"/>
      <c r="AN351" s="6"/>
    </row>
    <row r="352" spans="1:40" ht="283.5" x14ac:dyDescent="0.25">
      <c r="A352" s="396">
        <v>52</v>
      </c>
      <c r="B352" s="414" t="str">
        <f t="shared" si="20"/>
        <v/>
      </c>
      <c r="C352" s="488" t="str">
        <f ca="1">TEXT(IFERROR(INDEX('Overview - Section A'!$A$45:$A$51,MATCH(G352,'Overview - Section A'!$U$45:$U$51,0)),""),"d-mmm-yy") &amp;" to " &amp; TEXT(IFERROR(INDEX('Overview - Section A'!$E$45:$E$51,MATCH(G352,'Overview - Section A'!$U$45:$U$51,0)),""),"d-mmm-yy")</f>
        <v>1-Jan-21 to 31-Dec-21</v>
      </c>
      <c r="D352" s="504"/>
      <c r="E352" s="504"/>
      <c r="F352" s="505"/>
      <c r="G352" s="506" t="s">
        <v>465</v>
      </c>
      <c r="H352" s="506"/>
      <c r="I352" s="490" t="b">
        <f t="shared" si="21"/>
        <v>1</v>
      </c>
      <c r="J352" s="490" t="b">
        <f t="shared" si="22"/>
        <v>0</v>
      </c>
      <c r="K352" s="490" t="str">
        <f t="shared" si="23"/>
        <v>a1N36000002nvemEAA</v>
      </c>
      <c r="L352" s="507" t="s">
        <v>1386</v>
      </c>
      <c r="M352" s="504"/>
      <c r="N352" s="504"/>
      <c r="O352" s="50"/>
      <c r="AM352" s="6"/>
      <c r="AN352" s="6"/>
    </row>
    <row r="353" spans="1:40" ht="283.5" x14ac:dyDescent="0.25">
      <c r="A353" s="396">
        <v>52</v>
      </c>
      <c r="B353" s="414" t="str">
        <f t="shared" si="20"/>
        <v/>
      </c>
      <c r="C353" s="488" t="str">
        <f ca="1">TEXT(IFERROR(INDEX('Overview - Section A'!$A$45:$A$51,MATCH(G353,'Overview - Section A'!$U$45:$U$51,0)),""),"d-mmm-yy") &amp;" to " &amp; TEXT(IFERROR(INDEX('Overview - Section A'!$E$45:$E$51,MATCH(G353,'Overview - Section A'!$U$45:$U$51,0)),""),"d-mmm-yy")</f>
        <v xml:space="preserve">1-Jan-22 to </v>
      </c>
      <c r="D353" s="504"/>
      <c r="E353" s="504"/>
      <c r="F353" s="505"/>
      <c r="G353" s="506" t="s">
        <v>467</v>
      </c>
      <c r="H353" s="506"/>
      <c r="I353" s="490" t="b">
        <f t="shared" si="21"/>
        <v>1</v>
      </c>
      <c r="J353" s="490" t="b">
        <f t="shared" si="22"/>
        <v>0</v>
      </c>
      <c r="K353" s="490" t="str">
        <f t="shared" si="23"/>
        <v>a1N36000002nvemEAA</v>
      </c>
      <c r="L353" s="507" t="s">
        <v>1387</v>
      </c>
      <c r="M353" s="504"/>
      <c r="N353" s="504"/>
      <c r="O353" s="50"/>
      <c r="AM353" s="6"/>
      <c r="AN353" s="6"/>
    </row>
    <row r="354" spans="1:40" ht="283.5" x14ac:dyDescent="0.25">
      <c r="A354" s="396">
        <v>53</v>
      </c>
      <c r="B354" s="414" t="str">
        <f t="shared" si="20"/>
        <v/>
      </c>
      <c r="C354" s="488" t="str">
        <f ca="1">TEXT(IFERROR(INDEX('Overview - Section A'!$A$45:$A$51,MATCH(G354,'Overview - Section A'!$U$45:$U$51,0)),""),"d-mmm-yy") &amp;" to " &amp; TEXT(IFERROR(INDEX('Overview - Section A'!$E$45:$E$51,MATCH(G354,'Overview - Section A'!$U$45:$U$51,0)),""),"d-mmm-yy")</f>
        <v>1-Jul-18 to 31-Dec-18</v>
      </c>
      <c r="D354" s="504"/>
      <c r="E354" s="504"/>
      <c r="F354" s="505"/>
      <c r="G354" s="506" t="s">
        <v>460</v>
      </c>
      <c r="H354" s="506">
        <v>43465</v>
      </c>
      <c r="I354" s="490" t="b">
        <f t="shared" si="21"/>
        <v>1</v>
      </c>
      <c r="J354" s="490" t="b">
        <f t="shared" si="22"/>
        <v>0</v>
      </c>
      <c r="K354" s="490" t="str">
        <f t="shared" si="23"/>
        <v>a1N36000002nvenEAA</v>
      </c>
      <c r="L354" s="507" t="s">
        <v>1388</v>
      </c>
      <c r="M354" s="504"/>
      <c r="N354" s="504"/>
      <c r="O354" s="50"/>
      <c r="AM354" s="6"/>
      <c r="AN354" s="6"/>
    </row>
    <row r="355" spans="1:40" ht="283.5" x14ac:dyDescent="0.25">
      <c r="A355" s="396">
        <v>53</v>
      </c>
      <c r="B355" s="414" t="str">
        <f t="shared" si="20"/>
        <v/>
      </c>
      <c r="C355" s="488" t="str">
        <f ca="1">TEXT(IFERROR(INDEX('Overview - Section A'!$A$45:$A$51,MATCH(G355,'Overview - Section A'!$U$45:$U$51,0)),""),"d-mmm-yy") &amp;" to " &amp; TEXT(IFERROR(INDEX('Overview - Section A'!$E$45:$E$51,MATCH(G355,'Overview - Section A'!$U$45:$U$51,0)),""),"d-mmm-yy")</f>
        <v>1-Jan-19 to 31-Dec-19</v>
      </c>
      <c r="D355" s="504"/>
      <c r="E355" s="504"/>
      <c r="F355" s="505"/>
      <c r="G355" s="506" t="s">
        <v>462</v>
      </c>
      <c r="H355" s="506">
        <v>43830</v>
      </c>
      <c r="I355" s="490" t="b">
        <f t="shared" si="21"/>
        <v>1</v>
      </c>
      <c r="J355" s="490" t="b">
        <f t="shared" si="22"/>
        <v>0</v>
      </c>
      <c r="K355" s="490" t="str">
        <f t="shared" si="23"/>
        <v>a1N36000002nvenEAA</v>
      </c>
      <c r="L355" s="507" t="s">
        <v>1389</v>
      </c>
      <c r="M355" s="504"/>
      <c r="N355" s="504"/>
      <c r="O355" s="50"/>
      <c r="AM355" s="6"/>
      <c r="AN355" s="6"/>
    </row>
    <row r="356" spans="1:40" ht="283.5" x14ac:dyDescent="0.25">
      <c r="A356" s="396">
        <v>53</v>
      </c>
      <c r="B356" s="414" t="str">
        <f t="shared" si="20"/>
        <v/>
      </c>
      <c r="C356" s="488" t="str">
        <f ca="1">TEXT(IFERROR(INDEX('Overview - Section A'!$A$45:$A$51,MATCH(G356,'Overview - Section A'!$U$45:$U$51,0)),""),"d-mmm-yy") &amp;" to " &amp; TEXT(IFERROR(INDEX('Overview - Section A'!$E$45:$E$51,MATCH(G356,'Overview - Section A'!$U$45:$U$51,0)),""),"d-mmm-yy")</f>
        <v>1-Jan-20 to 31-Dec-20</v>
      </c>
      <c r="D356" s="504"/>
      <c r="E356" s="504"/>
      <c r="F356" s="505"/>
      <c r="G356" s="506" t="s">
        <v>481</v>
      </c>
      <c r="H356" s="506">
        <v>44196</v>
      </c>
      <c r="I356" s="490" t="b">
        <f t="shared" si="21"/>
        <v>1</v>
      </c>
      <c r="J356" s="490" t="b">
        <f t="shared" si="22"/>
        <v>0</v>
      </c>
      <c r="K356" s="490" t="str">
        <f t="shared" si="23"/>
        <v>a1N36000002nvenEAA</v>
      </c>
      <c r="L356" s="507" t="s">
        <v>1390</v>
      </c>
      <c r="M356" s="504"/>
      <c r="N356" s="504"/>
      <c r="O356" s="50"/>
      <c r="AM356" s="6"/>
      <c r="AN356" s="6"/>
    </row>
    <row r="357" spans="1:40" ht="283.5" x14ac:dyDescent="0.25">
      <c r="A357" s="396">
        <v>53</v>
      </c>
      <c r="B357" s="414" t="str">
        <f t="shared" si="20"/>
        <v/>
      </c>
      <c r="C357" s="488" t="str">
        <f ca="1">TEXT(IFERROR(INDEX('Overview - Section A'!$A$45:$A$51,MATCH(G357,'Overview - Section A'!$U$45:$U$51,0)),""),"d-mmm-yy") &amp;" to " &amp; TEXT(IFERROR(INDEX('Overview - Section A'!$E$45:$E$51,MATCH(G357,'Overview - Section A'!$U$45:$U$51,0)),""),"d-mmm-yy")</f>
        <v>1-Jan-21 to 31-Dec-21</v>
      </c>
      <c r="D357" s="504"/>
      <c r="E357" s="504"/>
      <c r="F357" s="505"/>
      <c r="G357" s="506" t="s">
        <v>465</v>
      </c>
      <c r="H357" s="506"/>
      <c r="I357" s="490" t="b">
        <f t="shared" si="21"/>
        <v>1</v>
      </c>
      <c r="J357" s="490" t="b">
        <f t="shared" si="22"/>
        <v>0</v>
      </c>
      <c r="K357" s="490" t="str">
        <f t="shared" si="23"/>
        <v>a1N36000002nvenEAA</v>
      </c>
      <c r="L357" s="507" t="s">
        <v>1391</v>
      </c>
      <c r="M357" s="504"/>
      <c r="N357" s="504"/>
      <c r="O357" s="50"/>
      <c r="AM357" s="6"/>
      <c r="AN357" s="6"/>
    </row>
    <row r="358" spans="1:40" ht="283.5" x14ac:dyDescent="0.25">
      <c r="A358" s="396">
        <v>53</v>
      </c>
      <c r="B358" s="414" t="str">
        <f t="shared" si="20"/>
        <v/>
      </c>
      <c r="C358" s="488" t="str">
        <f ca="1">TEXT(IFERROR(INDEX('Overview - Section A'!$A$45:$A$51,MATCH(G358,'Overview - Section A'!$U$45:$U$51,0)),""),"d-mmm-yy") &amp;" to " &amp; TEXT(IFERROR(INDEX('Overview - Section A'!$E$45:$E$51,MATCH(G358,'Overview - Section A'!$U$45:$U$51,0)),""),"d-mmm-yy")</f>
        <v xml:space="preserve">1-Jan-22 to </v>
      </c>
      <c r="D358" s="504"/>
      <c r="E358" s="504"/>
      <c r="F358" s="505"/>
      <c r="G358" s="506" t="s">
        <v>467</v>
      </c>
      <c r="H358" s="506"/>
      <c r="I358" s="490" t="b">
        <f t="shared" si="21"/>
        <v>1</v>
      </c>
      <c r="J358" s="490" t="b">
        <f t="shared" si="22"/>
        <v>0</v>
      </c>
      <c r="K358" s="490" t="str">
        <f t="shared" si="23"/>
        <v>a1N36000002nvenEAA</v>
      </c>
      <c r="L358" s="507" t="s">
        <v>1392</v>
      </c>
      <c r="M358" s="504"/>
      <c r="N358" s="504"/>
      <c r="O358" s="50"/>
      <c r="AM358" s="6"/>
      <c r="AN358" s="6"/>
    </row>
    <row r="359" spans="1:40" ht="283.5" x14ac:dyDescent="0.25">
      <c r="A359" s="396">
        <v>54</v>
      </c>
      <c r="B359" s="414" t="str">
        <f t="shared" si="20"/>
        <v/>
      </c>
      <c r="C359" s="488" t="str">
        <f ca="1">TEXT(IFERROR(INDEX('Overview - Section A'!$A$45:$A$51,MATCH(G359,'Overview - Section A'!$U$45:$U$51,0)),""),"d-mmm-yy") &amp;" to " &amp; TEXT(IFERROR(INDEX('Overview - Section A'!$E$45:$E$51,MATCH(G359,'Overview - Section A'!$U$45:$U$51,0)),""),"d-mmm-yy")</f>
        <v>1-Jul-18 to 31-Dec-18</v>
      </c>
      <c r="D359" s="504"/>
      <c r="E359" s="504"/>
      <c r="F359" s="505"/>
      <c r="G359" s="506" t="s">
        <v>460</v>
      </c>
      <c r="H359" s="506">
        <v>43465</v>
      </c>
      <c r="I359" s="490" t="b">
        <f t="shared" si="21"/>
        <v>1</v>
      </c>
      <c r="J359" s="490" t="b">
        <f t="shared" si="22"/>
        <v>0</v>
      </c>
      <c r="K359" s="490" t="str">
        <f t="shared" si="23"/>
        <v>a1N36000002nveoEAA</v>
      </c>
      <c r="L359" s="507" t="s">
        <v>1393</v>
      </c>
      <c r="M359" s="504"/>
      <c r="N359" s="504"/>
      <c r="O359" s="50"/>
      <c r="AM359" s="6"/>
      <c r="AN359" s="6"/>
    </row>
    <row r="360" spans="1:40" ht="283.5" x14ac:dyDescent="0.25">
      <c r="A360" s="396">
        <v>54</v>
      </c>
      <c r="B360" s="414" t="str">
        <f t="shared" si="20"/>
        <v/>
      </c>
      <c r="C360" s="488" t="str">
        <f ca="1">TEXT(IFERROR(INDEX('Overview - Section A'!$A$45:$A$51,MATCH(G360,'Overview - Section A'!$U$45:$U$51,0)),""),"d-mmm-yy") &amp;" to " &amp; TEXT(IFERROR(INDEX('Overview - Section A'!$E$45:$E$51,MATCH(G360,'Overview - Section A'!$U$45:$U$51,0)),""),"d-mmm-yy")</f>
        <v>1-Jan-19 to 31-Dec-19</v>
      </c>
      <c r="D360" s="504"/>
      <c r="E360" s="504"/>
      <c r="F360" s="505"/>
      <c r="G360" s="506" t="s">
        <v>462</v>
      </c>
      <c r="H360" s="506">
        <v>43830</v>
      </c>
      <c r="I360" s="490" t="b">
        <f t="shared" si="21"/>
        <v>1</v>
      </c>
      <c r="J360" s="490" t="b">
        <f t="shared" si="22"/>
        <v>0</v>
      </c>
      <c r="K360" s="490" t="str">
        <f t="shared" si="23"/>
        <v>a1N36000002nveoEAA</v>
      </c>
      <c r="L360" s="507" t="s">
        <v>1394</v>
      </c>
      <c r="M360" s="504"/>
      <c r="N360" s="504"/>
      <c r="O360" s="50"/>
      <c r="AM360" s="6"/>
      <c r="AN360" s="6"/>
    </row>
    <row r="361" spans="1:40" ht="283.5" x14ac:dyDescent="0.25">
      <c r="A361" s="396">
        <v>54</v>
      </c>
      <c r="B361" s="414" t="str">
        <f t="shared" si="20"/>
        <v/>
      </c>
      <c r="C361" s="488" t="str">
        <f ca="1">TEXT(IFERROR(INDEX('Overview - Section A'!$A$45:$A$51,MATCH(G361,'Overview - Section A'!$U$45:$U$51,0)),""),"d-mmm-yy") &amp;" to " &amp; TEXT(IFERROR(INDEX('Overview - Section A'!$E$45:$E$51,MATCH(G361,'Overview - Section A'!$U$45:$U$51,0)),""),"d-mmm-yy")</f>
        <v>1-Jan-20 to 31-Dec-20</v>
      </c>
      <c r="D361" s="504"/>
      <c r="E361" s="504"/>
      <c r="F361" s="505"/>
      <c r="G361" s="506" t="s">
        <v>481</v>
      </c>
      <c r="H361" s="506">
        <v>44196</v>
      </c>
      <c r="I361" s="490" t="b">
        <f t="shared" si="21"/>
        <v>1</v>
      </c>
      <c r="J361" s="490" t="b">
        <f t="shared" si="22"/>
        <v>0</v>
      </c>
      <c r="K361" s="490" t="str">
        <f t="shared" si="23"/>
        <v>a1N36000002nveoEAA</v>
      </c>
      <c r="L361" s="507" t="s">
        <v>1395</v>
      </c>
      <c r="M361" s="504"/>
      <c r="N361" s="504"/>
      <c r="O361" s="50"/>
      <c r="AM361" s="6"/>
      <c r="AN361" s="6"/>
    </row>
    <row r="362" spans="1:40" ht="283.5" x14ac:dyDescent="0.25">
      <c r="A362" s="396">
        <v>54</v>
      </c>
      <c r="B362" s="414" t="str">
        <f t="shared" si="20"/>
        <v/>
      </c>
      <c r="C362" s="488" t="str">
        <f ca="1">TEXT(IFERROR(INDEX('Overview - Section A'!$A$45:$A$51,MATCH(G362,'Overview - Section A'!$U$45:$U$51,0)),""),"d-mmm-yy") &amp;" to " &amp; TEXT(IFERROR(INDEX('Overview - Section A'!$E$45:$E$51,MATCH(G362,'Overview - Section A'!$U$45:$U$51,0)),""),"d-mmm-yy")</f>
        <v>1-Jan-21 to 31-Dec-21</v>
      </c>
      <c r="D362" s="504"/>
      <c r="E362" s="504"/>
      <c r="F362" s="505"/>
      <c r="G362" s="506" t="s">
        <v>465</v>
      </c>
      <c r="H362" s="506"/>
      <c r="I362" s="490" t="b">
        <f t="shared" si="21"/>
        <v>1</v>
      </c>
      <c r="J362" s="490" t="b">
        <f t="shared" si="22"/>
        <v>0</v>
      </c>
      <c r="K362" s="490" t="str">
        <f t="shared" si="23"/>
        <v>a1N36000002nveoEAA</v>
      </c>
      <c r="L362" s="507" t="s">
        <v>1396</v>
      </c>
      <c r="M362" s="504"/>
      <c r="N362" s="504"/>
      <c r="O362" s="50"/>
      <c r="AM362" s="6"/>
      <c r="AN362" s="6"/>
    </row>
    <row r="363" spans="1:40" ht="283.5" x14ac:dyDescent="0.25">
      <c r="A363" s="396">
        <v>54</v>
      </c>
      <c r="B363" s="414" t="str">
        <f t="shared" si="20"/>
        <v/>
      </c>
      <c r="C363" s="488" t="str">
        <f ca="1">TEXT(IFERROR(INDEX('Overview - Section A'!$A$45:$A$51,MATCH(G363,'Overview - Section A'!$U$45:$U$51,0)),""),"d-mmm-yy") &amp;" to " &amp; TEXT(IFERROR(INDEX('Overview - Section A'!$E$45:$E$51,MATCH(G363,'Overview - Section A'!$U$45:$U$51,0)),""),"d-mmm-yy")</f>
        <v xml:space="preserve">1-Jan-22 to </v>
      </c>
      <c r="D363" s="504"/>
      <c r="E363" s="504"/>
      <c r="F363" s="505"/>
      <c r="G363" s="506" t="s">
        <v>467</v>
      </c>
      <c r="H363" s="506"/>
      <c r="I363" s="490" t="b">
        <f t="shared" si="21"/>
        <v>1</v>
      </c>
      <c r="J363" s="490" t="b">
        <f t="shared" si="22"/>
        <v>0</v>
      </c>
      <c r="K363" s="490" t="str">
        <f t="shared" si="23"/>
        <v>a1N36000002nveoEAA</v>
      </c>
      <c r="L363" s="507" t="s">
        <v>1397</v>
      </c>
      <c r="M363" s="504"/>
      <c r="N363" s="504"/>
      <c r="O363" s="50"/>
      <c r="AM363" s="6"/>
      <c r="AN363" s="6"/>
    </row>
    <row r="364" spans="1:40" ht="283.5" x14ac:dyDescent="0.25">
      <c r="A364" s="396">
        <v>55</v>
      </c>
      <c r="B364" s="414" t="str">
        <f t="shared" si="20"/>
        <v/>
      </c>
      <c r="C364" s="488" t="str">
        <f ca="1">TEXT(IFERROR(INDEX('Overview - Section A'!$A$45:$A$51,MATCH(G364,'Overview - Section A'!$U$45:$U$51,0)),""),"d-mmm-yy") &amp;" to " &amp; TEXT(IFERROR(INDEX('Overview - Section A'!$E$45:$E$51,MATCH(G364,'Overview - Section A'!$U$45:$U$51,0)),""),"d-mmm-yy")</f>
        <v>1-Jul-18 to 31-Dec-18</v>
      </c>
      <c r="D364" s="504"/>
      <c r="E364" s="504"/>
      <c r="F364" s="505"/>
      <c r="G364" s="506" t="s">
        <v>460</v>
      </c>
      <c r="H364" s="506">
        <v>43465</v>
      </c>
      <c r="I364" s="490" t="b">
        <f t="shared" si="21"/>
        <v>1</v>
      </c>
      <c r="J364" s="490" t="b">
        <f t="shared" si="22"/>
        <v>0</v>
      </c>
      <c r="K364" s="490" t="str">
        <f t="shared" si="23"/>
        <v>a1N36000002nvepEAA</v>
      </c>
      <c r="L364" s="507" t="s">
        <v>1398</v>
      </c>
      <c r="M364" s="504"/>
      <c r="N364" s="504"/>
      <c r="O364" s="50"/>
      <c r="AM364" s="6"/>
      <c r="AN364" s="6"/>
    </row>
    <row r="365" spans="1:40" ht="283.5" x14ac:dyDescent="0.25">
      <c r="A365" s="396">
        <v>55</v>
      </c>
      <c r="B365" s="414" t="str">
        <f t="shared" si="20"/>
        <v/>
      </c>
      <c r="C365" s="488" t="str">
        <f ca="1">TEXT(IFERROR(INDEX('Overview - Section A'!$A$45:$A$51,MATCH(G365,'Overview - Section A'!$U$45:$U$51,0)),""),"d-mmm-yy") &amp;" to " &amp; TEXT(IFERROR(INDEX('Overview - Section A'!$E$45:$E$51,MATCH(G365,'Overview - Section A'!$U$45:$U$51,0)),""),"d-mmm-yy")</f>
        <v>1-Jan-19 to 31-Dec-19</v>
      </c>
      <c r="D365" s="504"/>
      <c r="E365" s="504"/>
      <c r="F365" s="505"/>
      <c r="G365" s="506" t="s">
        <v>462</v>
      </c>
      <c r="H365" s="506">
        <v>43830</v>
      </c>
      <c r="I365" s="490" t="b">
        <f t="shared" si="21"/>
        <v>1</v>
      </c>
      <c r="J365" s="490" t="b">
        <f t="shared" si="22"/>
        <v>0</v>
      </c>
      <c r="K365" s="490" t="str">
        <f t="shared" si="23"/>
        <v>a1N36000002nvepEAA</v>
      </c>
      <c r="L365" s="507" t="s">
        <v>1399</v>
      </c>
      <c r="M365" s="504"/>
      <c r="N365" s="504"/>
      <c r="O365" s="50"/>
      <c r="AM365" s="6"/>
      <c r="AN365" s="6"/>
    </row>
    <row r="366" spans="1:40" ht="283.5" x14ac:dyDescent="0.25">
      <c r="A366" s="396">
        <v>55</v>
      </c>
      <c r="B366" s="414" t="str">
        <f t="shared" si="20"/>
        <v/>
      </c>
      <c r="C366" s="488" t="str">
        <f ca="1">TEXT(IFERROR(INDEX('Overview - Section A'!$A$45:$A$51,MATCH(G366,'Overview - Section A'!$U$45:$U$51,0)),""),"d-mmm-yy") &amp;" to " &amp; TEXT(IFERROR(INDEX('Overview - Section A'!$E$45:$E$51,MATCH(G366,'Overview - Section A'!$U$45:$U$51,0)),""),"d-mmm-yy")</f>
        <v>1-Jan-20 to 31-Dec-20</v>
      </c>
      <c r="D366" s="504"/>
      <c r="E366" s="504"/>
      <c r="F366" s="505"/>
      <c r="G366" s="506" t="s">
        <v>481</v>
      </c>
      <c r="H366" s="506">
        <v>44196</v>
      </c>
      <c r="I366" s="490" t="b">
        <f t="shared" si="21"/>
        <v>1</v>
      </c>
      <c r="J366" s="490" t="b">
        <f t="shared" si="22"/>
        <v>0</v>
      </c>
      <c r="K366" s="490" t="str">
        <f t="shared" si="23"/>
        <v>a1N36000002nvepEAA</v>
      </c>
      <c r="L366" s="507" t="s">
        <v>1400</v>
      </c>
      <c r="M366" s="504"/>
      <c r="N366" s="504"/>
      <c r="O366" s="50"/>
      <c r="AM366" s="6"/>
      <c r="AN366" s="6"/>
    </row>
    <row r="367" spans="1:40" ht="283.5" x14ac:dyDescent="0.25">
      <c r="A367" s="396">
        <v>55</v>
      </c>
      <c r="B367" s="414" t="str">
        <f t="shared" si="20"/>
        <v/>
      </c>
      <c r="C367" s="488" t="str">
        <f ca="1">TEXT(IFERROR(INDEX('Overview - Section A'!$A$45:$A$51,MATCH(G367,'Overview - Section A'!$U$45:$U$51,0)),""),"d-mmm-yy") &amp;" to " &amp; TEXT(IFERROR(INDEX('Overview - Section A'!$E$45:$E$51,MATCH(G367,'Overview - Section A'!$U$45:$U$51,0)),""),"d-mmm-yy")</f>
        <v>1-Jan-21 to 31-Dec-21</v>
      </c>
      <c r="D367" s="504"/>
      <c r="E367" s="504"/>
      <c r="F367" s="505"/>
      <c r="G367" s="506" t="s">
        <v>465</v>
      </c>
      <c r="H367" s="506"/>
      <c r="I367" s="490" t="b">
        <f t="shared" si="21"/>
        <v>1</v>
      </c>
      <c r="J367" s="490" t="b">
        <f t="shared" si="22"/>
        <v>0</v>
      </c>
      <c r="K367" s="490" t="str">
        <f t="shared" si="23"/>
        <v>a1N36000002nvepEAA</v>
      </c>
      <c r="L367" s="507" t="s">
        <v>1401</v>
      </c>
      <c r="M367" s="504"/>
      <c r="N367" s="504"/>
      <c r="O367" s="50"/>
      <c r="AM367" s="6"/>
      <c r="AN367" s="6"/>
    </row>
    <row r="368" spans="1:40" ht="283.5" x14ac:dyDescent="0.25">
      <c r="A368" s="396">
        <v>55</v>
      </c>
      <c r="B368" s="414" t="str">
        <f t="shared" si="20"/>
        <v/>
      </c>
      <c r="C368" s="488" t="str">
        <f ca="1">TEXT(IFERROR(INDEX('Overview - Section A'!$A$45:$A$51,MATCH(G368,'Overview - Section A'!$U$45:$U$51,0)),""),"d-mmm-yy") &amp;" to " &amp; TEXT(IFERROR(INDEX('Overview - Section A'!$E$45:$E$51,MATCH(G368,'Overview - Section A'!$U$45:$U$51,0)),""),"d-mmm-yy")</f>
        <v xml:space="preserve">1-Jan-22 to </v>
      </c>
      <c r="D368" s="504"/>
      <c r="E368" s="504"/>
      <c r="F368" s="505"/>
      <c r="G368" s="506" t="s">
        <v>467</v>
      </c>
      <c r="H368" s="506"/>
      <c r="I368" s="490" t="b">
        <f t="shared" si="21"/>
        <v>1</v>
      </c>
      <c r="J368" s="490" t="b">
        <f t="shared" si="22"/>
        <v>0</v>
      </c>
      <c r="K368" s="490" t="str">
        <f t="shared" si="23"/>
        <v>a1N36000002nvepEAA</v>
      </c>
      <c r="L368" s="507" t="s">
        <v>1402</v>
      </c>
      <c r="M368" s="504"/>
      <c r="N368" s="504"/>
      <c r="O368" s="50"/>
      <c r="AM368" s="6"/>
      <c r="AN368" s="6"/>
    </row>
    <row r="369" spans="1:40" ht="283.5" x14ac:dyDescent="0.25">
      <c r="A369" s="396">
        <v>56</v>
      </c>
      <c r="B369" s="414" t="str">
        <f t="shared" si="20"/>
        <v/>
      </c>
      <c r="C369" s="488" t="str">
        <f ca="1">TEXT(IFERROR(INDEX('Overview - Section A'!$A$45:$A$51,MATCH(G369,'Overview - Section A'!$U$45:$U$51,0)),""),"d-mmm-yy") &amp;" to " &amp; TEXT(IFERROR(INDEX('Overview - Section A'!$E$45:$E$51,MATCH(G369,'Overview - Section A'!$U$45:$U$51,0)),""),"d-mmm-yy")</f>
        <v>1-Jul-18 to 31-Dec-18</v>
      </c>
      <c r="D369" s="504"/>
      <c r="E369" s="504"/>
      <c r="F369" s="505"/>
      <c r="G369" s="506" t="s">
        <v>460</v>
      </c>
      <c r="H369" s="506">
        <v>43465</v>
      </c>
      <c r="I369" s="490" t="b">
        <f t="shared" si="21"/>
        <v>1</v>
      </c>
      <c r="J369" s="490" t="b">
        <f t="shared" si="22"/>
        <v>0</v>
      </c>
      <c r="K369" s="490" t="str">
        <f t="shared" si="23"/>
        <v>a1N36000002nveqEAA</v>
      </c>
      <c r="L369" s="507" t="s">
        <v>1403</v>
      </c>
      <c r="M369" s="504"/>
      <c r="N369" s="504"/>
      <c r="O369" s="50"/>
      <c r="AM369" s="6"/>
      <c r="AN369" s="6"/>
    </row>
    <row r="370" spans="1:40" ht="283.5" x14ac:dyDescent="0.25">
      <c r="A370" s="396">
        <v>56</v>
      </c>
      <c r="B370" s="414" t="str">
        <f t="shared" si="20"/>
        <v/>
      </c>
      <c r="C370" s="488" t="str">
        <f ca="1">TEXT(IFERROR(INDEX('Overview - Section A'!$A$45:$A$51,MATCH(G370,'Overview - Section A'!$U$45:$U$51,0)),""),"d-mmm-yy") &amp;" to " &amp; TEXT(IFERROR(INDEX('Overview - Section A'!$E$45:$E$51,MATCH(G370,'Overview - Section A'!$U$45:$U$51,0)),""),"d-mmm-yy")</f>
        <v>1-Jan-19 to 31-Dec-19</v>
      </c>
      <c r="D370" s="504"/>
      <c r="E370" s="504"/>
      <c r="F370" s="505"/>
      <c r="G370" s="506" t="s">
        <v>462</v>
      </c>
      <c r="H370" s="506">
        <v>43830</v>
      </c>
      <c r="I370" s="490" t="b">
        <f t="shared" si="21"/>
        <v>1</v>
      </c>
      <c r="J370" s="490" t="b">
        <f t="shared" si="22"/>
        <v>0</v>
      </c>
      <c r="K370" s="490" t="str">
        <f t="shared" si="23"/>
        <v>a1N36000002nveqEAA</v>
      </c>
      <c r="L370" s="507" t="s">
        <v>1404</v>
      </c>
      <c r="M370" s="504"/>
      <c r="N370" s="504"/>
      <c r="O370" s="50"/>
      <c r="AM370" s="6"/>
      <c r="AN370" s="6"/>
    </row>
    <row r="371" spans="1:40" ht="283.5" x14ac:dyDescent="0.25">
      <c r="A371" s="396">
        <v>56</v>
      </c>
      <c r="B371" s="414" t="str">
        <f t="shared" si="20"/>
        <v/>
      </c>
      <c r="C371" s="488" t="str">
        <f ca="1">TEXT(IFERROR(INDEX('Overview - Section A'!$A$45:$A$51,MATCH(G371,'Overview - Section A'!$U$45:$U$51,0)),""),"d-mmm-yy") &amp;" to " &amp; TEXT(IFERROR(INDEX('Overview - Section A'!$E$45:$E$51,MATCH(G371,'Overview - Section A'!$U$45:$U$51,0)),""),"d-mmm-yy")</f>
        <v>1-Jan-20 to 31-Dec-20</v>
      </c>
      <c r="D371" s="504"/>
      <c r="E371" s="504"/>
      <c r="F371" s="505"/>
      <c r="G371" s="506" t="s">
        <v>481</v>
      </c>
      <c r="H371" s="506">
        <v>44196</v>
      </c>
      <c r="I371" s="490" t="b">
        <f t="shared" si="21"/>
        <v>1</v>
      </c>
      <c r="J371" s="490" t="b">
        <f t="shared" si="22"/>
        <v>0</v>
      </c>
      <c r="K371" s="490" t="str">
        <f t="shared" si="23"/>
        <v>a1N36000002nveqEAA</v>
      </c>
      <c r="L371" s="507" t="s">
        <v>1405</v>
      </c>
      <c r="M371" s="504"/>
      <c r="N371" s="504"/>
      <c r="O371" s="50"/>
      <c r="AM371" s="6"/>
      <c r="AN371" s="6"/>
    </row>
    <row r="372" spans="1:40" ht="283.5" x14ac:dyDescent="0.25">
      <c r="A372" s="396">
        <v>56</v>
      </c>
      <c r="B372" s="414" t="str">
        <f t="shared" si="20"/>
        <v/>
      </c>
      <c r="C372" s="488" t="str">
        <f ca="1">TEXT(IFERROR(INDEX('Overview - Section A'!$A$45:$A$51,MATCH(G372,'Overview - Section A'!$U$45:$U$51,0)),""),"d-mmm-yy") &amp;" to " &amp; TEXT(IFERROR(INDEX('Overview - Section A'!$E$45:$E$51,MATCH(G372,'Overview - Section A'!$U$45:$U$51,0)),""),"d-mmm-yy")</f>
        <v>1-Jan-21 to 31-Dec-21</v>
      </c>
      <c r="D372" s="504"/>
      <c r="E372" s="504"/>
      <c r="F372" s="505"/>
      <c r="G372" s="506" t="s">
        <v>465</v>
      </c>
      <c r="H372" s="506"/>
      <c r="I372" s="490" t="b">
        <f t="shared" si="21"/>
        <v>1</v>
      </c>
      <c r="J372" s="490" t="b">
        <f t="shared" si="22"/>
        <v>0</v>
      </c>
      <c r="K372" s="490" t="str">
        <f t="shared" si="23"/>
        <v>a1N36000002nveqEAA</v>
      </c>
      <c r="L372" s="507" t="s">
        <v>1406</v>
      </c>
      <c r="M372" s="504"/>
      <c r="N372" s="504"/>
      <c r="O372" s="50"/>
      <c r="AM372" s="6"/>
      <c r="AN372" s="6"/>
    </row>
    <row r="373" spans="1:40" ht="283.5" x14ac:dyDescent="0.25">
      <c r="A373" s="396">
        <v>56</v>
      </c>
      <c r="B373" s="414" t="str">
        <f t="shared" si="20"/>
        <v/>
      </c>
      <c r="C373" s="488" t="str">
        <f ca="1">TEXT(IFERROR(INDEX('Overview - Section A'!$A$45:$A$51,MATCH(G373,'Overview - Section A'!$U$45:$U$51,0)),""),"d-mmm-yy") &amp;" to " &amp; TEXT(IFERROR(INDEX('Overview - Section A'!$E$45:$E$51,MATCH(G373,'Overview - Section A'!$U$45:$U$51,0)),""),"d-mmm-yy")</f>
        <v xml:space="preserve">1-Jan-22 to </v>
      </c>
      <c r="D373" s="504"/>
      <c r="E373" s="504"/>
      <c r="F373" s="505"/>
      <c r="G373" s="506" t="s">
        <v>467</v>
      </c>
      <c r="H373" s="506"/>
      <c r="I373" s="490" t="b">
        <f t="shared" si="21"/>
        <v>1</v>
      </c>
      <c r="J373" s="490" t="b">
        <f t="shared" si="22"/>
        <v>0</v>
      </c>
      <c r="K373" s="490" t="str">
        <f t="shared" si="23"/>
        <v>a1N36000002nveqEAA</v>
      </c>
      <c r="L373" s="507" t="s">
        <v>1407</v>
      </c>
      <c r="M373" s="504"/>
      <c r="N373" s="504"/>
      <c r="O373" s="50"/>
      <c r="AM373" s="6"/>
      <c r="AN373" s="6"/>
    </row>
    <row r="374" spans="1:40" ht="283.5" x14ac:dyDescent="0.25">
      <c r="A374" s="396">
        <v>57</v>
      </c>
      <c r="B374" s="414" t="str">
        <f t="shared" si="20"/>
        <v/>
      </c>
      <c r="C374" s="488" t="str">
        <f ca="1">TEXT(IFERROR(INDEX('Overview - Section A'!$A$45:$A$51,MATCH(G374,'Overview - Section A'!$U$45:$U$51,0)),""),"d-mmm-yy") &amp;" to " &amp; TEXT(IFERROR(INDEX('Overview - Section A'!$E$45:$E$51,MATCH(G374,'Overview - Section A'!$U$45:$U$51,0)),""),"d-mmm-yy")</f>
        <v>1-Jul-18 to 31-Dec-18</v>
      </c>
      <c r="D374" s="504"/>
      <c r="E374" s="504"/>
      <c r="F374" s="505"/>
      <c r="G374" s="506" t="s">
        <v>460</v>
      </c>
      <c r="H374" s="506">
        <v>43465</v>
      </c>
      <c r="I374" s="490" t="b">
        <f t="shared" si="21"/>
        <v>1</v>
      </c>
      <c r="J374" s="490" t="b">
        <f t="shared" si="22"/>
        <v>0</v>
      </c>
      <c r="K374" s="490" t="str">
        <f t="shared" si="23"/>
        <v>a1N36000002nverEAA</v>
      </c>
      <c r="L374" s="507" t="s">
        <v>1408</v>
      </c>
      <c r="M374" s="504"/>
      <c r="N374" s="504"/>
      <c r="O374" s="50"/>
      <c r="AM374" s="6"/>
      <c r="AN374" s="6"/>
    </row>
    <row r="375" spans="1:40" ht="283.5" x14ac:dyDescent="0.25">
      <c r="A375" s="396">
        <v>57</v>
      </c>
      <c r="B375" s="414" t="str">
        <f t="shared" si="20"/>
        <v/>
      </c>
      <c r="C375" s="488" t="str">
        <f ca="1">TEXT(IFERROR(INDEX('Overview - Section A'!$A$45:$A$51,MATCH(G375,'Overview - Section A'!$U$45:$U$51,0)),""),"d-mmm-yy") &amp;" to " &amp; TEXT(IFERROR(INDEX('Overview - Section A'!$E$45:$E$51,MATCH(G375,'Overview - Section A'!$U$45:$U$51,0)),""),"d-mmm-yy")</f>
        <v>1-Jan-19 to 31-Dec-19</v>
      </c>
      <c r="D375" s="504"/>
      <c r="E375" s="504"/>
      <c r="F375" s="505"/>
      <c r="G375" s="506" t="s">
        <v>462</v>
      </c>
      <c r="H375" s="506">
        <v>43830</v>
      </c>
      <c r="I375" s="490" t="b">
        <f t="shared" si="21"/>
        <v>1</v>
      </c>
      <c r="J375" s="490" t="b">
        <f t="shared" si="22"/>
        <v>0</v>
      </c>
      <c r="K375" s="490" t="str">
        <f t="shared" si="23"/>
        <v>a1N36000002nverEAA</v>
      </c>
      <c r="L375" s="507" t="s">
        <v>1409</v>
      </c>
      <c r="M375" s="504"/>
      <c r="N375" s="504"/>
      <c r="O375" s="50"/>
      <c r="AM375" s="6"/>
      <c r="AN375" s="6"/>
    </row>
    <row r="376" spans="1:40" ht="283.5" x14ac:dyDescent="0.25">
      <c r="A376" s="396">
        <v>57</v>
      </c>
      <c r="B376" s="414" t="str">
        <f t="shared" si="20"/>
        <v/>
      </c>
      <c r="C376" s="488" t="str">
        <f ca="1">TEXT(IFERROR(INDEX('Overview - Section A'!$A$45:$A$51,MATCH(G376,'Overview - Section A'!$U$45:$U$51,0)),""),"d-mmm-yy") &amp;" to " &amp; TEXT(IFERROR(INDEX('Overview - Section A'!$E$45:$E$51,MATCH(G376,'Overview - Section A'!$U$45:$U$51,0)),""),"d-mmm-yy")</f>
        <v>1-Jan-20 to 31-Dec-20</v>
      </c>
      <c r="D376" s="504"/>
      <c r="E376" s="504"/>
      <c r="F376" s="505"/>
      <c r="G376" s="506" t="s">
        <v>481</v>
      </c>
      <c r="H376" s="506">
        <v>44196</v>
      </c>
      <c r="I376" s="490" t="b">
        <f t="shared" si="21"/>
        <v>1</v>
      </c>
      <c r="J376" s="490" t="b">
        <f t="shared" si="22"/>
        <v>0</v>
      </c>
      <c r="K376" s="490" t="str">
        <f t="shared" si="23"/>
        <v>a1N36000002nverEAA</v>
      </c>
      <c r="L376" s="507" t="s">
        <v>1410</v>
      </c>
      <c r="M376" s="504"/>
      <c r="N376" s="504"/>
      <c r="O376" s="50"/>
      <c r="AM376" s="6"/>
      <c r="AN376" s="6"/>
    </row>
    <row r="377" spans="1:40" ht="283.5" x14ac:dyDescent="0.25">
      <c r="A377" s="396">
        <v>57</v>
      </c>
      <c r="B377" s="414" t="str">
        <f t="shared" si="20"/>
        <v/>
      </c>
      <c r="C377" s="488" t="str">
        <f ca="1">TEXT(IFERROR(INDEX('Overview - Section A'!$A$45:$A$51,MATCH(G377,'Overview - Section A'!$U$45:$U$51,0)),""),"d-mmm-yy") &amp;" to " &amp; TEXT(IFERROR(INDEX('Overview - Section A'!$E$45:$E$51,MATCH(G377,'Overview - Section A'!$U$45:$U$51,0)),""),"d-mmm-yy")</f>
        <v>1-Jan-21 to 31-Dec-21</v>
      </c>
      <c r="D377" s="504"/>
      <c r="E377" s="504"/>
      <c r="F377" s="505"/>
      <c r="G377" s="506" t="s">
        <v>465</v>
      </c>
      <c r="H377" s="506"/>
      <c r="I377" s="490" t="b">
        <f t="shared" si="21"/>
        <v>1</v>
      </c>
      <c r="J377" s="490" t="b">
        <f t="shared" si="22"/>
        <v>0</v>
      </c>
      <c r="K377" s="490" t="str">
        <f t="shared" si="23"/>
        <v>a1N36000002nverEAA</v>
      </c>
      <c r="L377" s="507" t="s">
        <v>1411</v>
      </c>
      <c r="M377" s="504"/>
      <c r="N377" s="504"/>
      <c r="O377" s="50"/>
      <c r="AM377" s="6"/>
      <c r="AN377" s="6"/>
    </row>
    <row r="378" spans="1:40" ht="283.5" x14ac:dyDescent="0.25">
      <c r="A378" s="396">
        <v>57</v>
      </c>
      <c r="B378" s="414" t="str">
        <f t="shared" si="20"/>
        <v/>
      </c>
      <c r="C378" s="488" t="str">
        <f ca="1">TEXT(IFERROR(INDEX('Overview - Section A'!$A$45:$A$51,MATCH(G378,'Overview - Section A'!$U$45:$U$51,0)),""),"d-mmm-yy") &amp;" to " &amp; TEXT(IFERROR(INDEX('Overview - Section A'!$E$45:$E$51,MATCH(G378,'Overview - Section A'!$U$45:$U$51,0)),""),"d-mmm-yy")</f>
        <v xml:space="preserve">1-Jan-22 to </v>
      </c>
      <c r="D378" s="504"/>
      <c r="E378" s="504"/>
      <c r="F378" s="505"/>
      <c r="G378" s="506" t="s">
        <v>467</v>
      </c>
      <c r="H378" s="506"/>
      <c r="I378" s="490" t="b">
        <f t="shared" si="21"/>
        <v>1</v>
      </c>
      <c r="J378" s="490" t="b">
        <f t="shared" si="22"/>
        <v>0</v>
      </c>
      <c r="K378" s="490" t="str">
        <f t="shared" si="23"/>
        <v>a1N36000002nverEAA</v>
      </c>
      <c r="L378" s="507" t="s">
        <v>1412</v>
      </c>
      <c r="M378" s="504"/>
      <c r="N378" s="504"/>
      <c r="O378" s="50"/>
      <c r="AM378" s="6"/>
      <c r="AN378" s="6"/>
    </row>
    <row r="379" spans="1:40" ht="283.5" x14ac:dyDescent="0.25">
      <c r="A379" s="396">
        <v>58</v>
      </c>
      <c r="B379" s="414" t="str">
        <f t="shared" si="20"/>
        <v/>
      </c>
      <c r="C379" s="488" t="str">
        <f ca="1">TEXT(IFERROR(INDEX('Overview - Section A'!$A$45:$A$51,MATCH(G379,'Overview - Section A'!$U$45:$U$51,0)),""),"d-mmm-yy") &amp;" to " &amp; TEXT(IFERROR(INDEX('Overview - Section A'!$E$45:$E$51,MATCH(G379,'Overview - Section A'!$U$45:$U$51,0)),""),"d-mmm-yy")</f>
        <v>1-Jul-18 to 31-Dec-18</v>
      </c>
      <c r="D379" s="504"/>
      <c r="E379" s="504"/>
      <c r="F379" s="505"/>
      <c r="G379" s="506" t="s">
        <v>460</v>
      </c>
      <c r="H379" s="506">
        <v>43465</v>
      </c>
      <c r="I379" s="490" t="b">
        <f t="shared" si="21"/>
        <v>1</v>
      </c>
      <c r="J379" s="490" t="b">
        <f t="shared" si="22"/>
        <v>0</v>
      </c>
      <c r="K379" s="490" t="str">
        <f t="shared" si="23"/>
        <v>a1N36000002nvesEAA</v>
      </c>
      <c r="L379" s="507" t="s">
        <v>1413</v>
      </c>
      <c r="M379" s="504"/>
      <c r="N379" s="504"/>
      <c r="O379" s="50"/>
      <c r="AM379" s="6"/>
      <c r="AN379" s="6"/>
    </row>
    <row r="380" spans="1:40" ht="283.5" x14ac:dyDescent="0.25">
      <c r="A380" s="396">
        <v>58</v>
      </c>
      <c r="B380" s="414" t="str">
        <f t="shared" si="20"/>
        <v/>
      </c>
      <c r="C380" s="488" t="str">
        <f ca="1">TEXT(IFERROR(INDEX('Overview - Section A'!$A$45:$A$51,MATCH(G380,'Overview - Section A'!$U$45:$U$51,0)),""),"d-mmm-yy") &amp;" to " &amp; TEXT(IFERROR(INDEX('Overview - Section A'!$E$45:$E$51,MATCH(G380,'Overview - Section A'!$U$45:$U$51,0)),""),"d-mmm-yy")</f>
        <v>1-Jan-19 to 31-Dec-19</v>
      </c>
      <c r="D380" s="504"/>
      <c r="E380" s="504"/>
      <c r="F380" s="505"/>
      <c r="G380" s="506" t="s">
        <v>462</v>
      </c>
      <c r="H380" s="506">
        <v>43830</v>
      </c>
      <c r="I380" s="490" t="b">
        <f t="shared" si="21"/>
        <v>1</v>
      </c>
      <c r="J380" s="490" t="b">
        <f t="shared" si="22"/>
        <v>0</v>
      </c>
      <c r="K380" s="490" t="str">
        <f t="shared" si="23"/>
        <v>a1N36000002nvesEAA</v>
      </c>
      <c r="L380" s="507" t="s">
        <v>1414</v>
      </c>
      <c r="M380" s="504"/>
      <c r="N380" s="504"/>
      <c r="O380" s="50"/>
      <c r="AM380" s="6"/>
      <c r="AN380" s="6"/>
    </row>
    <row r="381" spans="1:40" ht="283.5" x14ac:dyDescent="0.25">
      <c r="A381" s="396">
        <v>58</v>
      </c>
      <c r="B381" s="414" t="str">
        <f t="shared" si="20"/>
        <v/>
      </c>
      <c r="C381" s="488" t="str">
        <f ca="1">TEXT(IFERROR(INDEX('Overview - Section A'!$A$45:$A$51,MATCH(G381,'Overview - Section A'!$U$45:$U$51,0)),""),"d-mmm-yy") &amp;" to " &amp; TEXT(IFERROR(INDEX('Overview - Section A'!$E$45:$E$51,MATCH(G381,'Overview - Section A'!$U$45:$U$51,0)),""),"d-mmm-yy")</f>
        <v>1-Jan-20 to 31-Dec-20</v>
      </c>
      <c r="D381" s="504"/>
      <c r="E381" s="504"/>
      <c r="F381" s="505"/>
      <c r="G381" s="506" t="s">
        <v>481</v>
      </c>
      <c r="H381" s="506">
        <v>44196</v>
      </c>
      <c r="I381" s="490" t="b">
        <f t="shared" si="21"/>
        <v>1</v>
      </c>
      <c r="J381" s="490" t="b">
        <f t="shared" si="22"/>
        <v>0</v>
      </c>
      <c r="K381" s="490" t="str">
        <f t="shared" si="23"/>
        <v>a1N36000002nvesEAA</v>
      </c>
      <c r="L381" s="507" t="s">
        <v>1415</v>
      </c>
      <c r="M381" s="504"/>
      <c r="N381" s="504"/>
      <c r="O381" s="50"/>
      <c r="AM381" s="6"/>
      <c r="AN381" s="6"/>
    </row>
    <row r="382" spans="1:40" ht="283.5" x14ac:dyDescent="0.25">
      <c r="A382" s="396">
        <v>58</v>
      </c>
      <c r="B382" s="414" t="str">
        <f t="shared" si="20"/>
        <v/>
      </c>
      <c r="C382" s="488" t="str">
        <f ca="1">TEXT(IFERROR(INDEX('Overview - Section A'!$A$45:$A$51,MATCH(G382,'Overview - Section A'!$U$45:$U$51,0)),""),"d-mmm-yy") &amp;" to " &amp; TEXT(IFERROR(INDEX('Overview - Section A'!$E$45:$E$51,MATCH(G382,'Overview - Section A'!$U$45:$U$51,0)),""),"d-mmm-yy")</f>
        <v>1-Jan-21 to 31-Dec-21</v>
      </c>
      <c r="D382" s="504"/>
      <c r="E382" s="504"/>
      <c r="F382" s="505"/>
      <c r="G382" s="506" t="s">
        <v>465</v>
      </c>
      <c r="H382" s="506"/>
      <c r="I382" s="490" t="b">
        <f t="shared" si="21"/>
        <v>1</v>
      </c>
      <c r="J382" s="490" t="b">
        <f t="shared" si="22"/>
        <v>0</v>
      </c>
      <c r="K382" s="490" t="str">
        <f t="shared" si="23"/>
        <v>a1N36000002nvesEAA</v>
      </c>
      <c r="L382" s="507" t="s">
        <v>1416</v>
      </c>
      <c r="M382" s="504"/>
      <c r="N382" s="504"/>
      <c r="O382" s="50"/>
      <c r="AM382" s="6"/>
      <c r="AN382" s="6"/>
    </row>
    <row r="383" spans="1:40" ht="283.5" x14ac:dyDescent="0.25">
      <c r="A383" s="396">
        <v>58</v>
      </c>
      <c r="B383" s="414" t="str">
        <f t="shared" si="20"/>
        <v/>
      </c>
      <c r="C383" s="488" t="str">
        <f ca="1">TEXT(IFERROR(INDEX('Overview - Section A'!$A$45:$A$51,MATCH(G383,'Overview - Section A'!$U$45:$U$51,0)),""),"d-mmm-yy") &amp;" to " &amp; TEXT(IFERROR(INDEX('Overview - Section A'!$E$45:$E$51,MATCH(G383,'Overview - Section A'!$U$45:$U$51,0)),""),"d-mmm-yy")</f>
        <v xml:space="preserve">1-Jan-22 to </v>
      </c>
      <c r="D383" s="504"/>
      <c r="E383" s="504"/>
      <c r="F383" s="505"/>
      <c r="G383" s="506" t="s">
        <v>467</v>
      </c>
      <c r="H383" s="506"/>
      <c r="I383" s="490" t="b">
        <f t="shared" si="21"/>
        <v>1</v>
      </c>
      <c r="J383" s="490" t="b">
        <f t="shared" si="22"/>
        <v>0</v>
      </c>
      <c r="K383" s="490" t="str">
        <f t="shared" si="23"/>
        <v>a1N36000002nvesEAA</v>
      </c>
      <c r="L383" s="507" t="s">
        <v>1417</v>
      </c>
      <c r="M383" s="504"/>
      <c r="N383" s="504"/>
      <c r="O383" s="50"/>
      <c r="AM383" s="6"/>
      <c r="AN383" s="6"/>
    </row>
    <row r="384" spans="1:40" ht="283.5" x14ac:dyDescent="0.25">
      <c r="A384" s="396">
        <v>59</v>
      </c>
      <c r="B384" s="414" t="str">
        <f t="shared" si="20"/>
        <v/>
      </c>
      <c r="C384" s="488" t="str">
        <f ca="1">TEXT(IFERROR(INDEX('Overview - Section A'!$A$45:$A$51,MATCH(G384,'Overview - Section A'!$U$45:$U$51,0)),""),"d-mmm-yy") &amp;" to " &amp; TEXT(IFERROR(INDEX('Overview - Section A'!$E$45:$E$51,MATCH(G384,'Overview - Section A'!$U$45:$U$51,0)),""),"d-mmm-yy")</f>
        <v>1-Jul-18 to 31-Dec-18</v>
      </c>
      <c r="D384" s="504"/>
      <c r="E384" s="504"/>
      <c r="F384" s="505"/>
      <c r="G384" s="506" t="s">
        <v>460</v>
      </c>
      <c r="H384" s="506">
        <v>43465</v>
      </c>
      <c r="I384" s="490" t="b">
        <f t="shared" si="21"/>
        <v>1</v>
      </c>
      <c r="J384" s="490" t="b">
        <f t="shared" si="22"/>
        <v>0</v>
      </c>
      <c r="K384" s="490" t="str">
        <f t="shared" si="23"/>
        <v>a1N36000002nvetEAA</v>
      </c>
      <c r="L384" s="507" t="s">
        <v>1418</v>
      </c>
      <c r="M384" s="504"/>
      <c r="N384" s="504"/>
      <c r="O384" s="50"/>
      <c r="AM384" s="6"/>
      <c r="AN384" s="6"/>
    </row>
    <row r="385" spans="1:40" ht="283.5" x14ac:dyDescent="0.25">
      <c r="A385" s="396">
        <v>59</v>
      </c>
      <c r="B385" s="414" t="str">
        <f t="shared" si="20"/>
        <v/>
      </c>
      <c r="C385" s="488" t="str">
        <f ca="1">TEXT(IFERROR(INDEX('Overview - Section A'!$A$45:$A$51,MATCH(G385,'Overview - Section A'!$U$45:$U$51,0)),""),"d-mmm-yy") &amp;" to " &amp; TEXT(IFERROR(INDEX('Overview - Section A'!$E$45:$E$51,MATCH(G385,'Overview - Section A'!$U$45:$U$51,0)),""),"d-mmm-yy")</f>
        <v>1-Jan-19 to 31-Dec-19</v>
      </c>
      <c r="D385" s="504"/>
      <c r="E385" s="504"/>
      <c r="F385" s="505"/>
      <c r="G385" s="506" t="s">
        <v>462</v>
      </c>
      <c r="H385" s="506">
        <v>43830</v>
      </c>
      <c r="I385" s="490" t="b">
        <f t="shared" si="21"/>
        <v>1</v>
      </c>
      <c r="J385" s="490" t="b">
        <f t="shared" si="22"/>
        <v>0</v>
      </c>
      <c r="K385" s="490" t="str">
        <f t="shared" si="23"/>
        <v>a1N36000002nvetEAA</v>
      </c>
      <c r="L385" s="507" t="s">
        <v>1419</v>
      </c>
      <c r="M385" s="504"/>
      <c r="N385" s="504"/>
      <c r="O385" s="50"/>
      <c r="AM385" s="6"/>
      <c r="AN385" s="6"/>
    </row>
    <row r="386" spans="1:40" ht="283.5" x14ac:dyDescent="0.25">
      <c r="A386" s="396">
        <v>59</v>
      </c>
      <c r="B386" s="414" t="str">
        <f t="shared" si="20"/>
        <v/>
      </c>
      <c r="C386" s="488" t="str">
        <f ca="1">TEXT(IFERROR(INDEX('Overview - Section A'!$A$45:$A$51,MATCH(G386,'Overview - Section A'!$U$45:$U$51,0)),""),"d-mmm-yy") &amp;" to " &amp; TEXT(IFERROR(INDEX('Overview - Section A'!$E$45:$E$51,MATCH(G386,'Overview - Section A'!$U$45:$U$51,0)),""),"d-mmm-yy")</f>
        <v>1-Jan-20 to 31-Dec-20</v>
      </c>
      <c r="D386" s="504"/>
      <c r="E386" s="504"/>
      <c r="F386" s="505"/>
      <c r="G386" s="506" t="s">
        <v>481</v>
      </c>
      <c r="H386" s="506">
        <v>44196</v>
      </c>
      <c r="I386" s="490" t="b">
        <f t="shared" si="21"/>
        <v>1</v>
      </c>
      <c r="J386" s="490" t="b">
        <f t="shared" si="22"/>
        <v>0</v>
      </c>
      <c r="K386" s="490" t="str">
        <f t="shared" si="23"/>
        <v>a1N36000002nvetEAA</v>
      </c>
      <c r="L386" s="507" t="s">
        <v>1420</v>
      </c>
      <c r="M386" s="504"/>
      <c r="N386" s="504"/>
      <c r="O386" s="50"/>
      <c r="AM386" s="6"/>
      <c r="AN386" s="6"/>
    </row>
    <row r="387" spans="1:40" ht="283.5" x14ac:dyDescent="0.25">
      <c r="A387" s="396">
        <v>59</v>
      </c>
      <c r="B387" s="414" t="str">
        <f t="shared" si="20"/>
        <v/>
      </c>
      <c r="C387" s="488" t="str">
        <f ca="1">TEXT(IFERROR(INDEX('Overview - Section A'!$A$45:$A$51,MATCH(G387,'Overview - Section A'!$U$45:$U$51,0)),""),"d-mmm-yy") &amp;" to " &amp; TEXT(IFERROR(INDEX('Overview - Section A'!$E$45:$E$51,MATCH(G387,'Overview - Section A'!$U$45:$U$51,0)),""),"d-mmm-yy")</f>
        <v>1-Jan-21 to 31-Dec-21</v>
      </c>
      <c r="D387" s="504"/>
      <c r="E387" s="504"/>
      <c r="F387" s="505"/>
      <c r="G387" s="506" t="s">
        <v>465</v>
      </c>
      <c r="H387" s="506"/>
      <c r="I387" s="490" t="b">
        <f t="shared" si="21"/>
        <v>1</v>
      </c>
      <c r="J387" s="490" t="b">
        <f t="shared" si="22"/>
        <v>0</v>
      </c>
      <c r="K387" s="490" t="str">
        <f t="shared" si="23"/>
        <v>a1N36000002nvetEAA</v>
      </c>
      <c r="L387" s="507" t="s">
        <v>1421</v>
      </c>
      <c r="M387" s="504"/>
      <c r="N387" s="504"/>
      <c r="O387" s="50"/>
      <c r="AM387" s="6"/>
      <c r="AN387" s="6"/>
    </row>
    <row r="388" spans="1:40" ht="283.5" x14ac:dyDescent="0.25">
      <c r="A388" s="396">
        <v>59</v>
      </c>
      <c r="B388" s="414" t="str">
        <f t="shared" si="20"/>
        <v/>
      </c>
      <c r="C388" s="488" t="str">
        <f ca="1">TEXT(IFERROR(INDEX('Overview - Section A'!$A$45:$A$51,MATCH(G388,'Overview - Section A'!$U$45:$U$51,0)),""),"d-mmm-yy") &amp;" to " &amp; TEXT(IFERROR(INDEX('Overview - Section A'!$E$45:$E$51,MATCH(G388,'Overview - Section A'!$U$45:$U$51,0)),""),"d-mmm-yy")</f>
        <v xml:space="preserve">1-Jan-22 to </v>
      </c>
      <c r="D388" s="504"/>
      <c r="E388" s="504"/>
      <c r="F388" s="505"/>
      <c r="G388" s="506" t="s">
        <v>467</v>
      </c>
      <c r="H388" s="506"/>
      <c r="I388" s="490" t="b">
        <f t="shared" si="21"/>
        <v>1</v>
      </c>
      <c r="J388" s="490" t="b">
        <f t="shared" si="22"/>
        <v>0</v>
      </c>
      <c r="K388" s="490" t="str">
        <f t="shared" si="23"/>
        <v>a1N36000002nvetEAA</v>
      </c>
      <c r="L388" s="507" t="s">
        <v>1422</v>
      </c>
      <c r="M388" s="504"/>
      <c r="N388" s="504"/>
      <c r="O388" s="50"/>
      <c r="AM388" s="6"/>
      <c r="AN388" s="6"/>
    </row>
    <row r="389" spans="1:40" ht="283.5" x14ac:dyDescent="0.25">
      <c r="A389" s="396">
        <v>60</v>
      </c>
      <c r="B389" s="414" t="str">
        <f t="shared" si="20"/>
        <v/>
      </c>
      <c r="C389" s="488" t="str">
        <f ca="1">TEXT(IFERROR(INDEX('Overview - Section A'!$A$45:$A$51,MATCH(G389,'Overview - Section A'!$U$45:$U$51,0)),""),"d-mmm-yy") &amp;" to " &amp; TEXT(IFERROR(INDEX('Overview - Section A'!$E$45:$E$51,MATCH(G389,'Overview - Section A'!$U$45:$U$51,0)),""),"d-mmm-yy")</f>
        <v>1-Jul-18 to 31-Dec-18</v>
      </c>
      <c r="D389" s="504"/>
      <c r="E389" s="504"/>
      <c r="F389" s="505"/>
      <c r="G389" s="506" t="s">
        <v>460</v>
      </c>
      <c r="H389" s="506">
        <v>43465</v>
      </c>
      <c r="I389" s="490" t="b">
        <f t="shared" si="21"/>
        <v>1</v>
      </c>
      <c r="J389" s="490" t="b">
        <f t="shared" si="22"/>
        <v>0</v>
      </c>
      <c r="K389" s="490" t="str">
        <f t="shared" si="23"/>
        <v>a1N36000002nveuEAA</v>
      </c>
      <c r="L389" s="507" t="s">
        <v>1423</v>
      </c>
      <c r="M389" s="504"/>
      <c r="N389" s="504"/>
      <c r="O389" s="50"/>
      <c r="AM389" s="6"/>
      <c r="AN389" s="6"/>
    </row>
    <row r="390" spans="1:40" ht="283.5" x14ac:dyDescent="0.25">
      <c r="A390" s="396">
        <v>60</v>
      </c>
      <c r="B390" s="414" t="str">
        <f t="shared" si="20"/>
        <v/>
      </c>
      <c r="C390" s="488" t="str">
        <f ca="1">TEXT(IFERROR(INDEX('Overview - Section A'!$A$45:$A$51,MATCH(G390,'Overview - Section A'!$U$45:$U$51,0)),""),"d-mmm-yy") &amp;" to " &amp; TEXT(IFERROR(INDEX('Overview - Section A'!$E$45:$E$51,MATCH(G390,'Overview - Section A'!$U$45:$U$51,0)),""),"d-mmm-yy")</f>
        <v>1-Jan-19 to 31-Dec-19</v>
      </c>
      <c r="D390" s="504"/>
      <c r="E390" s="504"/>
      <c r="F390" s="505"/>
      <c r="G390" s="506" t="s">
        <v>462</v>
      </c>
      <c r="H390" s="506">
        <v>43830</v>
      </c>
      <c r="I390" s="490" t="b">
        <f t="shared" si="21"/>
        <v>1</v>
      </c>
      <c r="J390" s="490" t="b">
        <f t="shared" si="22"/>
        <v>0</v>
      </c>
      <c r="K390" s="490" t="str">
        <f t="shared" si="23"/>
        <v>a1N36000002nveuEAA</v>
      </c>
      <c r="L390" s="507" t="s">
        <v>1424</v>
      </c>
      <c r="M390" s="504"/>
      <c r="N390" s="504"/>
      <c r="O390" s="50"/>
      <c r="AM390" s="6"/>
      <c r="AN390" s="6"/>
    </row>
    <row r="391" spans="1:40" ht="283.5" x14ac:dyDescent="0.25">
      <c r="A391" s="396">
        <v>60</v>
      </c>
      <c r="B391" s="414" t="str">
        <f t="shared" si="20"/>
        <v/>
      </c>
      <c r="C391" s="488" t="str">
        <f ca="1">TEXT(IFERROR(INDEX('Overview - Section A'!$A$45:$A$51,MATCH(G391,'Overview - Section A'!$U$45:$U$51,0)),""),"d-mmm-yy") &amp;" to " &amp; TEXT(IFERROR(INDEX('Overview - Section A'!$E$45:$E$51,MATCH(G391,'Overview - Section A'!$U$45:$U$51,0)),""),"d-mmm-yy")</f>
        <v>1-Jan-20 to 31-Dec-20</v>
      </c>
      <c r="D391" s="504"/>
      <c r="E391" s="504"/>
      <c r="F391" s="505"/>
      <c r="G391" s="506" t="s">
        <v>481</v>
      </c>
      <c r="H391" s="506">
        <v>44196</v>
      </c>
      <c r="I391" s="490" t="b">
        <f t="shared" si="21"/>
        <v>1</v>
      </c>
      <c r="J391" s="490" t="b">
        <f t="shared" si="22"/>
        <v>0</v>
      </c>
      <c r="K391" s="490" t="str">
        <f t="shared" si="23"/>
        <v>a1N36000002nveuEAA</v>
      </c>
      <c r="L391" s="507" t="s">
        <v>1425</v>
      </c>
      <c r="M391" s="504"/>
      <c r="N391" s="504"/>
      <c r="O391" s="50"/>
      <c r="AM391" s="6"/>
      <c r="AN391" s="6"/>
    </row>
    <row r="392" spans="1:40" ht="283.5" x14ac:dyDescent="0.25">
      <c r="A392" s="396">
        <v>60</v>
      </c>
      <c r="B392" s="414" t="str">
        <f t="shared" si="20"/>
        <v/>
      </c>
      <c r="C392" s="488" t="str">
        <f ca="1">TEXT(IFERROR(INDEX('Overview - Section A'!$A$45:$A$51,MATCH(G392,'Overview - Section A'!$U$45:$U$51,0)),""),"d-mmm-yy") &amp;" to " &amp; TEXT(IFERROR(INDEX('Overview - Section A'!$E$45:$E$51,MATCH(G392,'Overview - Section A'!$U$45:$U$51,0)),""),"d-mmm-yy")</f>
        <v>1-Jan-21 to 31-Dec-21</v>
      </c>
      <c r="D392" s="504"/>
      <c r="E392" s="504"/>
      <c r="F392" s="505"/>
      <c r="G392" s="506" t="s">
        <v>465</v>
      </c>
      <c r="H392" s="506"/>
      <c r="I392" s="490" t="b">
        <f t="shared" si="21"/>
        <v>1</v>
      </c>
      <c r="J392" s="490" t="b">
        <f t="shared" si="22"/>
        <v>0</v>
      </c>
      <c r="K392" s="490" t="str">
        <f t="shared" si="23"/>
        <v>a1N36000002nveuEAA</v>
      </c>
      <c r="L392" s="507" t="s">
        <v>1426</v>
      </c>
      <c r="M392" s="504"/>
      <c r="N392" s="504"/>
      <c r="O392" s="50"/>
      <c r="AM392" s="6"/>
      <c r="AN392" s="6"/>
    </row>
    <row r="393" spans="1:40" ht="283.5" x14ac:dyDescent="0.25">
      <c r="A393" s="396">
        <v>60</v>
      </c>
      <c r="B393" s="414" t="str">
        <f t="shared" si="20"/>
        <v/>
      </c>
      <c r="C393" s="488" t="str">
        <f ca="1">TEXT(IFERROR(INDEX('Overview - Section A'!$A$45:$A$51,MATCH(G393,'Overview - Section A'!$U$45:$U$51,0)),""),"d-mmm-yy") &amp;" to " &amp; TEXT(IFERROR(INDEX('Overview - Section A'!$E$45:$E$51,MATCH(G393,'Overview - Section A'!$U$45:$U$51,0)),""),"d-mmm-yy")</f>
        <v xml:space="preserve">1-Jan-22 to </v>
      </c>
      <c r="D393" s="504"/>
      <c r="E393" s="504"/>
      <c r="F393" s="505"/>
      <c r="G393" s="506" t="s">
        <v>467</v>
      </c>
      <c r="H393" s="506"/>
      <c r="I393" s="490" t="b">
        <f t="shared" si="21"/>
        <v>1</v>
      </c>
      <c r="J393" s="490" t="b">
        <f t="shared" si="22"/>
        <v>0</v>
      </c>
      <c r="K393" s="490" t="str">
        <f t="shared" si="23"/>
        <v>a1N36000002nveuEAA</v>
      </c>
      <c r="L393" s="507" t="s">
        <v>1427</v>
      </c>
      <c r="M393" s="504"/>
      <c r="N393" s="504"/>
      <c r="O393" s="50"/>
      <c r="AM393" s="6"/>
      <c r="AN393" s="6"/>
    </row>
    <row r="394" spans="1:40" ht="283.5" x14ac:dyDescent="0.25">
      <c r="A394" s="396">
        <v>61</v>
      </c>
      <c r="B394" s="414" t="str">
        <f t="shared" si="20"/>
        <v/>
      </c>
      <c r="C394" s="488" t="str">
        <f ca="1">TEXT(IFERROR(INDEX('Overview - Section A'!$A$45:$A$51,MATCH(G394,'Overview - Section A'!$U$45:$U$51,0)),""),"d-mmm-yy") &amp;" to " &amp; TEXT(IFERROR(INDEX('Overview - Section A'!$E$45:$E$51,MATCH(G394,'Overview - Section A'!$U$45:$U$51,0)),""),"d-mmm-yy")</f>
        <v>1-Jul-18 to 31-Dec-18</v>
      </c>
      <c r="D394" s="504"/>
      <c r="E394" s="504"/>
      <c r="F394" s="505"/>
      <c r="G394" s="506" t="s">
        <v>460</v>
      </c>
      <c r="H394" s="506">
        <v>43465</v>
      </c>
      <c r="I394" s="490" t="b">
        <f t="shared" si="21"/>
        <v>1</v>
      </c>
      <c r="J394" s="490" t="b">
        <f t="shared" si="22"/>
        <v>0</v>
      </c>
      <c r="K394" s="490" t="str">
        <f t="shared" si="23"/>
        <v>a1N36000002nvevEAA</v>
      </c>
      <c r="L394" s="507" t="s">
        <v>1428</v>
      </c>
      <c r="M394" s="504"/>
      <c r="N394" s="504"/>
      <c r="O394" s="50"/>
      <c r="AM394" s="6"/>
      <c r="AN394" s="6"/>
    </row>
    <row r="395" spans="1:40" ht="283.5" x14ac:dyDescent="0.25">
      <c r="A395" s="396">
        <v>61</v>
      </c>
      <c r="B395" s="414" t="str">
        <f t="shared" si="20"/>
        <v/>
      </c>
      <c r="C395" s="488" t="str">
        <f ca="1">TEXT(IFERROR(INDEX('Overview - Section A'!$A$45:$A$51,MATCH(G395,'Overview - Section A'!$U$45:$U$51,0)),""),"d-mmm-yy") &amp;" to " &amp; TEXT(IFERROR(INDEX('Overview - Section A'!$E$45:$E$51,MATCH(G395,'Overview - Section A'!$U$45:$U$51,0)),""),"d-mmm-yy")</f>
        <v>1-Jan-19 to 31-Dec-19</v>
      </c>
      <c r="D395" s="504"/>
      <c r="E395" s="504"/>
      <c r="F395" s="505"/>
      <c r="G395" s="506" t="s">
        <v>462</v>
      </c>
      <c r="H395" s="506">
        <v>43830</v>
      </c>
      <c r="I395" s="490" t="b">
        <f t="shared" si="21"/>
        <v>1</v>
      </c>
      <c r="J395" s="490" t="b">
        <f t="shared" si="22"/>
        <v>0</v>
      </c>
      <c r="K395" s="490" t="str">
        <f t="shared" si="23"/>
        <v>a1N36000002nvevEAA</v>
      </c>
      <c r="L395" s="507" t="s">
        <v>1429</v>
      </c>
      <c r="M395" s="504"/>
      <c r="N395" s="504"/>
      <c r="O395" s="50"/>
      <c r="AM395" s="6"/>
      <c r="AN395" s="6"/>
    </row>
    <row r="396" spans="1:40" ht="283.5" x14ac:dyDescent="0.25">
      <c r="A396" s="396">
        <v>61</v>
      </c>
      <c r="B396" s="414" t="str">
        <f t="shared" si="20"/>
        <v/>
      </c>
      <c r="C396" s="488" t="str">
        <f ca="1">TEXT(IFERROR(INDEX('Overview - Section A'!$A$45:$A$51,MATCH(G396,'Overview - Section A'!$U$45:$U$51,0)),""),"d-mmm-yy") &amp;" to " &amp; TEXT(IFERROR(INDEX('Overview - Section A'!$E$45:$E$51,MATCH(G396,'Overview - Section A'!$U$45:$U$51,0)),""),"d-mmm-yy")</f>
        <v>1-Jan-20 to 31-Dec-20</v>
      </c>
      <c r="D396" s="504"/>
      <c r="E396" s="504"/>
      <c r="F396" s="505"/>
      <c r="G396" s="506" t="s">
        <v>481</v>
      </c>
      <c r="H396" s="506">
        <v>44196</v>
      </c>
      <c r="I396" s="490" t="b">
        <f t="shared" si="21"/>
        <v>1</v>
      </c>
      <c r="J396" s="490" t="b">
        <f t="shared" si="22"/>
        <v>0</v>
      </c>
      <c r="K396" s="490" t="str">
        <f t="shared" si="23"/>
        <v>a1N36000002nvevEAA</v>
      </c>
      <c r="L396" s="507" t="s">
        <v>1430</v>
      </c>
      <c r="M396" s="504"/>
      <c r="N396" s="504"/>
      <c r="O396" s="50"/>
      <c r="AM396" s="6"/>
      <c r="AN396" s="6"/>
    </row>
    <row r="397" spans="1:40" ht="283.5" x14ac:dyDescent="0.25">
      <c r="A397" s="396">
        <v>61</v>
      </c>
      <c r="B397" s="414" t="str">
        <f t="shared" si="20"/>
        <v/>
      </c>
      <c r="C397" s="488" t="str">
        <f ca="1">TEXT(IFERROR(INDEX('Overview - Section A'!$A$45:$A$51,MATCH(G397,'Overview - Section A'!$U$45:$U$51,0)),""),"d-mmm-yy") &amp;" to " &amp; TEXT(IFERROR(INDEX('Overview - Section A'!$E$45:$E$51,MATCH(G397,'Overview - Section A'!$U$45:$U$51,0)),""),"d-mmm-yy")</f>
        <v>1-Jan-21 to 31-Dec-21</v>
      </c>
      <c r="D397" s="504"/>
      <c r="E397" s="504"/>
      <c r="F397" s="505"/>
      <c r="G397" s="506" t="s">
        <v>465</v>
      </c>
      <c r="H397" s="506"/>
      <c r="I397" s="490" t="b">
        <f t="shared" si="21"/>
        <v>1</v>
      </c>
      <c r="J397" s="490" t="b">
        <f t="shared" si="22"/>
        <v>0</v>
      </c>
      <c r="K397" s="490" t="str">
        <f t="shared" si="23"/>
        <v>a1N36000002nvevEAA</v>
      </c>
      <c r="L397" s="507" t="s">
        <v>1431</v>
      </c>
      <c r="M397" s="504"/>
      <c r="N397" s="504"/>
      <c r="O397" s="50"/>
      <c r="AM397" s="6"/>
      <c r="AN397" s="6"/>
    </row>
    <row r="398" spans="1:40" ht="283.5" x14ac:dyDescent="0.25">
      <c r="A398" s="396">
        <v>61</v>
      </c>
      <c r="B398" s="414" t="str">
        <f t="shared" si="20"/>
        <v/>
      </c>
      <c r="C398" s="488" t="str">
        <f ca="1">TEXT(IFERROR(INDEX('Overview - Section A'!$A$45:$A$51,MATCH(G398,'Overview - Section A'!$U$45:$U$51,0)),""),"d-mmm-yy") &amp;" to " &amp; TEXT(IFERROR(INDEX('Overview - Section A'!$E$45:$E$51,MATCH(G398,'Overview - Section A'!$U$45:$U$51,0)),""),"d-mmm-yy")</f>
        <v xml:space="preserve">1-Jan-22 to </v>
      </c>
      <c r="D398" s="504"/>
      <c r="E398" s="504"/>
      <c r="F398" s="505"/>
      <c r="G398" s="506" t="s">
        <v>467</v>
      </c>
      <c r="H398" s="506"/>
      <c r="I398" s="490" t="b">
        <f t="shared" si="21"/>
        <v>1</v>
      </c>
      <c r="J398" s="490" t="b">
        <f t="shared" si="22"/>
        <v>0</v>
      </c>
      <c r="K398" s="490" t="str">
        <f t="shared" si="23"/>
        <v>a1N36000002nvevEAA</v>
      </c>
      <c r="L398" s="507" t="s">
        <v>1432</v>
      </c>
      <c r="M398" s="504"/>
      <c r="N398" s="504"/>
      <c r="O398" s="50"/>
      <c r="AM398" s="6"/>
      <c r="AN398" s="6"/>
    </row>
    <row r="399" spans="1:40" ht="283.5" x14ac:dyDescent="0.25">
      <c r="A399" s="396">
        <v>62</v>
      </c>
      <c r="B399" s="414" t="str">
        <f t="shared" si="20"/>
        <v/>
      </c>
      <c r="C399" s="488" t="str">
        <f ca="1">TEXT(IFERROR(INDEX('Overview - Section A'!$A$45:$A$51,MATCH(G399,'Overview - Section A'!$U$45:$U$51,0)),""),"d-mmm-yy") &amp;" to " &amp; TEXT(IFERROR(INDEX('Overview - Section A'!$E$45:$E$51,MATCH(G399,'Overview - Section A'!$U$45:$U$51,0)),""),"d-mmm-yy")</f>
        <v>1-Jul-18 to 31-Dec-18</v>
      </c>
      <c r="D399" s="504"/>
      <c r="E399" s="504"/>
      <c r="F399" s="505"/>
      <c r="G399" s="506" t="s">
        <v>460</v>
      </c>
      <c r="H399" s="506">
        <v>43465</v>
      </c>
      <c r="I399" s="490" t="b">
        <f t="shared" si="21"/>
        <v>1</v>
      </c>
      <c r="J399" s="490" t="b">
        <f t="shared" si="22"/>
        <v>0</v>
      </c>
      <c r="K399" s="490" t="str">
        <f t="shared" si="23"/>
        <v>a1N36000002nvewEAA</v>
      </c>
      <c r="L399" s="507" t="s">
        <v>1433</v>
      </c>
      <c r="M399" s="504"/>
      <c r="N399" s="504"/>
      <c r="O399" s="50"/>
      <c r="AM399" s="6"/>
      <c r="AN399" s="6"/>
    </row>
    <row r="400" spans="1:40" ht="283.5" x14ac:dyDescent="0.25">
      <c r="A400" s="396">
        <v>62</v>
      </c>
      <c r="B400" s="414" t="str">
        <f t="shared" si="20"/>
        <v/>
      </c>
      <c r="C400" s="488" t="str">
        <f ca="1">TEXT(IFERROR(INDEX('Overview - Section A'!$A$45:$A$51,MATCH(G400,'Overview - Section A'!$U$45:$U$51,0)),""),"d-mmm-yy") &amp;" to " &amp; TEXT(IFERROR(INDEX('Overview - Section A'!$E$45:$E$51,MATCH(G400,'Overview - Section A'!$U$45:$U$51,0)),""),"d-mmm-yy")</f>
        <v>1-Jan-19 to 31-Dec-19</v>
      </c>
      <c r="D400" s="504"/>
      <c r="E400" s="504"/>
      <c r="F400" s="505"/>
      <c r="G400" s="506" t="s">
        <v>462</v>
      </c>
      <c r="H400" s="506">
        <v>43830</v>
      </c>
      <c r="I400" s="490" t="b">
        <f t="shared" si="21"/>
        <v>1</v>
      </c>
      <c r="J400" s="490" t="b">
        <f t="shared" si="22"/>
        <v>0</v>
      </c>
      <c r="K400" s="490" t="str">
        <f t="shared" si="23"/>
        <v>a1N36000002nvewEAA</v>
      </c>
      <c r="L400" s="507" t="s">
        <v>1434</v>
      </c>
      <c r="M400" s="504"/>
      <c r="N400" s="504"/>
      <c r="O400" s="50"/>
      <c r="AM400" s="6"/>
      <c r="AN400" s="6"/>
    </row>
    <row r="401" spans="1:40" ht="283.5" x14ac:dyDescent="0.25">
      <c r="A401" s="396">
        <v>62</v>
      </c>
      <c r="B401" s="414" t="str">
        <f t="shared" si="20"/>
        <v/>
      </c>
      <c r="C401" s="488" t="str">
        <f ca="1">TEXT(IFERROR(INDEX('Overview - Section A'!$A$45:$A$51,MATCH(G401,'Overview - Section A'!$U$45:$U$51,0)),""),"d-mmm-yy") &amp;" to " &amp; TEXT(IFERROR(INDEX('Overview - Section A'!$E$45:$E$51,MATCH(G401,'Overview - Section A'!$U$45:$U$51,0)),""),"d-mmm-yy")</f>
        <v>1-Jan-20 to 31-Dec-20</v>
      </c>
      <c r="D401" s="504"/>
      <c r="E401" s="504"/>
      <c r="F401" s="505"/>
      <c r="G401" s="506" t="s">
        <v>481</v>
      </c>
      <c r="H401" s="506">
        <v>44196</v>
      </c>
      <c r="I401" s="490" t="b">
        <f t="shared" si="21"/>
        <v>1</v>
      </c>
      <c r="J401" s="490" t="b">
        <f t="shared" si="22"/>
        <v>0</v>
      </c>
      <c r="K401" s="490" t="str">
        <f t="shared" si="23"/>
        <v>a1N36000002nvewEAA</v>
      </c>
      <c r="L401" s="507" t="s">
        <v>1435</v>
      </c>
      <c r="M401" s="504"/>
      <c r="N401" s="504"/>
      <c r="O401" s="50"/>
      <c r="AM401" s="6"/>
      <c r="AN401" s="6"/>
    </row>
    <row r="402" spans="1:40" ht="283.5" x14ac:dyDescent="0.25">
      <c r="A402" s="396">
        <v>62</v>
      </c>
      <c r="B402" s="414" t="str">
        <f t="shared" si="20"/>
        <v/>
      </c>
      <c r="C402" s="488" t="str">
        <f ca="1">TEXT(IFERROR(INDEX('Overview - Section A'!$A$45:$A$51,MATCH(G402,'Overview - Section A'!$U$45:$U$51,0)),""),"d-mmm-yy") &amp;" to " &amp; TEXT(IFERROR(INDEX('Overview - Section A'!$E$45:$E$51,MATCH(G402,'Overview - Section A'!$U$45:$U$51,0)),""),"d-mmm-yy")</f>
        <v>1-Jan-21 to 31-Dec-21</v>
      </c>
      <c r="D402" s="504"/>
      <c r="E402" s="504"/>
      <c r="F402" s="505"/>
      <c r="G402" s="506" t="s">
        <v>465</v>
      </c>
      <c r="H402" s="506"/>
      <c r="I402" s="490" t="b">
        <f t="shared" si="21"/>
        <v>1</v>
      </c>
      <c r="J402" s="490" t="b">
        <f t="shared" si="22"/>
        <v>0</v>
      </c>
      <c r="K402" s="490" t="str">
        <f t="shared" si="23"/>
        <v>a1N36000002nvewEAA</v>
      </c>
      <c r="L402" s="507" t="s">
        <v>1436</v>
      </c>
      <c r="M402" s="504"/>
      <c r="N402" s="504"/>
      <c r="O402" s="50"/>
      <c r="AM402" s="6"/>
      <c r="AN402" s="6"/>
    </row>
    <row r="403" spans="1:40" ht="283.5" x14ac:dyDescent="0.25">
      <c r="A403" s="396">
        <v>62</v>
      </c>
      <c r="B403" s="414" t="str">
        <f t="shared" si="20"/>
        <v/>
      </c>
      <c r="C403" s="488" t="str">
        <f ca="1">TEXT(IFERROR(INDEX('Overview - Section A'!$A$45:$A$51,MATCH(G403,'Overview - Section A'!$U$45:$U$51,0)),""),"d-mmm-yy") &amp;" to " &amp; TEXT(IFERROR(INDEX('Overview - Section A'!$E$45:$E$51,MATCH(G403,'Overview - Section A'!$U$45:$U$51,0)),""),"d-mmm-yy")</f>
        <v xml:space="preserve">1-Jan-22 to </v>
      </c>
      <c r="D403" s="504"/>
      <c r="E403" s="504"/>
      <c r="F403" s="505"/>
      <c r="G403" s="506" t="s">
        <v>467</v>
      </c>
      <c r="H403" s="506"/>
      <c r="I403" s="490" t="b">
        <f t="shared" si="21"/>
        <v>1</v>
      </c>
      <c r="J403" s="490" t="b">
        <f t="shared" si="22"/>
        <v>0</v>
      </c>
      <c r="K403" s="490" t="str">
        <f t="shared" si="23"/>
        <v>a1N36000002nvewEAA</v>
      </c>
      <c r="L403" s="507" t="s">
        <v>1437</v>
      </c>
      <c r="M403" s="504"/>
      <c r="N403" s="504"/>
      <c r="O403" s="50"/>
      <c r="AM403" s="6"/>
      <c r="AN403" s="6"/>
    </row>
    <row r="404" spans="1:40" ht="283.5" x14ac:dyDescent="0.25">
      <c r="A404" s="396">
        <v>63</v>
      </c>
      <c r="B404" s="414" t="str">
        <f t="shared" si="20"/>
        <v/>
      </c>
      <c r="C404" s="488" t="str">
        <f ca="1">TEXT(IFERROR(INDEX('Overview - Section A'!$A$45:$A$51,MATCH(G404,'Overview - Section A'!$U$45:$U$51,0)),""),"d-mmm-yy") &amp;" to " &amp; TEXT(IFERROR(INDEX('Overview - Section A'!$E$45:$E$51,MATCH(G404,'Overview - Section A'!$U$45:$U$51,0)),""),"d-mmm-yy")</f>
        <v>1-Jul-18 to 31-Dec-18</v>
      </c>
      <c r="D404" s="504"/>
      <c r="E404" s="504"/>
      <c r="F404" s="505"/>
      <c r="G404" s="506" t="s">
        <v>460</v>
      </c>
      <c r="H404" s="506">
        <v>43465</v>
      </c>
      <c r="I404" s="490" t="b">
        <f t="shared" si="21"/>
        <v>1</v>
      </c>
      <c r="J404" s="490" t="b">
        <f t="shared" si="22"/>
        <v>0</v>
      </c>
      <c r="K404" s="490" t="str">
        <f t="shared" si="23"/>
        <v>a1N36000002nvexEAA</v>
      </c>
      <c r="L404" s="507" t="s">
        <v>1438</v>
      </c>
      <c r="M404" s="504"/>
      <c r="N404" s="504"/>
      <c r="O404" s="50"/>
      <c r="AM404" s="6"/>
      <c r="AN404" s="6"/>
    </row>
    <row r="405" spans="1:40" ht="283.5" x14ac:dyDescent="0.25">
      <c r="A405" s="396">
        <v>63</v>
      </c>
      <c r="B405" s="414" t="str">
        <f t="shared" si="20"/>
        <v/>
      </c>
      <c r="C405" s="488" t="str">
        <f ca="1">TEXT(IFERROR(INDEX('Overview - Section A'!$A$45:$A$51,MATCH(G405,'Overview - Section A'!$U$45:$U$51,0)),""),"d-mmm-yy") &amp;" to " &amp; TEXT(IFERROR(INDEX('Overview - Section A'!$E$45:$E$51,MATCH(G405,'Overview - Section A'!$U$45:$U$51,0)),""),"d-mmm-yy")</f>
        <v>1-Jan-19 to 31-Dec-19</v>
      </c>
      <c r="D405" s="504"/>
      <c r="E405" s="504"/>
      <c r="F405" s="505"/>
      <c r="G405" s="506" t="s">
        <v>462</v>
      </c>
      <c r="H405" s="506">
        <v>43830</v>
      </c>
      <c r="I405" s="490" t="b">
        <f t="shared" si="21"/>
        <v>1</v>
      </c>
      <c r="J405" s="490" t="b">
        <f t="shared" si="22"/>
        <v>0</v>
      </c>
      <c r="K405" s="490" t="str">
        <f t="shared" si="23"/>
        <v>a1N36000002nvexEAA</v>
      </c>
      <c r="L405" s="507" t="s">
        <v>1439</v>
      </c>
      <c r="M405" s="504"/>
      <c r="N405" s="504"/>
      <c r="O405" s="50"/>
      <c r="AM405" s="6"/>
      <c r="AN405" s="6"/>
    </row>
    <row r="406" spans="1:40" ht="283.5" x14ac:dyDescent="0.25">
      <c r="A406" s="396">
        <v>63</v>
      </c>
      <c r="B406" s="414" t="str">
        <f t="shared" si="20"/>
        <v/>
      </c>
      <c r="C406" s="488" t="str">
        <f ca="1">TEXT(IFERROR(INDEX('Overview - Section A'!$A$45:$A$51,MATCH(G406,'Overview - Section A'!$U$45:$U$51,0)),""),"d-mmm-yy") &amp;" to " &amp; TEXT(IFERROR(INDEX('Overview - Section A'!$E$45:$E$51,MATCH(G406,'Overview - Section A'!$U$45:$U$51,0)),""),"d-mmm-yy")</f>
        <v>1-Jan-20 to 31-Dec-20</v>
      </c>
      <c r="D406" s="504"/>
      <c r="E406" s="504"/>
      <c r="F406" s="505"/>
      <c r="G406" s="506" t="s">
        <v>481</v>
      </c>
      <c r="H406" s="506">
        <v>44196</v>
      </c>
      <c r="I406" s="490" t="b">
        <f t="shared" si="21"/>
        <v>1</v>
      </c>
      <c r="J406" s="490" t="b">
        <f t="shared" si="22"/>
        <v>0</v>
      </c>
      <c r="K406" s="490" t="str">
        <f t="shared" si="23"/>
        <v>a1N36000002nvexEAA</v>
      </c>
      <c r="L406" s="507" t="s">
        <v>1440</v>
      </c>
      <c r="M406" s="504"/>
      <c r="N406" s="504"/>
      <c r="O406" s="50"/>
      <c r="AM406" s="6"/>
      <c r="AN406" s="6"/>
    </row>
    <row r="407" spans="1:40" ht="283.5" x14ac:dyDescent="0.25">
      <c r="A407" s="396">
        <v>63</v>
      </c>
      <c r="B407" s="414" t="str">
        <f t="shared" si="20"/>
        <v/>
      </c>
      <c r="C407" s="488" t="str">
        <f ca="1">TEXT(IFERROR(INDEX('Overview - Section A'!$A$45:$A$51,MATCH(G407,'Overview - Section A'!$U$45:$U$51,0)),""),"d-mmm-yy") &amp;" to " &amp; TEXT(IFERROR(INDEX('Overview - Section A'!$E$45:$E$51,MATCH(G407,'Overview - Section A'!$U$45:$U$51,0)),""),"d-mmm-yy")</f>
        <v>1-Jan-21 to 31-Dec-21</v>
      </c>
      <c r="D407" s="504"/>
      <c r="E407" s="504"/>
      <c r="F407" s="505"/>
      <c r="G407" s="506" t="s">
        <v>465</v>
      </c>
      <c r="H407" s="506"/>
      <c r="I407" s="490" t="b">
        <f t="shared" si="21"/>
        <v>1</v>
      </c>
      <c r="J407" s="490" t="b">
        <f t="shared" si="22"/>
        <v>0</v>
      </c>
      <c r="K407" s="490" t="str">
        <f t="shared" si="23"/>
        <v>a1N36000002nvexEAA</v>
      </c>
      <c r="L407" s="507" t="s">
        <v>1441</v>
      </c>
      <c r="M407" s="504"/>
      <c r="N407" s="504"/>
      <c r="O407" s="50"/>
      <c r="AM407" s="6"/>
      <c r="AN407" s="6"/>
    </row>
    <row r="408" spans="1:40" ht="283.5" x14ac:dyDescent="0.25">
      <c r="A408" s="396">
        <v>63</v>
      </c>
      <c r="B408" s="414" t="str">
        <f t="shared" si="20"/>
        <v/>
      </c>
      <c r="C408" s="488" t="str">
        <f ca="1">TEXT(IFERROR(INDEX('Overview - Section A'!$A$45:$A$51,MATCH(G408,'Overview - Section A'!$U$45:$U$51,0)),""),"d-mmm-yy") &amp;" to " &amp; TEXT(IFERROR(INDEX('Overview - Section A'!$E$45:$E$51,MATCH(G408,'Overview - Section A'!$U$45:$U$51,0)),""),"d-mmm-yy")</f>
        <v xml:space="preserve">1-Jan-22 to </v>
      </c>
      <c r="D408" s="504"/>
      <c r="E408" s="504"/>
      <c r="F408" s="505"/>
      <c r="G408" s="506" t="s">
        <v>467</v>
      </c>
      <c r="H408" s="506"/>
      <c r="I408" s="490" t="b">
        <f t="shared" si="21"/>
        <v>1</v>
      </c>
      <c r="J408" s="490" t="b">
        <f t="shared" si="22"/>
        <v>0</v>
      </c>
      <c r="K408" s="490" t="str">
        <f t="shared" si="23"/>
        <v>a1N36000002nvexEAA</v>
      </c>
      <c r="L408" s="507" t="s">
        <v>1442</v>
      </c>
      <c r="M408" s="504"/>
      <c r="N408" s="504"/>
      <c r="O408" s="50"/>
      <c r="AM408" s="6"/>
      <c r="AN408" s="6"/>
    </row>
    <row r="409" spans="1:40" ht="283.5" x14ac:dyDescent="0.25">
      <c r="A409" s="396">
        <v>64</v>
      </c>
      <c r="B409" s="414" t="str">
        <f t="shared" si="20"/>
        <v/>
      </c>
      <c r="C409" s="488" t="str">
        <f ca="1">TEXT(IFERROR(INDEX('Overview - Section A'!$A$45:$A$51,MATCH(G409,'Overview - Section A'!$U$45:$U$51,0)),""),"d-mmm-yy") &amp;" to " &amp; TEXT(IFERROR(INDEX('Overview - Section A'!$E$45:$E$51,MATCH(G409,'Overview - Section A'!$U$45:$U$51,0)),""),"d-mmm-yy")</f>
        <v>1-Jul-18 to 31-Dec-18</v>
      </c>
      <c r="D409" s="504"/>
      <c r="E409" s="504"/>
      <c r="F409" s="505"/>
      <c r="G409" s="506" t="s">
        <v>460</v>
      </c>
      <c r="H409" s="506">
        <v>43465</v>
      </c>
      <c r="I409" s="490" t="b">
        <f t="shared" si="21"/>
        <v>1</v>
      </c>
      <c r="J409" s="490" t="b">
        <f t="shared" si="22"/>
        <v>0</v>
      </c>
      <c r="K409" s="490" t="str">
        <f t="shared" si="23"/>
        <v>a1N36000002nveyEAA</v>
      </c>
      <c r="L409" s="507" t="s">
        <v>1443</v>
      </c>
      <c r="M409" s="504"/>
      <c r="N409" s="504"/>
      <c r="O409" s="50"/>
      <c r="AM409" s="6"/>
      <c r="AN409" s="6"/>
    </row>
    <row r="410" spans="1:40" ht="283.5" x14ac:dyDescent="0.25">
      <c r="A410" s="396">
        <v>64</v>
      </c>
      <c r="B410" s="414" t="str">
        <f t="shared" si="20"/>
        <v/>
      </c>
      <c r="C410" s="488" t="str">
        <f ca="1">TEXT(IFERROR(INDEX('Overview - Section A'!$A$45:$A$51,MATCH(G410,'Overview - Section A'!$U$45:$U$51,0)),""),"d-mmm-yy") &amp;" to " &amp; TEXT(IFERROR(INDEX('Overview - Section A'!$E$45:$E$51,MATCH(G410,'Overview - Section A'!$U$45:$U$51,0)),""),"d-mmm-yy")</f>
        <v>1-Jan-19 to 31-Dec-19</v>
      </c>
      <c r="D410" s="504"/>
      <c r="E410" s="504"/>
      <c r="F410" s="505"/>
      <c r="G410" s="506" t="s">
        <v>462</v>
      </c>
      <c r="H410" s="506">
        <v>43830</v>
      </c>
      <c r="I410" s="490" t="b">
        <f t="shared" si="21"/>
        <v>1</v>
      </c>
      <c r="J410" s="490" t="b">
        <f t="shared" si="22"/>
        <v>0</v>
      </c>
      <c r="K410" s="490" t="str">
        <f t="shared" si="23"/>
        <v>a1N36000002nveyEAA</v>
      </c>
      <c r="L410" s="507" t="s">
        <v>1444</v>
      </c>
      <c r="M410" s="504"/>
      <c r="N410" s="504"/>
      <c r="O410" s="50"/>
      <c r="AM410" s="6"/>
      <c r="AN410" s="6"/>
    </row>
    <row r="411" spans="1:40" ht="283.5" x14ac:dyDescent="0.25">
      <c r="A411" s="396">
        <v>64</v>
      </c>
      <c r="B411" s="414" t="str">
        <f t="shared" si="20"/>
        <v/>
      </c>
      <c r="C411" s="488" t="str">
        <f ca="1">TEXT(IFERROR(INDEX('Overview - Section A'!$A$45:$A$51,MATCH(G411,'Overview - Section A'!$U$45:$U$51,0)),""),"d-mmm-yy") &amp;" to " &amp; TEXT(IFERROR(INDEX('Overview - Section A'!$E$45:$E$51,MATCH(G411,'Overview - Section A'!$U$45:$U$51,0)),""),"d-mmm-yy")</f>
        <v>1-Jan-20 to 31-Dec-20</v>
      </c>
      <c r="D411" s="504"/>
      <c r="E411" s="504"/>
      <c r="F411" s="505"/>
      <c r="G411" s="506" t="s">
        <v>481</v>
      </c>
      <c r="H411" s="506">
        <v>44196</v>
      </c>
      <c r="I411" s="490" t="b">
        <f t="shared" si="21"/>
        <v>1</v>
      </c>
      <c r="J411" s="490" t="b">
        <f t="shared" si="22"/>
        <v>0</v>
      </c>
      <c r="K411" s="490" t="str">
        <f t="shared" si="23"/>
        <v>a1N36000002nveyEAA</v>
      </c>
      <c r="L411" s="507" t="s">
        <v>1445</v>
      </c>
      <c r="M411" s="504"/>
      <c r="N411" s="504"/>
      <c r="O411" s="50"/>
      <c r="AM411" s="6"/>
      <c r="AN411" s="6"/>
    </row>
    <row r="412" spans="1:40" ht="283.5" x14ac:dyDescent="0.25">
      <c r="A412" s="396">
        <v>64</v>
      </c>
      <c r="B412" s="414" t="str">
        <f t="shared" si="20"/>
        <v/>
      </c>
      <c r="C412" s="488" t="str">
        <f ca="1">TEXT(IFERROR(INDEX('Overview - Section A'!$A$45:$A$51,MATCH(G412,'Overview - Section A'!$U$45:$U$51,0)),""),"d-mmm-yy") &amp;" to " &amp; TEXT(IFERROR(INDEX('Overview - Section A'!$E$45:$E$51,MATCH(G412,'Overview - Section A'!$U$45:$U$51,0)),""),"d-mmm-yy")</f>
        <v>1-Jan-21 to 31-Dec-21</v>
      </c>
      <c r="D412" s="504"/>
      <c r="E412" s="504"/>
      <c r="F412" s="505"/>
      <c r="G412" s="506" t="s">
        <v>465</v>
      </c>
      <c r="H412" s="506"/>
      <c r="I412" s="490" t="b">
        <f t="shared" si="21"/>
        <v>1</v>
      </c>
      <c r="J412" s="490" t="b">
        <f t="shared" si="22"/>
        <v>0</v>
      </c>
      <c r="K412" s="490" t="str">
        <f t="shared" si="23"/>
        <v>a1N36000002nveyEAA</v>
      </c>
      <c r="L412" s="507" t="s">
        <v>1446</v>
      </c>
      <c r="M412" s="504"/>
      <c r="N412" s="504"/>
      <c r="O412" s="50"/>
      <c r="AM412" s="6"/>
      <c r="AN412" s="6"/>
    </row>
    <row r="413" spans="1:40" ht="283.5" x14ac:dyDescent="0.25">
      <c r="A413" s="396">
        <v>64</v>
      </c>
      <c r="B413" s="414" t="str">
        <f t="shared" si="20"/>
        <v/>
      </c>
      <c r="C413" s="488" t="str">
        <f ca="1">TEXT(IFERROR(INDEX('Overview - Section A'!$A$45:$A$51,MATCH(G413,'Overview - Section A'!$U$45:$U$51,0)),""),"d-mmm-yy") &amp;" to " &amp; TEXT(IFERROR(INDEX('Overview - Section A'!$E$45:$E$51,MATCH(G413,'Overview - Section A'!$U$45:$U$51,0)),""),"d-mmm-yy")</f>
        <v xml:space="preserve">1-Jan-22 to </v>
      </c>
      <c r="D413" s="504"/>
      <c r="E413" s="504"/>
      <c r="F413" s="505"/>
      <c r="G413" s="506" t="s">
        <v>467</v>
      </c>
      <c r="H413" s="506"/>
      <c r="I413" s="490" t="b">
        <f t="shared" si="21"/>
        <v>1</v>
      </c>
      <c r="J413" s="490" t="b">
        <f t="shared" si="22"/>
        <v>0</v>
      </c>
      <c r="K413" s="490" t="str">
        <f t="shared" si="23"/>
        <v>a1N36000002nveyEAA</v>
      </c>
      <c r="L413" s="507" t="s">
        <v>1447</v>
      </c>
      <c r="M413" s="504"/>
      <c r="N413" s="504"/>
      <c r="O413" s="50"/>
      <c r="AM413" s="6"/>
      <c r="AN413" s="6"/>
    </row>
    <row r="414" spans="1:40" ht="283.5" x14ac:dyDescent="0.25">
      <c r="A414" s="396">
        <v>65</v>
      </c>
      <c r="B414" s="414" t="str">
        <f t="shared" ref="B414:B477" si="24">IF(A414=A413,"",IF(VLOOKUP(A414,$A$8:$D$90,4,FALSE)=0,"",VLOOKUP(A414,$A$8:$D$90,4,FALSE)))</f>
        <v/>
      </c>
      <c r="C414" s="488" t="str">
        <f ca="1">TEXT(IFERROR(INDEX('Overview - Section A'!$A$45:$A$51,MATCH(G414,'Overview - Section A'!$U$45:$U$51,0)),""),"d-mmm-yy") &amp;" to " &amp; TEXT(IFERROR(INDEX('Overview - Section A'!$E$45:$E$51,MATCH(G414,'Overview - Section A'!$U$45:$U$51,0)),""),"d-mmm-yy")</f>
        <v>1-Jul-18 to 31-Dec-18</v>
      </c>
      <c r="D414" s="504"/>
      <c r="E414" s="504"/>
      <c r="F414" s="505"/>
      <c r="G414" s="506" t="s">
        <v>460</v>
      </c>
      <c r="H414" s="506">
        <v>43465</v>
      </c>
      <c r="I414" s="490" t="b">
        <f t="shared" ref="I414:I477" si="25">IFERROR(TRUE,FALSE)</f>
        <v>1</v>
      </c>
      <c r="J414" s="490" t="b">
        <f t="shared" ref="J414:J477" si="26">IFERROR(IF(VLOOKUP(A414,$A$8:$D$90,4,FALSE)&lt;&gt;"",TRUE,FALSE),FALSE)</f>
        <v>0</v>
      </c>
      <c r="K414" s="490" t="str">
        <f t="shared" ref="K414:K477" si="27">IFERROR(VLOOKUP(A414,$A$8:$T$90,20,FALSE),"")</f>
        <v>a1N36000002nvezEAA</v>
      </c>
      <c r="L414" s="507" t="s">
        <v>1448</v>
      </c>
      <c r="M414" s="504"/>
      <c r="N414" s="504"/>
      <c r="O414" s="50"/>
      <c r="AM414" s="6"/>
      <c r="AN414" s="6"/>
    </row>
    <row r="415" spans="1:40" ht="283.5" x14ac:dyDescent="0.25">
      <c r="A415" s="396">
        <v>65</v>
      </c>
      <c r="B415" s="414" t="str">
        <f t="shared" si="24"/>
        <v/>
      </c>
      <c r="C415" s="488" t="str">
        <f ca="1">TEXT(IFERROR(INDEX('Overview - Section A'!$A$45:$A$51,MATCH(G415,'Overview - Section A'!$U$45:$U$51,0)),""),"d-mmm-yy") &amp;" to " &amp; TEXT(IFERROR(INDEX('Overview - Section A'!$E$45:$E$51,MATCH(G415,'Overview - Section A'!$U$45:$U$51,0)),""),"d-mmm-yy")</f>
        <v>1-Jan-19 to 31-Dec-19</v>
      </c>
      <c r="D415" s="504"/>
      <c r="E415" s="504"/>
      <c r="F415" s="505"/>
      <c r="G415" s="506" t="s">
        <v>462</v>
      </c>
      <c r="H415" s="506">
        <v>43830</v>
      </c>
      <c r="I415" s="490" t="b">
        <f t="shared" si="25"/>
        <v>1</v>
      </c>
      <c r="J415" s="490" t="b">
        <f t="shared" si="26"/>
        <v>0</v>
      </c>
      <c r="K415" s="490" t="str">
        <f t="shared" si="27"/>
        <v>a1N36000002nvezEAA</v>
      </c>
      <c r="L415" s="507" t="s">
        <v>1449</v>
      </c>
      <c r="M415" s="504"/>
      <c r="N415" s="504"/>
      <c r="O415" s="50"/>
      <c r="AM415" s="6"/>
      <c r="AN415" s="6"/>
    </row>
    <row r="416" spans="1:40" ht="283.5" x14ac:dyDescent="0.25">
      <c r="A416" s="396">
        <v>65</v>
      </c>
      <c r="B416" s="414" t="str">
        <f t="shared" si="24"/>
        <v/>
      </c>
      <c r="C416" s="488" t="str">
        <f ca="1">TEXT(IFERROR(INDEX('Overview - Section A'!$A$45:$A$51,MATCH(G416,'Overview - Section A'!$U$45:$U$51,0)),""),"d-mmm-yy") &amp;" to " &amp; TEXT(IFERROR(INDEX('Overview - Section A'!$E$45:$E$51,MATCH(G416,'Overview - Section A'!$U$45:$U$51,0)),""),"d-mmm-yy")</f>
        <v>1-Jan-20 to 31-Dec-20</v>
      </c>
      <c r="D416" s="504"/>
      <c r="E416" s="504"/>
      <c r="F416" s="505"/>
      <c r="G416" s="506" t="s">
        <v>481</v>
      </c>
      <c r="H416" s="506">
        <v>44196</v>
      </c>
      <c r="I416" s="490" t="b">
        <f t="shared" si="25"/>
        <v>1</v>
      </c>
      <c r="J416" s="490" t="b">
        <f t="shared" si="26"/>
        <v>0</v>
      </c>
      <c r="K416" s="490" t="str">
        <f t="shared" si="27"/>
        <v>a1N36000002nvezEAA</v>
      </c>
      <c r="L416" s="507" t="s">
        <v>1450</v>
      </c>
      <c r="M416" s="504"/>
      <c r="N416" s="504"/>
      <c r="O416" s="50"/>
      <c r="AM416" s="6"/>
      <c r="AN416" s="6"/>
    </row>
    <row r="417" spans="1:40" ht="283.5" x14ac:dyDescent="0.25">
      <c r="A417" s="396">
        <v>65</v>
      </c>
      <c r="B417" s="414" t="str">
        <f t="shared" si="24"/>
        <v/>
      </c>
      <c r="C417" s="488" t="str">
        <f ca="1">TEXT(IFERROR(INDEX('Overview - Section A'!$A$45:$A$51,MATCH(G417,'Overview - Section A'!$U$45:$U$51,0)),""),"d-mmm-yy") &amp;" to " &amp; TEXT(IFERROR(INDEX('Overview - Section A'!$E$45:$E$51,MATCH(G417,'Overview - Section A'!$U$45:$U$51,0)),""),"d-mmm-yy")</f>
        <v>1-Jan-21 to 31-Dec-21</v>
      </c>
      <c r="D417" s="504"/>
      <c r="E417" s="504"/>
      <c r="F417" s="505"/>
      <c r="G417" s="506" t="s">
        <v>465</v>
      </c>
      <c r="H417" s="506"/>
      <c r="I417" s="490" t="b">
        <f t="shared" si="25"/>
        <v>1</v>
      </c>
      <c r="J417" s="490" t="b">
        <f t="shared" si="26"/>
        <v>0</v>
      </c>
      <c r="K417" s="490" t="str">
        <f t="shared" si="27"/>
        <v>a1N36000002nvezEAA</v>
      </c>
      <c r="L417" s="507" t="s">
        <v>1451</v>
      </c>
      <c r="M417" s="504"/>
      <c r="N417" s="504"/>
      <c r="O417" s="50"/>
      <c r="AM417" s="6"/>
      <c r="AN417" s="6"/>
    </row>
    <row r="418" spans="1:40" ht="283.5" x14ac:dyDescent="0.25">
      <c r="A418" s="396">
        <v>65</v>
      </c>
      <c r="B418" s="414" t="str">
        <f t="shared" si="24"/>
        <v/>
      </c>
      <c r="C418" s="488" t="str">
        <f ca="1">TEXT(IFERROR(INDEX('Overview - Section A'!$A$45:$A$51,MATCH(G418,'Overview - Section A'!$U$45:$U$51,0)),""),"d-mmm-yy") &amp;" to " &amp; TEXT(IFERROR(INDEX('Overview - Section A'!$E$45:$E$51,MATCH(G418,'Overview - Section A'!$U$45:$U$51,0)),""),"d-mmm-yy")</f>
        <v xml:space="preserve">1-Jan-22 to </v>
      </c>
      <c r="D418" s="504"/>
      <c r="E418" s="504"/>
      <c r="F418" s="505"/>
      <c r="G418" s="506" t="s">
        <v>467</v>
      </c>
      <c r="H418" s="506"/>
      <c r="I418" s="490" t="b">
        <f t="shared" si="25"/>
        <v>1</v>
      </c>
      <c r="J418" s="490" t="b">
        <f t="shared" si="26"/>
        <v>0</v>
      </c>
      <c r="K418" s="490" t="str">
        <f t="shared" si="27"/>
        <v>a1N36000002nvezEAA</v>
      </c>
      <c r="L418" s="507" t="s">
        <v>1452</v>
      </c>
      <c r="M418" s="504"/>
      <c r="N418" s="504"/>
      <c r="O418" s="50"/>
      <c r="AM418" s="6"/>
      <c r="AN418" s="6"/>
    </row>
    <row r="419" spans="1:40" ht="283.5" x14ac:dyDescent="0.25">
      <c r="A419" s="396">
        <v>66</v>
      </c>
      <c r="B419" s="414" t="str">
        <f t="shared" si="24"/>
        <v/>
      </c>
      <c r="C419" s="488" t="str">
        <f ca="1">TEXT(IFERROR(INDEX('Overview - Section A'!$A$45:$A$51,MATCH(G419,'Overview - Section A'!$U$45:$U$51,0)),""),"d-mmm-yy") &amp;" to " &amp; TEXT(IFERROR(INDEX('Overview - Section A'!$E$45:$E$51,MATCH(G419,'Overview - Section A'!$U$45:$U$51,0)),""),"d-mmm-yy")</f>
        <v>1-Jul-18 to 31-Dec-18</v>
      </c>
      <c r="D419" s="504"/>
      <c r="E419" s="504"/>
      <c r="F419" s="505"/>
      <c r="G419" s="506" t="s">
        <v>460</v>
      </c>
      <c r="H419" s="506">
        <v>43465</v>
      </c>
      <c r="I419" s="490" t="b">
        <f t="shared" si="25"/>
        <v>1</v>
      </c>
      <c r="J419" s="490" t="b">
        <f t="shared" si="26"/>
        <v>0</v>
      </c>
      <c r="K419" s="490" t="str">
        <f t="shared" si="27"/>
        <v>a1N36000002nvf0EAA</v>
      </c>
      <c r="L419" s="507" t="s">
        <v>1453</v>
      </c>
      <c r="M419" s="504"/>
      <c r="N419" s="504"/>
      <c r="O419" s="50"/>
      <c r="AM419" s="6"/>
      <c r="AN419" s="6"/>
    </row>
    <row r="420" spans="1:40" ht="283.5" x14ac:dyDescent="0.25">
      <c r="A420" s="396">
        <v>66</v>
      </c>
      <c r="B420" s="414" t="str">
        <f t="shared" si="24"/>
        <v/>
      </c>
      <c r="C420" s="488" t="str">
        <f ca="1">TEXT(IFERROR(INDEX('Overview - Section A'!$A$45:$A$51,MATCH(G420,'Overview - Section A'!$U$45:$U$51,0)),""),"d-mmm-yy") &amp;" to " &amp; TEXT(IFERROR(INDEX('Overview - Section A'!$E$45:$E$51,MATCH(G420,'Overview - Section A'!$U$45:$U$51,0)),""),"d-mmm-yy")</f>
        <v>1-Jan-19 to 31-Dec-19</v>
      </c>
      <c r="D420" s="504"/>
      <c r="E420" s="504"/>
      <c r="F420" s="505"/>
      <c r="G420" s="506" t="s">
        <v>462</v>
      </c>
      <c r="H420" s="506">
        <v>43830</v>
      </c>
      <c r="I420" s="490" t="b">
        <f t="shared" si="25"/>
        <v>1</v>
      </c>
      <c r="J420" s="490" t="b">
        <f t="shared" si="26"/>
        <v>0</v>
      </c>
      <c r="K420" s="490" t="str">
        <f t="shared" si="27"/>
        <v>a1N36000002nvf0EAA</v>
      </c>
      <c r="L420" s="507" t="s">
        <v>1454</v>
      </c>
      <c r="M420" s="504"/>
      <c r="N420" s="504"/>
      <c r="O420" s="50"/>
      <c r="AM420" s="6"/>
      <c r="AN420" s="6"/>
    </row>
    <row r="421" spans="1:40" ht="283.5" x14ac:dyDescent="0.25">
      <c r="A421" s="396">
        <v>66</v>
      </c>
      <c r="B421" s="414" t="str">
        <f t="shared" si="24"/>
        <v/>
      </c>
      <c r="C421" s="488" t="str">
        <f ca="1">TEXT(IFERROR(INDEX('Overview - Section A'!$A$45:$A$51,MATCH(G421,'Overview - Section A'!$U$45:$U$51,0)),""),"d-mmm-yy") &amp;" to " &amp; TEXT(IFERROR(INDEX('Overview - Section A'!$E$45:$E$51,MATCH(G421,'Overview - Section A'!$U$45:$U$51,0)),""),"d-mmm-yy")</f>
        <v>1-Jan-20 to 31-Dec-20</v>
      </c>
      <c r="D421" s="504"/>
      <c r="E421" s="504"/>
      <c r="F421" s="505"/>
      <c r="G421" s="506" t="s">
        <v>481</v>
      </c>
      <c r="H421" s="506">
        <v>44196</v>
      </c>
      <c r="I421" s="490" t="b">
        <f t="shared" si="25"/>
        <v>1</v>
      </c>
      <c r="J421" s="490" t="b">
        <f t="shared" si="26"/>
        <v>0</v>
      </c>
      <c r="K421" s="490" t="str">
        <f t="shared" si="27"/>
        <v>a1N36000002nvf0EAA</v>
      </c>
      <c r="L421" s="507" t="s">
        <v>1455</v>
      </c>
      <c r="M421" s="504"/>
      <c r="N421" s="504"/>
      <c r="O421" s="50"/>
      <c r="AM421" s="6"/>
      <c r="AN421" s="6"/>
    </row>
    <row r="422" spans="1:40" ht="283.5" x14ac:dyDescent="0.25">
      <c r="A422" s="396">
        <v>66</v>
      </c>
      <c r="B422" s="414" t="str">
        <f t="shared" si="24"/>
        <v/>
      </c>
      <c r="C422" s="488" t="str">
        <f ca="1">TEXT(IFERROR(INDEX('Overview - Section A'!$A$45:$A$51,MATCH(G422,'Overview - Section A'!$U$45:$U$51,0)),""),"d-mmm-yy") &amp;" to " &amp; TEXT(IFERROR(INDEX('Overview - Section A'!$E$45:$E$51,MATCH(G422,'Overview - Section A'!$U$45:$U$51,0)),""),"d-mmm-yy")</f>
        <v>1-Jan-21 to 31-Dec-21</v>
      </c>
      <c r="D422" s="504"/>
      <c r="E422" s="504"/>
      <c r="F422" s="505"/>
      <c r="G422" s="506" t="s">
        <v>465</v>
      </c>
      <c r="H422" s="506"/>
      <c r="I422" s="490" t="b">
        <f t="shared" si="25"/>
        <v>1</v>
      </c>
      <c r="J422" s="490" t="b">
        <f t="shared" si="26"/>
        <v>0</v>
      </c>
      <c r="K422" s="490" t="str">
        <f t="shared" si="27"/>
        <v>a1N36000002nvf0EAA</v>
      </c>
      <c r="L422" s="507" t="s">
        <v>1456</v>
      </c>
      <c r="M422" s="504"/>
      <c r="N422" s="504"/>
      <c r="O422" s="50"/>
      <c r="AM422" s="6"/>
      <c r="AN422" s="6"/>
    </row>
    <row r="423" spans="1:40" ht="283.5" x14ac:dyDescent="0.25">
      <c r="A423" s="396">
        <v>66</v>
      </c>
      <c r="B423" s="414" t="str">
        <f t="shared" si="24"/>
        <v/>
      </c>
      <c r="C423" s="488" t="str">
        <f ca="1">TEXT(IFERROR(INDEX('Overview - Section A'!$A$45:$A$51,MATCH(G423,'Overview - Section A'!$U$45:$U$51,0)),""),"d-mmm-yy") &amp;" to " &amp; TEXT(IFERROR(INDEX('Overview - Section A'!$E$45:$E$51,MATCH(G423,'Overview - Section A'!$U$45:$U$51,0)),""),"d-mmm-yy")</f>
        <v xml:space="preserve">1-Jan-22 to </v>
      </c>
      <c r="D423" s="504"/>
      <c r="E423" s="504"/>
      <c r="F423" s="505"/>
      <c r="G423" s="506" t="s">
        <v>467</v>
      </c>
      <c r="H423" s="506"/>
      <c r="I423" s="490" t="b">
        <f t="shared" si="25"/>
        <v>1</v>
      </c>
      <c r="J423" s="490" t="b">
        <f t="shared" si="26"/>
        <v>0</v>
      </c>
      <c r="K423" s="490" t="str">
        <f t="shared" si="27"/>
        <v>a1N36000002nvf0EAA</v>
      </c>
      <c r="L423" s="507" t="s">
        <v>1457</v>
      </c>
      <c r="M423" s="504"/>
      <c r="N423" s="504"/>
      <c r="O423" s="50"/>
      <c r="AM423" s="6"/>
      <c r="AN423" s="6"/>
    </row>
    <row r="424" spans="1:40" ht="283.5" x14ac:dyDescent="0.25">
      <c r="A424" s="396">
        <v>67</v>
      </c>
      <c r="B424" s="414" t="str">
        <f t="shared" si="24"/>
        <v/>
      </c>
      <c r="C424" s="488" t="str">
        <f ca="1">TEXT(IFERROR(INDEX('Overview - Section A'!$A$45:$A$51,MATCH(G424,'Overview - Section A'!$U$45:$U$51,0)),""),"d-mmm-yy") &amp;" to " &amp; TEXT(IFERROR(INDEX('Overview - Section A'!$E$45:$E$51,MATCH(G424,'Overview - Section A'!$U$45:$U$51,0)),""),"d-mmm-yy")</f>
        <v>1-Jul-18 to 31-Dec-18</v>
      </c>
      <c r="D424" s="504"/>
      <c r="E424" s="504"/>
      <c r="F424" s="505"/>
      <c r="G424" s="506" t="s">
        <v>460</v>
      </c>
      <c r="H424" s="506">
        <v>43465</v>
      </c>
      <c r="I424" s="490" t="b">
        <f t="shared" si="25"/>
        <v>1</v>
      </c>
      <c r="J424" s="490" t="b">
        <f t="shared" si="26"/>
        <v>0</v>
      </c>
      <c r="K424" s="490" t="str">
        <f t="shared" si="27"/>
        <v>a1N36000002nvf1EAA</v>
      </c>
      <c r="L424" s="507" t="s">
        <v>1458</v>
      </c>
      <c r="M424" s="504"/>
      <c r="N424" s="504"/>
      <c r="O424" s="50"/>
      <c r="AM424" s="6"/>
      <c r="AN424" s="6"/>
    </row>
    <row r="425" spans="1:40" ht="283.5" x14ac:dyDescent="0.25">
      <c r="A425" s="396">
        <v>67</v>
      </c>
      <c r="B425" s="414" t="str">
        <f t="shared" si="24"/>
        <v/>
      </c>
      <c r="C425" s="488" t="str">
        <f ca="1">TEXT(IFERROR(INDEX('Overview - Section A'!$A$45:$A$51,MATCH(G425,'Overview - Section A'!$U$45:$U$51,0)),""),"d-mmm-yy") &amp;" to " &amp; TEXT(IFERROR(INDEX('Overview - Section A'!$E$45:$E$51,MATCH(G425,'Overview - Section A'!$U$45:$U$51,0)),""),"d-mmm-yy")</f>
        <v>1-Jan-19 to 31-Dec-19</v>
      </c>
      <c r="D425" s="504"/>
      <c r="E425" s="504"/>
      <c r="F425" s="505"/>
      <c r="G425" s="506" t="s">
        <v>462</v>
      </c>
      <c r="H425" s="506">
        <v>43830</v>
      </c>
      <c r="I425" s="490" t="b">
        <f t="shared" si="25"/>
        <v>1</v>
      </c>
      <c r="J425" s="490" t="b">
        <f t="shared" si="26"/>
        <v>0</v>
      </c>
      <c r="K425" s="490" t="str">
        <f t="shared" si="27"/>
        <v>a1N36000002nvf1EAA</v>
      </c>
      <c r="L425" s="507" t="s">
        <v>1459</v>
      </c>
      <c r="M425" s="504"/>
      <c r="N425" s="504"/>
      <c r="O425" s="50"/>
      <c r="AM425" s="6"/>
      <c r="AN425" s="6"/>
    </row>
    <row r="426" spans="1:40" ht="283.5" x14ac:dyDescent="0.25">
      <c r="A426" s="396">
        <v>67</v>
      </c>
      <c r="B426" s="414" t="str">
        <f t="shared" si="24"/>
        <v/>
      </c>
      <c r="C426" s="488" t="str">
        <f ca="1">TEXT(IFERROR(INDEX('Overview - Section A'!$A$45:$A$51,MATCH(G426,'Overview - Section A'!$U$45:$U$51,0)),""),"d-mmm-yy") &amp;" to " &amp; TEXT(IFERROR(INDEX('Overview - Section A'!$E$45:$E$51,MATCH(G426,'Overview - Section A'!$U$45:$U$51,0)),""),"d-mmm-yy")</f>
        <v>1-Jan-20 to 31-Dec-20</v>
      </c>
      <c r="D426" s="504"/>
      <c r="E426" s="504"/>
      <c r="F426" s="505"/>
      <c r="G426" s="506" t="s">
        <v>481</v>
      </c>
      <c r="H426" s="506">
        <v>44196</v>
      </c>
      <c r="I426" s="490" t="b">
        <f t="shared" si="25"/>
        <v>1</v>
      </c>
      <c r="J426" s="490" t="b">
        <f t="shared" si="26"/>
        <v>0</v>
      </c>
      <c r="K426" s="490" t="str">
        <f t="shared" si="27"/>
        <v>a1N36000002nvf1EAA</v>
      </c>
      <c r="L426" s="507" t="s">
        <v>1460</v>
      </c>
      <c r="M426" s="504"/>
      <c r="N426" s="504"/>
      <c r="O426" s="50"/>
      <c r="AM426" s="6"/>
      <c r="AN426" s="6"/>
    </row>
    <row r="427" spans="1:40" ht="283.5" x14ac:dyDescent="0.25">
      <c r="A427" s="396">
        <v>67</v>
      </c>
      <c r="B427" s="414" t="str">
        <f t="shared" si="24"/>
        <v/>
      </c>
      <c r="C427" s="488" t="str">
        <f ca="1">TEXT(IFERROR(INDEX('Overview - Section A'!$A$45:$A$51,MATCH(G427,'Overview - Section A'!$U$45:$U$51,0)),""),"d-mmm-yy") &amp;" to " &amp; TEXT(IFERROR(INDEX('Overview - Section A'!$E$45:$E$51,MATCH(G427,'Overview - Section A'!$U$45:$U$51,0)),""),"d-mmm-yy")</f>
        <v>1-Jan-21 to 31-Dec-21</v>
      </c>
      <c r="D427" s="504"/>
      <c r="E427" s="504"/>
      <c r="F427" s="505"/>
      <c r="G427" s="506" t="s">
        <v>465</v>
      </c>
      <c r="H427" s="506"/>
      <c r="I427" s="490" t="b">
        <f t="shared" si="25"/>
        <v>1</v>
      </c>
      <c r="J427" s="490" t="b">
        <f t="shared" si="26"/>
        <v>0</v>
      </c>
      <c r="K427" s="490" t="str">
        <f t="shared" si="27"/>
        <v>a1N36000002nvf1EAA</v>
      </c>
      <c r="L427" s="507" t="s">
        <v>1461</v>
      </c>
      <c r="M427" s="504"/>
      <c r="N427" s="504"/>
      <c r="O427" s="50"/>
      <c r="AM427" s="6"/>
      <c r="AN427" s="6"/>
    </row>
    <row r="428" spans="1:40" ht="283.5" x14ac:dyDescent="0.25">
      <c r="A428" s="396">
        <v>67</v>
      </c>
      <c r="B428" s="414" t="str">
        <f t="shared" si="24"/>
        <v/>
      </c>
      <c r="C428" s="488" t="str">
        <f ca="1">TEXT(IFERROR(INDEX('Overview - Section A'!$A$45:$A$51,MATCH(G428,'Overview - Section A'!$U$45:$U$51,0)),""),"d-mmm-yy") &amp;" to " &amp; TEXT(IFERROR(INDEX('Overview - Section A'!$E$45:$E$51,MATCH(G428,'Overview - Section A'!$U$45:$U$51,0)),""),"d-mmm-yy")</f>
        <v xml:space="preserve">1-Jan-22 to </v>
      </c>
      <c r="D428" s="504"/>
      <c r="E428" s="504"/>
      <c r="F428" s="505"/>
      <c r="G428" s="506" t="s">
        <v>467</v>
      </c>
      <c r="H428" s="506"/>
      <c r="I428" s="490" t="b">
        <f t="shared" si="25"/>
        <v>1</v>
      </c>
      <c r="J428" s="490" t="b">
        <f t="shared" si="26"/>
        <v>0</v>
      </c>
      <c r="K428" s="490" t="str">
        <f t="shared" si="27"/>
        <v>a1N36000002nvf1EAA</v>
      </c>
      <c r="L428" s="507" t="s">
        <v>1462</v>
      </c>
      <c r="M428" s="504"/>
      <c r="N428" s="504"/>
      <c r="O428" s="50"/>
      <c r="AM428" s="6"/>
      <c r="AN428" s="6"/>
    </row>
    <row r="429" spans="1:40" ht="283.5" x14ac:dyDescent="0.25">
      <c r="A429" s="396">
        <v>68</v>
      </c>
      <c r="B429" s="414" t="str">
        <f t="shared" si="24"/>
        <v/>
      </c>
      <c r="C429" s="488" t="str">
        <f ca="1">TEXT(IFERROR(INDEX('Overview - Section A'!$A$45:$A$51,MATCH(G429,'Overview - Section A'!$U$45:$U$51,0)),""),"d-mmm-yy") &amp;" to " &amp; TEXT(IFERROR(INDEX('Overview - Section A'!$E$45:$E$51,MATCH(G429,'Overview - Section A'!$U$45:$U$51,0)),""),"d-mmm-yy")</f>
        <v>1-Jul-18 to 31-Dec-18</v>
      </c>
      <c r="D429" s="504"/>
      <c r="E429" s="504"/>
      <c r="F429" s="505"/>
      <c r="G429" s="506" t="s">
        <v>460</v>
      </c>
      <c r="H429" s="506">
        <v>43465</v>
      </c>
      <c r="I429" s="490" t="b">
        <f t="shared" si="25"/>
        <v>1</v>
      </c>
      <c r="J429" s="490" t="b">
        <f t="shared" si="26"/>
        <v>0</v>
      </c>
      <c r="K429" s="490" t="str">
        <f t="shared" si="27"/>
        <v>a1N36000002nvf2EAA</v>
      </c>
      <c r="L429" s="507" t="s">
        <v>1463</v>
      </c>
      <c r="M429" s="504"/>
      <c r="N429" s="504"/>
      <c r="O429" s="50"/>
      <c r="AM429" s="6"/>
      <c r="AN429" s="6"/>
    </row>
    <row r="430" spans="1:40" ht="283.5" x14ac:dyDescent="0.25">
      <c r="A430" s="396">
        <v>68</v>
      </c>
      <c r="B430" s="414" t="str">
        <f t="shared" si="24"/>
        <v/>
      </c>
      <c r="C430" s="488" t="str">
        <f ca="1">TEXT(IFERROR(INDEX('Overview - Section A'!$A$45:$A$51,MATCH(G430,'Overview - Section A'!$U$45:$U$51,0)),""),"d-mmm-yy") &amp;" to " &amp; TEXT(IFERROR(INDEX('Overview - Section A'!$E$45:$E$51,MATCH(G430,'Overview - Section A'!$U$45:$U$51,0)),""),"d-mmm-yy")</f>
        <v>1-Jan-19 to 31-Dec-19</v>
      </c>
      <c r="D430" s="504"/>
      <c r="E430" s="504"/>
      <c r="F430" s="505"/>
      <c r="G430" s="506" t="s">
        <v>462</v>
      </c>
      <c r="H430" s="506">
        <v>43830</v>
      </c>
      <c r="I430" s="490" t="b">
        <f t="shared" si="25"/>
        <v>1</v>
      </c>
      <c r="J430" s="490" t="b">
        <f t="shared" si="26"/>
        <v>0</v>
      </c>
      <c r="K430" s="490" t="str">
        <f t="shared" si="27"/>
        <v>a1N36000002nvf2EAA</v>
      </c>
      <c r="L430" s="507" t="s">
        <v>1464</v>
      </c>
      <c r="M430" s="504"/>
      <c r="N430" s="504"/>
      <c r="O430" s="50"/>
      <c r="AM430" s="6"/>
      <c r="AN430" s="6"/>
    </row>
    <row r="431" spans="1:40" ht="283.5" x14ac:dyDescent="0.25">
      <c r="A431" s="396">
        <v>68</v>
      </c>
      <c r="B431" s="414" t="str">
        <f t="shared" si="24"/>
        <v/>
      </c>
      <c r="C431" s="488" t="str">
        <f ca="1">TEXT(IFERROR(INDEX('Overview - Section A'!$A$45:$A$51,MATCH(G431,'Overview - Section A'!$U$45:$U$51,0)),""),"d-mmm-yy") &amp;" to " &amp; TEXT(IFERROR(INDEX('Overview - Section A'!$E$45:$E$51,MATCH(G431,'Overview - Section A'!$U$45:$U$51,0)),""),"d-mmm-yy")</f>
        <v>1-Jan-20 to 31-Dec-20</v>
      </c>
      <c r="D431" s="504"/>
      <c r="E431" s="504"/>
      <c r="F431" s="505"/>
      <c r="G431" s="506" t="s">
        <v>481</v>
      </c>
      <c r="H431" s="506">
        <v>44196</v>
      </c>
      <c r="I431" s="490" t="b">
        <f t="shared" si="25"/>
        <v>1</v>
      </c>
      <c r="J431" s="490" t="b">
        <f t="shared" si="26"/>
        <v>0</v>
      </c>
      <c r="K431" s="490" t="str">
        <f t="shared" si="27"/>
        <v>a1N36000002nvf2EAA</v>
      </c>
      <c r="L431" s="507" t="s">
        <v>1465</v>
      </c>
      <c r="M431" s="504"/>
      <c r="N431" s="504"/>
      <c r="O431" s="50"/>
      <c r="AM431" s="6"/>
      <c r="AN431" s="6"/>
    </row>
    <row r="432" spans="1:40" ht="283.5" x14ac:dyDescent="0.25">
      <c r="A432" s="396">
        <v>68</v>
      </c>
      <c r="B432" s="414" t="str">
        <f t="shared" si="24"/>
        <v/>
      </c>
      <c r="C432" s="488" t="str">
        <f ca="1">TEXT(IFERROR(INDEX('Overview - Section A'!$A$45:$A$51,MATCH(G432,'Overview - Section A'!$U$45:$U$51,0)),""),"d-mmm-yy") &amp;" to " &amp; TEXT(IFERROR(INDEX('Overview - Section A'!$E$45:$E$51,MATCH(G432,'Overview - Section A'!$U$45:$U$51,0)),""),"d-mmm-yy")</f>
        <v>1-Jan-21 to 31-Dec-21</v>
      </c>
      <c r="D432" s="504"/>
      <c r="E432" s="504"/>
      <c r="F432" s="505"/>
      <c r="G432" s="506" t="s">
        <v>465</v>
      </c>
      <c r="H432" s="506"/>
      <c r="I432" s="490" t="b">
        <f t="shared" si="25"/>
        <v>1</v>
      </c>
      <c r="J432" s="490" t="b">
        <f t="shared" si="26"/>
        <v>0</v>
      </c>
      <c r="K432" s="490" t="str">
        <f t="shared" si="27"/>
        <v>a1N36000002nvf2EAA</v>
      </c>
      <c r="L432" s="507" t="s">
        <v>1466</v>
      </c>
      <c r="M432" s="504"/>
      <c r="N432" s="504"/>
      <c r="O432" s="50"/>
      <c r="AM432" s="6"/>
      <c r="AN432" s="6"/>
    </row>
    <row r="433" spans="1:40" ht="283.5" x14ac:dyDescent="0.25">
      <c r="A433" s="396">
        <v>68</v>
      </c>
      <c r="B433" s="414" t="str">
        <f t="shared" si="24"/>
        <v/>
      </c>
      <c r="C433" s="488" t="str">
        <f ca="1">TEXT(IFERROR(INDEX('Overview - Section A'!$A$45:$A$51,MATCH(G433,'Overview - Section A'!$U$45:$U$51,0)),""),"d-mmm-yy") &amp;" to " &amp; TEXT(IFERROR(INDEX('Overview - Section A'!$E$45:$E$51,MATCH(G433,'Overview - Section A'!$U$45:$U$51,0)),""),"d-mmm-yy")</f>
        <v xml:space="preserve">1-Jan-22 to </v>
      </c>
      <c r="D433" s="504"/>
      <c r="E433" s="504"/>
      <c r="F433" s="505"/>
      <c r="G433" s="506" t="s">
        <v>467</v>
      </c>
      <c r="H433" s="506"/>
      <c r="I433" s="490" t="b">
        <f t="shared" si="25"/>
        <v>1</v>
      </c>
      <c r="J433" s="490" t="b">
        <f t="shared" si="26"/>
        <v>0</v>
      </c>
      <c r="K433" s="490" t="str">
        <f t="shared" si="27"/>
        <v>a1N36000002nvf2EAA</v>
      </c>
      <c r="L433" s="507" t="s">
        <v>1467</v>
      </c>
      <c r="M433" s="504"/>
      <c r="N433" s="504"/>
      <c r="O433" s="50"/>
      <c r="AM433" s="6"/>
      <c r="AN433" s="6"/>
    </row>
    <row r="434" spans="1:40" ht="283.5" x14ac:dyDescent="0.25">
      <c r="A434" s="396">
        <v>69</v>
      </c>
      <c r="B434" s="414" t="str">
        <f t="shared" si="24"/>
        <v/>
      </c>
      <c r="C434" s="488" t="str">
        <f ca="1">TEXT(IFERROR(INDEX('Overview - Section A'!$A$45:$A$51,MATCH(G434,'Overview - Section A'!$U$45:$U$51,0)),""),"d-mmm-yy") &amp;" to " &amp; TEXT(IFERROR(INDEX('Overview - Section A'!$E$45:$E$51,MATCH(G434,'Overview - Section A'!$U$45:$U$51,0)),""),"d-mmm-yy")</f>
        <v>1-Jul-18 to 31-Dec-18</v>
      </c>
      <c r="D434" s="504"/>
      <c r="E434" s="504"/>
      <c r="F434" s="505"/>
      <c r="G434" s="506" t="s">
        <v>460</v>
      </c>
      <c r="H434" s="506">
        <v>43465</v>
      </c>
      <c r="I434" s="490" t="b">
        <f t="shared" si="25"/>
        <v>1</v>
      </c>
      <c r="J434" s="490" t="b">
        <f t="shared" si="26"/>
        <v>0</v>
      </c>
      <c r="K434" s="490" t="str">
        <f t="shared" si="27"/>
        <v>a1N36000002nvf3EAA</v>
      </c>
      <c r="L434" s="507" t="s">
        <v>1468</v>
      </c>
      <c r="M434" s="504"/>
      <c r="N434" s="504"/>
      <c r="O434" s="50"/>
      <c r="AM434" s="6"/>
      <c r="AN434" s="6"/>
    </row>
    <row r="435" spans="1:40" ht="283.5" x14ac:dyDescent="0.25">
      <c r="A435" s="396">
        <v>69</v>
      </c>
      <c r="B435" s="414" t="str">
        <f t="shared" si="24"/>
        <v/>
      </c>
      <c r="C435" s="488" t="str">
        <f ca="1">TEXT(IFERROR(INDEX('Overview - Section A'!$A$45:$A$51,MATCH(G435,'Overview - Section A'!$U$45:$U$51,0)),""),"d-mmm-yy") &amp;" to " &amp; TEXT(IFERROR(INDEX('Overview - Section A'!$E$45:$E$51,MATCH(G435,'Overview - Section A'!$U$45:$U$51,0)),""),"d-mmm-yy")</f>
        <v>1-Jan-19 to 31-Dec-19</v>
      </c>
      <c r="D435" s="504"/>
      <c r="E435" s="504"/>
      <c r="F435" s="505"/>
      <c r="G435" s="506" t="s">
        <v>462</v>
      </c>
      <c r="H435" s="506">
        <v>43830</v>
      </c>
      <c r="I435" s="490" t="b">
        <f t="shared" si="25"/>
        <v>1</v>
      </c>
      <c r="J435" s="490" t="b">
        <f t="shared" si="26"/>
        <v>0</v>
      </c>
      <c r="K435" s="490" t="str">
        <f t="shared" si="27"/>
        <v>a1N36000002nvf3EAA</v>
      </c>
      <c r="L435" s="507" t="s">
        <v>1469</v>
      </c>
      <c r="M435" s="504"/>
      <c r="N435" s="504"/>
      <c r="O435" s="50"/>
      <c r="AM435" s="6"/>
      <c r="AN435" s="6"/>
    </row>
    <row r="436" spans="1:40" ht="283.5" x14ac:dyDescent="0.25">
      <c r="A436" s="396">
        <v>69</v>
      </c>
      <c r="B436" s="414" t="str">
        <f t="shared" si="24"/>
        <v/>
      </c>
      <c r="C436" s="488" t="str">
        <f ca="1">TEXT(IFERROR(INDEX('Overview - Section A'!$A$45:$A$51,MATCH(G436,'Overview - Section A'!$U$45:$U$51,0)),""),"d-mmm-yy") &amp;" to " &amp; TEXT(IFERROR(INDEX('Overview - Section A'!$E$45:$E$51,MATCH(G436,'Overview - Section A'!$U$45:$U$51,0)),""),"d-mmm-yy")</f>
        <v>1-Jan-20 to 31-Dec-20</v>
      </c>
      <c r="D436" s="504"/>
      <c r="E436" s="504"/>
      <c r="F436" s="505"/>
      <c r="G436" s="506" t="s">
        <v>481</v>
      </c>
      <c r="H436" s="506">
        <v>44196</v>
      </c>
      <c r="I436" s="490" t="b">
        <f t="shared" si="25"/>
        <v>1</v>
      </c>
      <c r="J436" s="490" t="b">
        <f t="shared" si="26"/>
        <v>0</v>
      </c>
      <c r="K436" s="490" t="str">
        <f t="shared" si="27"/>
        <v>a1N36000002nvf3EAA</v>
      </c>
      <c r="L436" s="507" t="s">
        <v>1470</v>
      </c>
      <c r="M436" s="504"/>
      <c r="N436" s="504"/>
      <c r="O436" s="50"/>
      <c r="AM436" s="6"/>
      <c r="AN436" s="6"/>
    </row>
    <row r="437" spans="1:40" ht="283.5" x14ac:dyDescent="0.25">
      <c r="A437" s="396">
        <v>69</v>
      </c>
      <c r="B437" s="414" t="str">
        <f t="shared" si="24"/>
        <v/>
      </c>
      <c r="C437" s="488" t="str">
        <f ca="1">TEXT(IFERROR(INDEX('Overview - Section A'!$A$45:$A$51,MATCH(G437,'Overview - Section A'!$U$45:$U$51,0)),""),"d-mmm-yy") &amp;" to " &amp; TEXT(IFERROR(INDEX('Overview - Section A'!$E$45:$E$51,MATCH(G437,'Overview - Section A'!$U$45:$U$51,0)),""),"d-mmm-yy")</f>
        <v>1-Jan-21 to 31-Dec-21</v>
      </c>
      <c r="D437" s="504"/>
      <c r="E437" s="504"/>
      <c r="F437" s="505"/>
      <c r="G437" s="506" t="s">
        <v>465</v>
      </c>
      <c r="H437" s="506"/>
      <c r="I437" s="490" t="b">
        <f t="shared" si="25"/>
        <v>1</v>
      </c>
      <c r="J437" s="490" t="b">
        <f t="shared" si="26"/>
        <v>0</v>
      </c>
      <c r="K437" s="490" t="str">
        <f t="shared" si="27"/>
        <v>a1N36000002nvf3EAA</v>
      </c>
      <c r="L437" s="507" t="s">
        <v>1471</v>
      </c>
      <c r="M437" s="504"/>
      <c r="N437" s="504"/>
      <c r="O437" s="50"/>
      <c r="AM437" s="6"/>
      <c r="AN437" s="6"/>
    </row>
    <row r="438" spans="1:40" ht="283.5" x14ac:dyDescent="0.25">
      <c r="A438" s="396">
        <v>69</v>
      </c>
      <c r="B438" s="414" t="str">
        <f t="shared" si="24"/>
        <v/>
      </c>
      <c r="C438" s="488" t="str">
        <f ca="1">TEXT(IFERROR(INDEX('Overview - Section A'!$A$45:$A$51,MATCH(G438,'Overview - Section A'!$U$45:$U$51,0)),""),"d-mmm-yy") &amp;" to " &amp; TEXT(IFERROR(INDEX('Overview - Section A'!$E$45:$E$51,MATCH(G438,'Overview - Section A'!$U$45:$U$51,0)),""),"d-mmm-yy")</f>
        <v xml:space="preserve">1-Jan-22 to </v>
      </c>
      <c r="D438" s="504"/>
      <c r="E438" s="504"/>
      <c r="F438" s="505"/>
      <c r="G438" s="506" t="s">
        <v>467</v>
      </c>
      <c r="H438" s="506"/>
      <c r="I438" s="490" t="b">
        <f t="shared" si="25"/>
        <v>1</v>
      </c>
      <c r="J438" s="490" t="b">
        <f t="shared" si="26"/>
        <v>0</v>
      </c>
      <c r="K438" s="490" t="str">
        <f t="shared" si="27"/>
        <v>a1N36000002nvf3EAA</v>
      </c>
      <c r="L438" s="507" t="s">
        <v>1472</v>
      </c>
      <c r="M438" s="504"/>
      <c r="N438" s="504"/>
      <c r="O438" s="50"/>
      <c r="AM438" s="6"/>
      <c r="AN438" s="6"/>
    </row>
    <row r="439" spans="1:40" ht="283.5" x14ac:dyDescent="0.25">
      <c r="A439" s="396">
        <v>70</v>
      </c>
      <c r="B439" s="414" t="str">
        <f t="shared" si="24"/>
        <v/>
      </c>
      <c r="C439" s="488" t="str">
        <f ca="1">TEXT(IFERROR(INDEX('Overview - Section A'!$A$45:$A$51,MATCH(G439,'Overview - Section A'!$U$45:$U$51,0)),""),"d-mmm-yy") &amp;" to " &amp; TEXT(IFERROR(INDEX('Overview - Section A'!$E$45:$E$51,MATCH(G439,'Overview - Section A'!$U$45:$U$51,0)),""),"d-mmm-yy")</f>
        <v>1-Jul-18 to 31-Dec-18</v>
      </c>
      <c r="D439" s="504"/>
      <c r="E439" s="504"/>
      <c r="F439" s="505"/>
      <c r="G439" s="506" t="s">
        <v>460</v>
      </c>
      <c r="H439" s="506">
        <v>43465</v>
      </c>
      <c r="I439" s="490" t="b">
        <f t="shared" si="25"/>
        <v>1</v>
      </c>
      <c r="J439" s="490" t="b">
        <f t="shared" si="26"/>
        <v>0</v>
      </c>
      <c r="K439" s="490" t="str">
        <f t="shared" si="27"/>
        <v>a1N36000002nvf4EAA</v>
      </c>
      <c r="L439" s="507" t="s">
        <v>1473</v>
      </c>
      <c r="M439" s="504"/>
      <c r="N439" s="504"/>
      <c r="O439" s="50"/>
      <c r="AM439" s="6"/>
      <c r="AN439" s="6"/>
    </row>
    <row r="440" spans="1:40" ht="283.5" x14ac:dyDescent="0.25">
      <c r="A440" s="396">
        <v>70</v>
      </c>
      <c r="B440" s="414" t="str">
        <f t="shared" si="24"/>
        <v/>
      </c>
      <c r="C440" s="488" t="str">
        <f ca="1">TEXT(IFERROR(INDEX('Overview - Section A'!$A$45:$A$51,MATCH(G440,'Overview - Section A'!$U$45:$U$51,0)),""),"d-mmm-yy") &amp;" to " &amp; TEXT(IFERROR(INDEX('Overview - Section A'!$E$45:$E$51,MATCH(G440,'Overview - Section A'!$U$45:$U$51,0)),""),"d-mmm-yy")</f>
        <v>1-Jan-19 to 31-Dec-19</v>
      </c>
      <c r="D440" s="504"/>
      <c r="E440" s="504"/>
      <c r="F440" s="505"/>
      <c r="G440" s="506" t="s">
        <v>462</v>
      </c>
      <c r="H440" s="506">
        <v>43830</v>
      </c>
      <c r="I440" s="490" t="b">
        <f t="shared" si="25"/>
        <v>1</v>
      </c>
      <c r="J440" s="490" t="b">
        <f t="shared" si="26"/>
        <v>0</v>
      </c>
      <c r="K440" s="490" t="str">
        <f t="shared" si="27"/>
        <v>a1N36000002nvf4EAA</v>
      </c>
      <c r="L440" s="507" t="s">
        <v>1474</v>
      </c>
      <c r="M440" s="504"/>
      <c r="N440" s="504"/>
      <c r="O440" s="50"/>
      <c r="AM440" s="6"/>
      <c r="AN440" s="6"/>
    </row>
    <row r="441" spans="1:40" ht="283.5" x14ac:dyDescent="0.25">
      <c r="A441" s="396">
        <v>70</v>
      </c>
      <c r="B441" s="414" t="str">
        <f t="shared" si="24"/>
        <v/>
      </c>
      <c r="C441" s="488" t="str">
        <f ca="1">TEXT(IFERROR(INDEX('Overview - Section A'!$A$45:$A$51,MATCH(G441,'Overview - Section A'!$U$45:$U$51,0)),""),"d-mmm-yy") &amp;" to " &amp; TEXT(IFERROR(INDEX('Overview - Section A'!$E$45:$E$51,MATCH(G441,'Overview - Section A'!$U$45:$U$51,0)),""),"d-mmm-yy")</f>
        <v>1-Jan-20 to 31-Dec-20</v>
      </c>
      <c r="D441" s="504"/>
      <c r="E441" s="504"/>
      <c r="F441" s="505"/>
      <c r="G441" s="506" t="s">
        <v>481</v>
      </c>
      <c r="H441" s="506">
        <v>44196</v>
      </c>
      <c r="I441" s="490" t="b">
        <f t="shared" si="25"/>
        <v>1</v>
      </c>
      <c r="J441" s="490" t="b">
        <f t="shared" si="26"/>
        <v>0</v>
      </c>
      <c r="K441" s="490" t="str">
        <f t="shared" si="27"/>
        <v>a1N36000002nvf4EAA</v>
      </c>
      <c r="L441" s="507" t="s">
        <v>1475</v>
      </c>
      <c r="M441" s="504"/>
      <c r="N441" s="504"/>
      <c r="O441" s="50"/>
      <c r="AM441" s="6"/>
      <c r="AN441" s="6"/>
    </row>
    <row r="442" spans="1:40" ht="283.5" x14ac:dyDescent="0.25">
      <c r="A442" s="396">
        <v>70</v>
      </c>
      <c r="B442" s="414" t="str">
        <f t="shared" si="24"/>
        <v/>
      </c>
      <c r="C442" s="488" t="str">
        <f ca="1">TEXT(IFERROR(INDEX('Overview - Section A'!$A$45:$A$51,MATCH(G442,'Overview - Section A'!$U$45:$U$51,0)),""),"d-mmm-yy") &amp;" to " &amp; TEXT(IFERROR(INDEX('Overview - Section A'!$E$45:$E$51,MATCH(G442,'Overview - Section A'!$U$45:$U$51,0)),""),"d-mmm-yy")</f>
        <v>1-Jan-21 to 31-Dec-21</v>
      </c>
      <c r="D442" s="504"/>
      <c r="E442" s="504"/>
      <c r="F442" s="505"/>
      <c r="G442" s="506" t="s">
        <v>465</v>
      </c>
      <c r="H442" s="506"/>
      <c r="I442" s="490" t="b">
        <f t="shared" si="25"/>
        <v>1</v>
      </c>
      <c r="J442" s="490" t="b">
        <f t="shared" si="26"/>
        <v>0</v>
      </c>
      <c r="K442" s="490" t="str">
        <f t="shared" si="27"/>
        <v>a1N36000002nvf4EAA</v>
      </c>
      <c r="L442" s="507" t="s">
        <v>1476</v>
      </c>
      <c r="M442" s="504"/>
      <c r="N442" s="504"/>
      <c r="O442" s="50"/>
      <c r="AM442" s="6"/>
      <c r="AN442" s="6"/>
    </row>
    <row r="443" spans="1:40" ht="283.5" x14ac:dyDescent="0.25">
      <c r="A443" s="396">
        <v>70</v>
      </c>
      <c r="B443" s="414" t="str">
        <f t="shared" si="24"/>
        <v/>
      </c>
      <c r="C443" s="488" t="str">
        <f ca="1">TEXT(IFERROR(INDEX('Overview - Section A'!$A$45:$A$51,MATCH(G443,'Overview - Section A'!$U$45:$U$51,0)),""),"d-mmm-yy") &amp;" to " &amp; TEXT(IFERROR(INDEX('Overview - Section A'!$E$45:$E$51,MATCH(G443,'Overview - Section A'!$U$45:$U$51,0)),""),"d-mmm-yy")</f>
        <v xml:space="preserve">1-Jan-22 to </v>
      </c>
      <c r="D443" s="504"/>
      <c r="E443" s="504"/>
      <c r="F443" s="505"/>
      <c r="G443" s="506" t="s">
        <v>467</v>
      </c>
      <c r="H443" s="506"/>
      <c r="I443" s="490" t="b">
        <f t="shared" si="25"/>
        <v>1</v>
      </c>
      <c r="J443" s="490" t="b">
        <f t="shared" si="26"/>
        <v>0</v>
      </c>
      <c r="K443" s="490" t="str">
        <f t="shared" si="27"/>
        <v>a1N36000002nvf4EAA</v>
      </c>
      <c r="L443" s="507" t="s">
        <v>1477</v>
      </c>
      <c r="M443" s="504"/>
      <c r="N443" s="504"/>
      <c r="O443" s="50"/>
      <c r="AM443" s="6"/>
      <c r="AN443" s="6"/>
    </row>
    <row r="444" spans="1:40" ht="283.5" x14ac:dyDescent="0.25">
      <c r="A444" s="396">
        <v>71</v>
      </c>
      <c r="B444" s="414" t="str">
        <f t="shared" si="24"/>
        <v/>
      </c>
      <c r="C444" s="488" t="str">
        <f ca="1">TEXT(IFERROR(INDEX('Overview - Section A'!$A$45:$A$51,MATCH(G444,'Overview - Section A'!$U$45:$U$51,0)),""),"d-mmm-yy") &amp;" to " &amp; TEXT(IFERROR(INDEX('Overview - Section A'!$E$45:$E$51,MATCH(G444,'Overview - Section A'!$U$45:$U$51,0)),""),"d-mmm-yy")</f>
        <v>1-Jul-18 to 31-Dec-18</v>
      </c>
      <c r="D444" s="504"/>
      <c r="E444" s="504"/>
      <c r="F444" s="505"/>
      <c r="G444" s="506" t="s">
        <v>460</v>
      </c>
      <c r="H444" s="506">
        <v>43465</v>
      </c>
      <c r="I444" s="490" t="b">
        <f t="shared" si="25"/>
        <v>1</v>
      </c>
      <c r="J444" s="490" t="b">
        <f t="shared" si="26"/>
        <v>0</v>
      </c>
      <c r="K444" s="490" t="str">
        <f t="shared" si="27"/>
        <v>a1N36000002nvf5EAA</v>
      </c>
      <c r="L444" s="507" t="s">
        <v>1478</v>
      </c>
      <c r="M444" s="504"/>
      <c r="N444" s="504"/>
      <c r="O444" s="50"/>
      <c r="AM444" s="6"/>
      <c r="AN444" s="6"/>
    </row>
    <row r="445" spans="1:40" ht="283.5" x14ac:dyDescent="0.25">
      <c r="A445" s="396">
        <v>71</v>
      </c>
      <c r="B445" s="414" t="str">
        <f t="shared" si="24"/>
        <v/>
      </c>
      <c r="C445" s="488" t="str">
        <f ca="1">TEXT(IFERROR(INDEX('Overview - Section A'!$A$45:$A$51,MATCH(G445,'Overview - Section A'!$U$45:$U$51,0)),""),"d-mmm-yy") &amp;" to " &amp; TEXT(IFERROR(INDEX('Overview - Section A'!$E$45:$E$51,MATCH(G445,'Overview - Section A'!$U$45:$U$51,0)),""),"d-mmm-yy")</f>
        <v>1-Jan-19 to 31-Dec-19</v>
      </c>
      <c r="D445" s="504"/>
      <c r="E445" s="504"/>
      <c r="F445" s="505"/>
      <c r="G445" s="506" t="s">
        <v>462</v>
      </c>
      <c r="H445" s="506">
        <v>43830</v>
      </c>
      <c r="I445" s="490" t="b">
        <f t="shared" si="25"/>
        <v>1</v>
      </c>
      <c r="J445" s="490" t="b">
        <f t="shared" si="26"/>
        <v>0</v>
      </c>
      <c r="K445" s="490" t="str">
        <f t="shared" si="27"/>
        <v>a1N36000002nvf5EAA</v>
      </c>
      <c r="L445" s="507" t="s">
        <v>1479</v>
      </c>
      <c r="M445" s="504"/>
      <c r="N445" s="504"/>
      <c r="O445" s="50"/>
      <c r="AM445" s="6"/>
      <c r="AN445" s="6"/>
    </row>
    <row r="446" spans="1:40" ht="283.5" x14ac:dyDescent="0.25">
      <c r="A446" s="396">
        <v>71</v>
      </c>
      <c r="B446" s="414" t="str">
        <f t="shared" si="24"/>
        <v/>
      </c>
      <c r="C446" s="488" t="str">
        <f ca="1">TEXT(IFERROR(INDEX('Overview - Section A'!$A$45:$A$51,MATCH(G446,'Overview - Section A'!$U$45:$U$51,0)),""),"d-mmm-yy") &amp;" to " &amp; TEXT(IFERROR(INDEX('Overview - Section A'!$E$45:$E$51,MATCH(G446,'Overview - Section A'!$U$45:$U$51,0)),""),"d-mmm-yy")</f>
        <v>1-Jan-20 to 31-Dec-20</v>
      </c>
      <c r="D446" s="504"/>
      <c r="E446" s="504"/>
      <c r="F446" s="505"/>
      <c r="G446" s="506" t="s">
        <v>481</v>
      </c>
      <c r="H446" s="506">
        <v>44196</v>
      </c>
      <c r="I446" s="490" t="b">
        <f t="shared" si="25"/>
        <v>1</v>
      </c>
      <c r="J446" s="490" t="b">
        <f t="shared" si="26"/>
        <v>0</v>
      </c>
      <c r="K446" s="490" t="str">
        <f t="shared" si="27"/>
        <v>a1N36000002nvf5EAA</v>
      </c>
      <c r="L446" s="507" t="s">
        <v>1480</v>
      </c>
      <c r="M446" s="504"/>
      <c r="N446" s="504"/>
      <c r="O446" s="50"/>
      <c r="AM446" s="6"/>
      <c r="AN446" s="6"/>
    </row>
    <row r="447" spans="1:40" ht="283.5" x14ac:dyDescent="0.25">
      <c r="A447" s="396">
        <v>71</v>
      </c>
      <c r="B447" s="414" t="str">
        <f t="shared" si="24"/>
        <v/>
      </c>
      <c r="C447" s="488" t="str">
        <f ca="1">TEXT(IFERROR(INDEX('Overview - Section A'!$A$45:$A$51,MATCH(G447,'Overview - Section A'!$U$45:$U$51,0)),""),"d-mmm-yy") &amp;" to " &amp; TEXT(IFERROR(INDEX('Overview - Section A'!$E$45:$E$51,MATCH(G447,'Overview - Section A'!$U$45:$U$51,0)),""),"d-mmm-yy")</f>
        <v>1-Jan-21 to 31-Dec-21</v>
      </c>
      <c r="D447" s="504"/>
      <c r="E447" s="504"/>
      <c r="F447" s="505"/>
      <c r="G447" s="506" t="s">
        <v>465</v>
      </c>
      <c r="H447" s="506"/>
      <c r="I447" s="490" t="b">
        <f t="shared" si="25"/>
        <v>1</v>
      </c>
      <c r="J447" s="490" t="b">
        <f t="shared" si="26"/>
        <v>0</v>
      </c>
      <c r="K447" s="490" t="str">
        <f t="shared" si="27"/>
        <v>a1N36000002nvf5EAA</v>
      </c>
      <c r="L447" s="507" t="s">
        <v>1481</v>
      </c>
      <c r="M447" s="504"/>
      <c r="N447" s="504"/>
      <c r="O447" s="50"/>
      <c r="AM447" s="6"/>
      <c r="AN447" s="6"/>
    </row>
    <row r="448" spans="1:40" ht="283.5" x14ac:dyDescent="0.25">
      <c r="A448" s="396">
        <v>71</v>
      </c>
      <c r="B448" s="414" t="str">
        <f t="shared" si="24"/>
        <v/>
      </c>
      <c r="C448" s="488" t="str">
        <f ca="1">TEXT(IFERROR(INDEX('Overview - Section A'!$A$45:$A$51,MATCH(G448,'Overview - Section A'!$U$45:$U$51,0)),""),"d-mmm-yy") &amp;" to " &amp; TEXT(IFERROR(INDEX('Overview - Section A'!$E$45:$E$51,MATCH(G448,'Overview - Section A'!$U$45:$U$51,0)),""),"d-mmm-yy")</f>
        <v xml:space="preserve">1-Jan-22 to </v>
      </c>
      <c r="D448" s="504"/>
      <c r="E448" s="504"/>
      <c r="F448" s="505"/>
      <c r="G448" s="506" t="s">
        <v>467</v>
      </c>
      <c r="H448" s="506"/>
      <c r="I448" s="490" t="b">
        <f t="shared" si="25"/>
        <v>1</v>
      </c>
      <c r="J448" s="490" t="b">
        <f t="shared" si="26"/>
        <v>0</v>
      </c>
      <c r="K448" s="490" t="str">
        <f t="shared" si="27"/>
        <v>a1N36000002nvf5EAA</v>
      </c>
      <c r="L448" s="507" t="s">
        <v>1482</v>
      </c>
      <c r="M448" s="504"/>
      <c r="N448" s="504"/>
      <c r="O448" s="50"/>
      <c r="AM448" s="6"/>
      <c r="AN448" s="6"/>
    </row>
    <row r="449" spans="1:40" ht="283.5" x14ac:dyDescent="0.25">
      <c r="A449" s="396">
        <v>72</v>
      </c>
      <c r="B449" s="414" t="str">
        <f t="shared" si="24"/>
        <v/>
      </c>
      <c r="C449" s="488" t="str">
        <f ca="1">TEXT(IFERROR(INDEX('Overview - Section A'!$A$45:$A$51,MATCH(G449,'Overview - Section A'!$U$45:$U$51,0)),""),"d-mmm-yy") &amp;" to " &amp; TEXT(IFERROR(INDEX('Overview - Section A'!$E$45:$E$51,MATCH(G449,'Overview - Section A'!$U$45:$U$51,0)),""),"d-mmm-yy")</f>
        <v>1-Jul-18 to 31-Dec-18</v>
      </c>
      <c r="D449" s="504"/>
      <c r="E449" s="504"/>
      <c r="F449" s="505"/>
      <c r="G449" s="506" t="s">
        <v>460</v>
      </c>
      <c r="H449" s="506">
        <v>43465</v>
      </c>
      <c r="I449" s="490" t="b">
        <f t="shared" si="25"/>
        <v>1</v>
      </c>
      <c r="J449" s="490" t="b">
        <f t="shared" si="26"/>
        <v>0</v>
      </c>
      <c r="K449" s="490" t="str">
        <f t="shared" si="27"/>
        <v>a1N36000002nvf6EAA</v>
      </c>
      <c r="L449" s="507" t="s">
        <v>1483</v>
      </c>
      <c r="M449" s="504"/>
      <c r="N449" s="504"/>
      <c r="O449" s="50"/>
      <c r="AM449" s="6"/>
      <c r="AN449" s="6"/>
    </row>
    <row r="450" spans="1:40" ht="283.5" x14ac:dyDescent="0.25">
      <c r="A450" s="396">
        <v>72</v>
      </c>
      <c r="B450" s="414" t="str">
        <f t="shared" si="24"/>
        <v/>
      </c>
      <c r="C450" s="488" t="str">
        <f ca="1">TEXT(IFERROR(INDEX('Overview - Section A'!$A$45:$A$51,MATCH(G450,'Overview - Section A'!$U$45:$U$51,0)),""),"d-mmm-yy") &amp;" to " &amp; TEXT(IFERROR(INDEX('Overview - Section A'!$E$45:$E$51,MATCH(G450,'Overview - Section A'!$U$45:$U$51,0)),""),"d-mmm-yy")</f>
        <v>1-Jan-19 to 31-Dec-19</v>
      </c>
      <c r="D450" s="504"/>
      <c r="E450" s="504"/>
      <c r="F450" s="505"/>
      <c r="G450" s="506" t="s">
        <v>462</v>
      </c>
      <c r="H450" s="506">
        <v>43830</v>
      </c>
      <c r="I450" s="490" t="b">
        <f t="shared" si="25"/>
        <v>1</v>
      </c>
      <c r="J450" s="490" t="b">
        <f t="shared" si="26"/>
        <v>0</v>
      </c>
      <c r="K450" s="490" t="str">
        <f t="shared" si="27"/>
        <v>a1N36000002nvf6EAA</v>
      </c>
      <c r="L450" s="507" t="s">
        <v>1484</v>
      </c>
      <c r="M450" s="504"/>
      <c r="N450" s="504"/>
      <c r="O450" s="50"/>
      <c r="AM450" s="6"/>
      <c r="AN450" s="6"/>
    </row>
    <row r="451" spans="1:40" ht="283.5" x14ac:dyDescent="0.25">
      <c r="A451" s="396">
        <v>72</v>
      </c>
      <c r="B451" s="414" t="str">
        <f t="shared" si="24"/>
        <v/>
      </c>
      <c r="C451" s="488" t="str">
        <f ca="1">TEXT(IFERROR(INDEX('Overview - Section A'!$A$45:$A$51,MATCH(G451,'Overview - Section A'!$U$45:$U$51,0)),""),"d-mmm-yy") &amp;" to " &amp; TEXT(IFERROR(INDEX('Overview - Section A'!$E$45:$E$51,MATCH(G451,'Overview - Section A'!$U$45:$U$51,0)),""),"d-mmm-yy")</f>
        <v>1-Jan-20 to 31-Dec-20</v>
      </c>
      <c r="D451" s="504"/>
      <c r="E451" s="504"/>
      <c r="F451" s="505"/>
      <c r="G451" s="506" t="s">
        <v>481</v>
      </c>
      <c r="H451" s="506">
        <v>44196</v>
      </c>
      <c r="I451" s="490" t="b">
        <f t="shared" si="25"/>
        <v>1</v>
      </c>
      <c r="J451" s="490" t="b">
        <f t="shared" si="26"/>
        <v>0</v>
      </c>
      <c r="K451" s="490" t="str">
        <f t="shared" si="27"/>
        <v>a1N36000002nvf6EAA</v>
      </c>
      <c r="L451" s="507" t="s">
        <v>1485</v>
      </c>
      <c r="M451" s="504"/>
      <c r="N451" s="504"/>
      <c r="O451" s="50"/>
      <c r="AM451" s="6"/>
      <c r="AN451" s="6"/>
    </row>
    <row r="452" spans="1:40" ht="283.5" x14ac:dyDescent="0.25">
      <c r="A452" s="396">
        <v>72</v>
      </c>
      <c r="B452" s="414" t="str">
        <f t="shared" si="24"/>
        <v/>
      </c>
      <c r="C452" s="488" t="str">
        <f ca="1">TEXT(IFERROR(INDEX('Overview - Section A'!$A$45:$A$51,MATCH(G452,'Overview - Section A'!$U$45:$U$51,0)),""),"d-mmm-yy") &amp;" to " &amp; TEXT(IFERROR(INDEX('Overview - Section A'!$E$45:$E$51,MATCH(G452,'Overview - Section A'!$U$45:$U$51,0)),""),"d-mmm-yy")</f>
        <v>1-Jan-21 to 31-Dec-21</v>
      </c>
      <c r="D452" s="504"/>
      <c r="E452" s="504"/>
      <c r="F452" s="505"/>
      <c r="G452" s="506" t="s">
        <v>465</v>
      </c>
      <c r="H452" s="506"/>
      <c r="I452" s="490" t="b">
        <f t="shared" si="25"/>
        <v>1</v>
      </c>
      <c r="J452" s="490" t="b">
        <f t="shared" si="26"/>
        <v>0</v>
      </c>
      <c r="K452" s="490" t="str">
        <f t="shared" si="27"/>
        <v>a1N36000002nvf6EAA</v>
      </c>
      <c r="L452" s="507" t="s">
        <v>1486</v>
      </c>
      <c r="M452" s="504"/>
      <c r="N452" s="504"/>
      <c r="O452" s="50"/>
      <c r="AM452" s="6"/>
      <c r="AN452" s="6"/>
    </row>
    <row r="453" spans="1:40" ht="283.5" x14ac:dyDescent="0.25">
      <c r="A453" s="396">
        <v>72</v>
      </c>
      <c r="B453" s="414" t="str">
        <f t="shared" si="24"/>
        <v/>
      </c>
      <c r="C453" s="488" t="str">
        <f ca="1">TEXT(IFERROR(INDEX('Overview - Section A'!$A$45:$A$51,MATCH(G453,'Overview - Section A'!$U$45:$U$51,0)),""),"d-mmm-yy") &amp;" to " &amp; TEXT(IFERROR(INDEX('Overview - Section A'!$E$45:$E$51,MATCH(G453,'Overview - Section A'!$U$45:$U$51,0)),""),"d-mmm-yy")</f>
        <v xml:space="preserve">1-Jan-22 to </v>
      </c>
      <c r="D453" s="504"/>
      <c r="E453" s="504"/>
      <c r="F453" s="505"/>
      <c r="G453" s="506" t="s">
        <v>467</v>
      </c>
      <c r="H453" s="506"/>
      <c r="I453" s="490" t="b">
        <f t="shared" si="25"/>
        <v>1</v>
      </c>
      <c r="J453" s="490" t="b">
        <f t="shared" si="26"/>
        <v>0</v>
      </c>
      <c r="K453" s="490" t="str">
        <f t="shared" si="27"/>
        <v>a1N36000002nvf6EAA</v>
      </c>
      <c r="L453" s="507" t="s">
        <v>1487</v>
      </c>
      <c r="M453" s="504"/>
      <c r="N453" s="504"/>
      <c r="O453" s="50"/>
      <c r="AM453" s="6"/>
      <c r="AN453" s="6"/>
    </row>
    <row r="454" spans="1:40" ht="283.5" x14ac:dyDescent="0.25">
      <c r="A454" s="396">
        <v>73</v>
      </c>
      <c r="B454" s="414" t="str">
        <f t="shared" si="24"/>
        <v/>
      </c>
      <c r="C454" s="488" t="str">
        <f ca="1">TEXT(IFERROR(INDEX('Overview - Section A'!$A$45:$A$51,MATCH(G454,'Overview - Section A'!$U$45:$U$51,0)),""),"d-mmm-yy") &amp;" to " &amp; TEXT(IFERROR(INDEX('Overview - Section A'!$E$45:$E$51,MATCH(G454,'Overview - Section A'!$U$45:$U$51,0)),""),"d-mmm-yy")</f>
        <v>1-Jul-18 to 31-Dec-18</v>
      </c>
      <c r="D454" s="504"/>
      <c r="E454" s="504"/>
      <c r="F454" s="505"/>
      <c r="G454" s="506" t="s">
        <v>460</v>
      </c>
      <c r="H454" s="506">
        <v>43465</v>
      </c>
      <c r="I454" s="490" t="b">
        <f t="shared" si="25"/>
        <v>1</v>
      </c>
      <c r="J454" s="490" t="b">
        <f t="shared" si="26"/>
        <v>0</v>
      </c>
      <c r="K454" s="490" t="str">
        <f t="shared" si="27"/>
        <v>a1N36000002nvf7EAA</v>
      </c>
      <c r="L454" s="507" t="s">
        <v>1488</v>
      </c>
      <c r="M454" s="504"/>
      <c r="N454" s="504"/>
      <c r="O454" s="50"/>
      <c r="AM454" s="6"/>
      <c r="AN454" s="6"/>
    </row>
    <row r="455" spans="1:40" ht="283.5" x14ac:dyDescent="0.25">
      <c r="A455" s="396">
        <v>73</v>
      </c>
      <c r="B455" s="414" t="str">
        <f t="shared" si="24"/>
        <v/>
      </c>
      <c r="C455" s="488" t="str">
        <f ca="1">TEXT(IFERROR(INDEX('Overview - Section A'!$A$45:$A$51,MATCH(G455,'Overview - Section A'!$U$45:$U$51,0)),""),"d-mmm-yy") &amp;" to " &amp; TEXT(IFERROR(INDEX('Overview - Section A'!$E$45:$E$51,MATCH(G455,'Overview - Section A'!$U$45:$U$51,0)),""),"d-mmm-yy")</f>
        <v>1-Jan-19 to 31-Dec-19</v>
      </c>
      <c r="D455" s="504"/>
      <c r="E455" s="504"/>
      <c r="F455" s="505"/>
      <c r="G455" s="506" t="s">
        <v>462</v>
      </c>
      <c r="H455" s="506">
        <v>43830</v>
      </c>
      <c r="I455" s="490" t="b">
        <f t="shared" si="25"/>
        <v>1</v>
      </c>
      <c r="J455" s="490" t="b">
        <f t="shared" si="26"/>
        <v>0</v>
      </c>
      <c r="K455" s="490" t="str">
        <f t="shared" si="27"/>
        <v>a1N36000002nvf7EAA</v>
      </c>
      <c r="L455" s="507" t="s">
        <v>1489</v>
      </c>
      <c r="M455" s="504"/>
      <c r="N455" s="504"/>
      <c r="O455" s="50"/>
      <c r="AM455" s="6"/>
      <c r="AN455" s="6"/>
    </row>
    <row r="456" spans="1:40" ht="283.5" x14ac:dyDescent="0.25">
      <c r="A456" s="396">
        <v>73</v>
      </c>
      <c r="B456" s="414" t="str">
        <f t="shared" si="24"/>
        <v/>
      </c>
      <c r="C456" s="488" t="str">
        <f ca="1">TEXT(IFERROR(INDEX('Overview - Section A'!$A$45:$A$51,MATCH(G456,'Overview - Section A'!$U$45:$U$51,0)),""),"d-mmm-yy") &amp;" to " &amp; TEXT(IFERROR(INDEX('Overview - Section A'!$E$45:$E$51,MATCH(G456,'Overview - Section A'!$U$45:$U$51,0)),""),"d-mmm-yy")</f>
        <v>1-Jan-20 to 31-Dec-20</v>
      </c>
      <c r="D456" s="504"/>
      <c r="E456" s="504"/>
      <c r="F456" s="505"/>
      <c r="G456" s="506" t="s">
        <v>481</v>
      </c>
      <c r="H456" s="506">
        <v>44196</v>
      </c>
      <c r="I456" s="490" t="b">
        <f t="shared" si="25"/>
        <v>1</v>
      </c>
      <c r="J456" s="490" t="b">
        <f t="shared" si="26"/>
        <v>0</v>
      </c>
      <c r="K456" s="490" t="str">
        <f t="shared" si="27"/>
        <v>a1N36000002nvf7EAA</v>
      </c>
      <c r="L456" s="507" t="s">
        <v>1490</v>
      </c>
      <c r="M456" s="504"/>
      <c r="N456" s="504"/>
      <c r="O456" s="50"/>
      <c r="AM456" s="6"/>
      <c r="AN456" s="6"/>
    </row>
    <row r="457" spans="1:40" ht="283.5" x14ac:dyDescent="0.25">
      <c r="A457" s="396">
        <v>73</v>
      </c>
      <c r="B457" s="414" t="str">
        <f t="shared" si="24"/>
        <v/>
      </c>
      <c r="C457" s="488" t="str">
        <f ca="1">TEXT(IFERROR(INDEX('Overview - Section A'!$A$45:$A$51,MATCH(G457,'Overview - Section A'!$U$45:$U$51,0)),""),"d-mmm-yy") &amp;" to " &amp; TEXT(IFERROR(INDEX('Overview - Section A'!$E$45:$E$51,MATCH(G457,'Overview - Section A'!$U$45:$U$51,0)),""),"d-mmm-yy")</f>
        <v>1-Jan-21 to 31-Dec-21</v>
      </c>
      <c r="D457" s="504"/>
      <c r="E457" s="504"/>
      <c r="F457" s="505"/>
      <c r="G457" s="506" t="s">
        <v>465</v>
      </c>
      <c r="H457" s="506"/>
      <c r="I457" s="490" t="b">
        <f t="shared" si="25"/>
        <v>1</v>
      </c>
      <c r="J457" s="490" t="b">
        <f t="shared" si="26"/>
        <v>0</v>
      </c>
      <c r="K457" s="490" t="str">
        <f t="shared" si="27"/>
        <v>a1N36000002nvf7EAA</v>
      </c>
      <c r="L457" s="507" t="s">
        <v>1491</v>
      </c>
      <c r="M457" s="504"/>
      <c r="N457" s="504"/>
      <c r="O457" s="50"/>
      <c r="AM457" s="6"/>
      <c r="AN457" s="6"/>
    </row>
    <row r="458" spans="1:40" ht="283.5" x14ac:dyDescent="0.25">
      <c r="A458" s="396">
        <v>73</v>
      </c>
      <c r="B458" s="414" t="str">
        <f t="shared" si="24"/>
        <v/>
      </c>
      <c r="C458" s="488" t="str">
        <f ca="1">TEXT(IFERROR(INDEX('Overview - Section A'!$A$45:$A$51,MATCH(G458,'Overview - Section A'!$U$45:$U$51,0)),""),"d-mmm-yy") &amp;" to " &amp; TEXT(IFERROR(INDEX('Overview - Section A'!$E$45:$E$51,MATCH(G458,'Overview - Section A'!$U$45:$U$51,0)),""),"d-mmm-yy")</f>
        <v xml:space="preserve">1-Jan-22 to </v>
      </c>
      <c r="D458" s="504"/>
      <c r="E458" s="504"/>
      <c r="F458" s="505"/>
      <c r="G458" s="506" t="s">
        <v>467</v>
      </c>
      <c r="H458" s="506"/>
      <c r="I458" s="490" t="b">
        <f t="shared" si="25"/>
        <v>1</v>
      </c>
      <c r="J458" s="490" t="b">
        <f t="shared" si="26"/>
        <v>0</v>
      </c>
      <c r="K458" s="490" t="str">
        <f t="shared" si="27"/>
        <v>a1N36000002nvf7EAA</v>
      </c>
      <c r="L458" s="507" t="s">
        <v>1492</v>
      </c>
      <c r="M458" s="504"/>
      <c r="N458" s="504"/>
      <c r="O458" s="50"/>
      <c r="AM458" s="6"/>
      <c r="AN458" s="6"/>
    </row>
    <row r="459" spans="1:40" ht="283.5" x14ac:dyDescent="0.25">
      <c r="A459" s="396">
        <v>74</v>
      </c>
      <c r="B459" s="414" t="str">
        <f t="shared" si="24"/>
        <v/>
      </c>
      <c r="C459" s="488" t="str">
        <f ca="1">TEXT(IFERROR(INDEX('Overview - Section A'!$A$45:$A$51,MATCH(G459,'Overview - Section A'!$U$45:$U$51,0)),""),"d-mmm-yy") &amp;" to " &amp; TEXT(IFERROR(INDEX('Overview - Section A'!$E$45:$E$51,MATCH(G459,'Overview - Section A'!$U$45:$U$51,0)),""),"d-mmm-yy")</f>
        <v>1-Jul-18 to 31-Dec-18</v>
      </c>
      <c r="D459" s="504"/>
      <c r="E459" s="504"/>
      <c r="F459" s="505"/>
      <c r="G459" s="506" t="s">
        <v>460</v>
      </c>
      <c r="H459" s="506">
        <v>43465</v>
      </c>
      <c r="I459" s="490" t="b">
        <f t="shared" si="25"/>
        <v>1</v>
      </c>
      <c r="J459" s="490" t="b">
        <f t="shared" si="26"/>
        <v>0</v>
      </c>
      <c r="K459" s="490" t="str">
        <f t="shared" si="27"/>
        <v>a1N36000002nvf8EAA</v>
      </c>
      <c r="L459" s="507" t="s">
        <v>1493</v>
      </c>
      <c r="M459" s="504"/>
      <c r="N459" s="504"/>
      <c r="O459" s="50"/>
      <c r="AM459" s="6"/>
      <c r="AN459" s="6"/>
    </row>
    <row r="460" spans="1:40" ht="283.5" x14ac:dyDescent="0.25">
      <c r="A460" s="396">
        <v>74</v>
      </c>
      <c r="B460" s="414" t="str">
        <f t="shared" si="24"/>
        <v/>
      </c>
      <c r="C460" s="488" t="str">
        <f ca="1">TEXT(IFERROR(INDEX('Overview - Section A'!$A$45:$A$51,MATCH(G460,'Overview - Section A'!$U$45:$U$51,0)),""),"d-mmm-yy") &amp;" to " &amp; TEXT(IFERROR(INDEX('Overview - Section A'!$E$45:$E$51,MATCH(G460,'Overview - Section A'!$U$45:$U$51,0)),""),"d-mmm-yy")</f>
        <v>1-Jan-19 to 31-Dec-19</v>
      </c>
      <c r="D460" s="504"/>
      <c r="E460" s="504"/>
      <c r="F460" s="505"/>
      <c r="G460" s="506" t="s">
        <v>462</v>
      </c>
      <c r="H460" s="506">
        <v>43830</v>
      </c>
      <c r="I460" s="490" t="b">
        <f t="shared" si="25"/>
        <v>1</v>
      </c>
      <c r="J460" s="490" t="b">
        <f t="shared" si="26"/>
        <v>0</v>
      </c>
      <c r="K460" s="490" t="str">
        <f t="shared" si="27"/>
        <v>a1N36000002nvf8EAA</v>
      </c>
      <c r="L460" s="507" t="s">
        <v>1494</v>
      </c>
      <c r="M460" s="504"/>
      <c r="N460" s="504"/>
      <c r="O460" s="50"/>
      <c r="AM460" s="6"/>
      <c r="AN460" s="6"/>
    </row>
    <row r="461" spans="1:40" ht="283.5" x14ac:dyDescent="0.25">
      <c r="A461" s="396">
        <v>74</v>
      </c>
      <c r="B461" s="414" t="str">
        <f t="shared" si="24"/>
        <v/>
      </c>
      <c r="C461" s="488" t="str">
        <f ca="1">TEXT(IFERROR(INDEX('Overview - Section A'!$A$45:$A$51,MATCH(G461,'Overview - Section A'!$U$45:$U$51,0)),""),"d-mmm-yy") &amp;" to " &amp; TEXT(IFERROR(INDEX('Overview - Section A'!$E$45:$E$51,MATCH(G461,'Overview - Section A'!$U$45:$U$51,0)),""),"d-mmm-yy")</f>
        <v>1-Jan-20 to 31-Dec-20</v>
      </c>
      <c r="D461" s="504"/>
      <c r="E461" s="504"/>
      <c r="F461" s="505"/>
      <c r="G461" s="506" t="s">
        <v>481</v>
      </c>
      <c r="H461" s="506">
        <v>44196</v>
      </c>
      <c r="I461" s="490" t="b">
        <f t="shared" si="25"/>
        <v>1</v>
      </c>
      <c r="J461" s="490" t="b">
        <f t="shared" si="26"/>
        <v>0</v>
      </c>
      <c r="K461" s="490" t="str">
        <f t="shared" si="27"/>
        <v>a1N36000002nvf8EAA</v>
      </c>
      <c r="L461" s="507" t="s">
        <v>1495</v>
      </c>
      <c r="M461" s="504"/>
      <c r="N461" s="504"/>
      <c r="O461" s="50"/>
      <c r="AM461" s="6"/>
      <c r="AN461" s="6"/>
    </row>
    <row r="462" spans="1:40" ht="283.5" x14ac:dyDescent="0.25">
      <c r="A462" s="396">
        <v>74</v>
      </c>
      <c r="B462" s="414" t="str">
        <f t="shared" si="24"/>
        <v/>
      </c>
      <c r="C462" s="488" t="str">
        <f ca="1">TEXT(IFERROR(INDEX('Overview - Section A'!$A$45:$A$51,MATCH(G462,'Overview - Section A'!$U$45:$U$51,0)),""),"d-mmm-yy") &amp;" to " &amp; TEXT(IFERROR(INDEX('Overview - Section A'!$E$45:$E$51,MATCH(G462,'Overview - Section A'!$U$45:$U$51,0)),""),"d-mmm-yy")</f>
        <v>1-Jan-21 to 31-Dec-21</v>
      </c>
      <c r="D462" s="504"/>
      <c r="E462" s="504"/>
      <c r="F462" s="505"/>
      <c r="G462" s="506" t="s">
        <v>465</v>
      </c>
      <c r="H462" s="506"/>
      <c r="I462" s="490" t="b">
        <f t="shared" si="25"/>
        <v>1</v>
      </c>
      <c r="J462" s="490" t="b">
        <f t="shared" si="26"/>
        <v>0</v>
      </c>
      <c r="K462" s="490" t="str">
        <f t="shared" si="27"/>
        <v>a1N36000002nvf8EAA</v>
      </c>
      <c r="L462" s="507" t="s">
        <v>1496</v>
      </c>
      <c r="M462" s="504"/>
      <c r="N462" s="504"/>
      <c r="O462" s="50"/>
      <c r="AM462" s="6"/>
      <c r="AN462" s="6"/>
    </row>
    <row r="463" spans="1:40" ht="283.5" x14ac:dyDescent="0.25">
      <c r="A463" s="396">
        <v>74</v>
      </c>
      <c r="B463" s="414" t="str">
        <f t="shared" si="24"/>
        <v/>
      </c>
      <c r="C463" s="488" t="str">
        <f ca="1">TEXT(IFERROR(INDEX('Overview - Section A'!$A$45:$A$51,MATCH(G463,'Overview - Section A'!$U$45:$U$51,0)),""),"d-mmm-yy") &amp;" to " &amp; TEXT(IFERROR(INDEX('Overview - Section A'!$E$45:$E$51,MATCH(G463,'Overview - Section A'!$U$45:$U$51,0)),""),"d-mmm-yy")</f>
        <v xml:space="preserve">1-Jan-22 to </v>
      </c>
      <c r="D463" s="504"/>
      <c r="E463" s="504"/>
      <c r="F463" s="505"/>
      <c r="G463" s="506" t="s">
        <v>467</v>
      </c>
      <c r="H463" s="506"/>
      <c r="I463" s="490" t="b">
        <f t="shared" si="25"/>
        <v>1</v>
      </c>
      <c r="J463" s="490" t="b">
        <f t="shared" si="26"/>
        <v>0</v>
      </c>
      <c r="K463" s="490" t="str">
        <f t="shared" si="27"/>
        <v>a1N36000002nvf8EAA</v>
      </c>
      <c r="L463" s="507" t="s">
        <v>1497</v>
      </c>
      <c r="M463" s="504"/>
      <c r="N463" s="504"/>
      <c r="O463" s="50"/>
      <c r="AM463" s="6"/>
      <c r="AN463" s="6"/>
    </row>
    <row r="464" spans="1:40" ht="283.5" x14ac:dyDescent="0.25">
      <c r="A464" s="396">
        <v>75</v>
      </c>
      <c r="B464" s="414" t="str">
        <f t="shared" si="24"/>
        <v/>
      </c>
      <c r="C464" s="488" t="str">
        <f ca="1">TEXT(IFERROR(INDEX('Overview - Section A'!$A$45:$A$51,MATCH(G464,'Overview - Section A'!$U$45:$U$51,0)),""),"d-mmm-yy") &amp;" to " &amp; TEXT(IFERROR(INDEX('Overview - Section A'!$E$45:$E$51,MATCH(G464,'Overview - Section A'!$U$45:$U$51,0)),""),"d-mmm-yy")</f>
        <v>1-Jul-18 to 31-Dec-18</v>
      </c>
      <c r="D464" s="504"/>
      <c r="E464" s="504"/>
      <c r="F464" s="505"/>
      <c r="G464" s="506" t="s">
        <v>460</v>
      </c>
      <c r="H464" s="506">
        <v>43465</v>
      </c>
      <c r="I464" s="490" t="b">
        <f t="shared" si="25"/>
        <v>1</v>
      </c>
      <c r="J464" s="490" t="b">
        <f t="shared" si="26"/>
        <v>0</v>
      </c>
      <c r="K464" s="490" t="str">
        <f t="shared" si="27"/>
        <v>a1N36000002nvf9EAA</v>
      </c>
      <c r="L464" s="507" t="s">
        <v>1498</v>
      </c>
      <c r="M464" s="504"/>
      <c r="N464" s="504"/>
      <c r="O464" s="50"/>
      <c r="AM464" s="6"/>
      <c r="AN464" s="6"/>
    </row>
    <row r="465" spans="1:40" ht="283.5" x14ac:dyDescent="0.25">
      <c r="A465" s="396">
        <v>75</v>
      </c>
      <c r="B465" s="414" t="str">
        <f t="shared" si="24"/>
        <v/>
      </c>
      <c r="C465" s="488" t="str">
        <f ca="1">TEXT(IFERROR(INDEX('Overview - Section A'!$A$45:$A$51,MATCH(G465,'Overview - Section A'!$U$45:$U$51,0)),""),"d-mmm-yy") &amp;" to " &amp; TEXT(IFERROR(INDEX('Overview - Section A'!$E$45:$E$51,MATCH(G465,'Overview - Section A'!$U$45:$U$51,0)),""),"d-mmm-yy")</f>
        <v>1-Jan-19 to 31-Dec-19</v>
      </c>
      <c r="D465" s="504"/>
      <c r="E465" s="504"/>
      <c r="F465" s="505"/>
      <c r="G465" s="506" t="s">
        <v>462</v>
      </c>
      <c r="H465" s="506">
        <v>43830</v>
      </c>
      <c r="I465" s="490" t="b">
        <f t="shared" si="25"/>
        <v>1</v>
      </c>
      <c r="J465" s="490" t="b">
        <f t="shared" si="26"/>
        <v>0</v>
      </c>
      <c r="K465" s="490" t="str">
        <f t="shared" si="27"/>
        <v>a1N36000002nvf9EAA</v>
      </c>
      <c r="L465" s="507" t="s">
        <v>1499</v>
      </c>
      <c r="M465" s="504"/>
      <c r="N465" s="504"/>
      <c r="O465" s="50"/>
      <c r="AM465" s="6"/>
      <c r="AN465" s="6"/>
    </row>
    <row r="466" spans="1:40" ht="283.5" x14ac:dyDescent="0.25">
      <c r="A466" s="396">
        <v>75</v>
      </c>
      <c r="B466" s="414" t="str">
        <f t="shared" si="24"/>
        <v/>
      </c>
      <c r="C466" s="488" t="str">
        <f ca="1">TEXT(IFERROR(INDEX('Overview - Section A'!$A$45:$A$51,MATCH(G466,'Overview - Section A'!$U$45:$U$51,0)),""),"d-mmm-yy") &amp;" to " &amp; TEXT(IFERROR(INDEX('Overview - Section A'!$E$45:$E$51,MATCH(G466,'Overview - Section A'!$U$45:$U$51,0)),""),"d-mmm-yy")</f>
        <v>1-Jan-20 to 31-Dec-20</v>
      </c>
      <c r="D466" s="504"/>
      <c r="E466" s="504"/>
      <c r="F466" s="505"/>
      <c r="G466" s="506" t="s">
        <v>481</v>
      </c>
      <c r="H466" s="506">
        <v>44196</v>
      </c>
      <c r="I466" s="490" t="b">
        <f t="shared" si="25"/>
        <v>1</v>
      </c>
      <c r="J466" s="490" t="b">
        <f t="shared" si="26"/>
        <v>0</v>
      </c>
      <c r="K466" s="490" t="str">
        <f t="shared" si="27"/>
        <v>a1N36000002nvf9EAA</v>
      </c>
      <c r="L466" s="507" t="s">
        <v>1500</v>
      </c>
      <c r="M466" s="504"/>
      <c r="N466" s="504"/>
      <c r="O466" s="50"/>
      <c r="AM466" s="6"/>
      <c r="AN466" s="6"/>
    </row>
    <row r="467" spans="1:40" ht="283.5" x14ac:dyDescent="0.25">
      <c r="A467" s="396">
        <v>75</v>
      </c>
      <c r="B467" s="414" t="str">
        <f t="shared" si="24"/>
        <v/>
      </c>
      <c r="C467" s="488" t="str">
        <f ca="1">TEXT(IFERROR(INDEX('Overview - Section A'!$A$45:$A$51,MATCH(G467,'Overview - Section A'!$U$45:$U$51,0)),""),"d-mmm-yy") &amp;" to " &amp; TEXT(IFERROR(INDEX('Overview - Section A'!$E$45:$E$51,MATCH(G467,'Overview - Section A'!$U$45:$U$51,0)),""),"d-mmm-yy")</f>
        <v>1-Jan-21 to 31-Dec-21</v>
      </c>
      <c r="D467" s="504"/>
      <c r="E467" s="504"/>
      <c r="F467" s="505"/>
      <c r="G467" s="506" t="s">
        <v>465</v>
      </c>
      <c r="H467" s="506"/>
      <c r="I467" s="490" t="b">
        <f t="shared" si="25"/>
        <v>1</v>
      </c>
      <c r="J467" s="490" t="b">
        <f t="shared" si="26"/>
        <v>0</v>
      </c>
      <c r="K467" s="490" t="str">
        <f t="shared" si="27"/>
        <v>a1N36000002nvf9EAA</v>
      </c>
      <c r="L467" s="507" t="s">
        <v>1501</v>
      </c>
      <c r="M467" s="504"/>
      <c r="N467" s="504"/>
      <c r="O467" s="50"/>
      <c r="AM467" s="6"/>
      <c r="AN467" s="6"/>
    </row>
    <row r="468" spans="1:40" ht="283.5" x14ac:dyDescent="0.25">
      <c r="A468" s="396">
        <v>75</v>
      </c>
      <c r="B468" s="414" t="str">
        <f t="shared" si="24"/>
        <v/>
      </c>
      <c r="C468" s="488" t="str">
        <f ca="1">TEXT(IFERROR(INDEX('Overview - Section A'!$A$45:$A$51,MATCH(G468,'Overview - Section A'!$U$45:$U$51,0)),""),"d-mmm-yy") &amp;" to " &amp; TEXT(IFERROR(INDEX('Overview - Section A'!$E$45:$E$51,MATCH(G468,'Overview - Section A'!$U$45:$U$51,0)),""),"d-mmm-yy")</f>
        <v xml:space="preserve">1-Jan-22 to </v>
      </c>
      <c r="D468" s="504"/>
      <c r="E468" s="504"/>
      <c r="F468" s="505"/>
      <c r="G468" s="506" t="s">
        <v>467</v>
      </c>
      <c r="H468" s="506"/>
      <c r="I468" s="490" t="b">
        <f t="shared" si="25"/>
        <v>1</v>
      </c>
      <c r="J468" s="490" t="b">
        <f t="shared" si="26"/>
        <v>0</v>
      </c>
      <c r="K468" s="490" t="str">
        <f t="shared" si="27"/>
        <v>a1N36000002nvf9EAA</v>
      </c>
      <c r="L468" s="507" t="s">
        <v>1502</v>
      </c>
      <c r="M468" s="504"/>
      <c r="N468" s="504"/>
      <c r="O468" s="50"/>
      <c r="AM468" s="6"/>
      <c r="AN468" s="6"/>
    </row>
    <row r="469" spans="1:40" ht="283.5" x14ac:dyDescent="0.25">
      <c r="A469" s="396">
        <v>76</v>
      </c>
      <c r="B469" s="414" t="str">
        <f t="shared" si="24"/>
        <v/>
      </c>
      <c r="C469" s="488" t="str">
        <f ca="1">TEXT(IFERROR(INDEX('Overview - Section A'!$A$45:$A$51,MATCH(G469,'Overview - Section A'!$U$45:$U$51,0)),""),"d-mmm-yy") &amp;" to " &amp; TEXT(IFERROR(INDEX('Overview - Section A'!$E$45:$E$51,MATCH(G469,'Overview - Section A'!$U$45:$U$51,0)),""),"d-mmm-yy")</f>
        <v>1-Jul-18 to 31-Dec-18</v>
      </c>
      <c r="D469" s="504"/>
      <c r="E469" s="504"/>
      <c r="F469" s="505"/>
      <c r="G469" s="506" t="s">
        <v>460</v>
      </c>
      <c r="H469" s="506">
        <v>43465</v>
      </c>
      <c r="I469" s="490" t="b">
        <f t="shared" si="25"/>
        <v>1</v>
      </c>
      <c r="J469" s="490" t="b">
        <f t="shared" si="26"/>
        <v>0</v>
      </c>
      <c r="K469" s="490" t="str">
        <f t="shared" si="27"/>
        <v>a1N36000002nvfAEAQ</v>
      </c>
      <c r="L469" s="507" t="s">
        <v>1503</v>
      </c>
      <c r="M469" s="504"/>
      <c r="N469" s="504"/>
      <c r="O469" s="50"/>
      <c r="AM469" s="6"/>
      <c r="AN469" s="6"/>
    </row>
    <row r="470" spans="1:40" ht="283.5" x14ac:dyDescent="0.25">
      <c r="A470" s="396">
        <v>76</v>
      </c>
      <c r="B470" s="414" t="str">
        <f t="shared" si="24"/>
        <v/>
      </c>
      <c r="C470" s="488" t="str">
        <f ca="1">TEXT(IFERROR(INDEX('Overview - Section A'!$A$45:$A$51,MATCH(G470,'Overview - Section A'!$U$45:$U$51,0)),""),"d-mmm-yy") &amp;" to " &amp; TEXT(IFERROR(INDEX('Overview - Section A'!$E$45:$E$51,MATCH(G470,'Overview - Section A'!$U$45:$U$51,0)),""),"d-mmm-yy")</f>
        <v>1-Jan-19 to 31-Dec-19</v>
      </c>
      <c r="D470" s="504"/>
      <c r="E470" s="504"/>
      <c r="F470" s="505"/>
      <c r="G470" s="506" t="s">
        <v>462</v>
      </c>
      <c r="H470" s="506">
        <v>43830</v>
      </c>
      <c r="I470" s="490" t="b">
        <f t="shared" si="25"/>
        <v>1</v>
      </c>
      <c r="J470" s="490" t="b">
        <f t="shared" si="26"/>
        <v>0</v>
      </c>
      <c r="K470" s="490" t="str">
        <f t="shared" si="27"/>
        <v>a1N36000002nvfAEAQ</v>
      </c>
      <c r="L470" s="507" t="s">
        <v>1504</v>
      </c>
      <c r="M470" s="504"/>
      <c r="N470" s="504"/>
      <c r="O470" s="50"/>
      <c r="AM470" s="6"/>
      <c r="AN470" s="6"/>
    </row>
    <row r="471" spans="1:40" ht="283.5" x14ac:dyDescent="0.25">
      <c r="A471" s="396">
        <v>76</v>
      </c>
      <c r="B471" s="414" t="str">
        <f t="shared" si="24"/>
        <v/>
      </c>
      <c r="C471" s="488" t="str">
        <f ca="1">TEXT(IFERROR(INDEX('Overview - Section A'!$A$45:$A$51,MATCH(G471,'Overview - Section A'!$U$45:$U$51,0)),""),"d-mmm-yy") &amp;" to " &amp; TEXT(IFERROR(INDEX('Overview - Section A'!$E$45:$E$51,MATCH(G471,'Overview - Section A'!$U$45:$U$51,0)),""),"d-mmm-yy")</f>
        <v>1-Jan-20 to 31-Dec-20</v>
      </c>
      <c r="D471" s="504"/>
      <c r="E471" s="504"/>
      <c r="F471" s="505"/>
      <c r="G471" s="506" t="s">
        <v>481</v>
      </c>
      <c r="H471" s="506">
        <v>44196</v>
      </c>
      <c r="I471" s="490" t="b">
        <f t="shared" si="25"/>
        <v>1</v>
      </c>
      <c r="J471" s="490" t="b">
        <f t="shared" si="26"/>
        <v>0</v>
      </c>
      <c r="K471" s="490" t="str">
        <f t="shared" si="27"/>
        <v>a1N36000002nvfAEAQ</v>
      </c>
      <c r="L471" s="507" t="s">
        <v>1505</v>
      </c>
      <c r="M471" s="504"/>
      <c r="N471" s="504"/>
      <c r="O471" s="50"/>
      <c r="AM471" s="6"/>
      <c r="AN471" s="6"/>
    </row>
    <row r="472" spans="1:40" ht="283.5" x14ac:dyDescent="0.25">
      <c r="A472" s="396">
        <v>76</v>
      </c>
      <c r="B472" s="414" t="str">
        <f t="shared" si="24"/>
        <v/>
      </c>
      <c r="C472" s="488" t="str">
        <f ca="1">TEXT(IFERROR(INDEX('Overview - Section A'!$A$45:$A$51,MATCH(G472,'Overview - Section A'!$U$45:$U$51,0)),""),"d-mmm-yy") &amp;" to " &amp; TEXT(IFERROR(INDEX('Overview - Section A'!$E$45:$E$51,MATCH(G472,'Overview - Section A'!$U$45:$U$51,0)),""),"d-mmm-yy")</f>
        <v>1-Jan-21 to 31-Dec-21</v>
      </c>
      <c r="D472" s="504"/>
      <c r="E472" s="504"/>
      <c r="F472" s="505"/>
      <c r="G472" s="506" t="s">
        <v>465</v>
      </c>
      <c r="H472" s="506"/>
      <c r="I472" s="490" t="b">
        <f t="shared" si="25"/>
        <v>1</v>
      </c>
      <c r="J472" s="490" t="b">
        <f t="shared" si="26"/>
        <v>0</v>
      </c>
      <c r="K472" s="490" t="str">
        <f t="shared" si="27"/>
        <v>a1N36000002nvfAEAQ</v>
      </c>
      <c r="L472" s="507" t="s">
        <v>1506</v>
      </c>
      <c r="M472" s="504"/>
      <c r="N472" s="504"/>
      <c r="O472" s="50"/>
      <c r="AM472" s="6"/>
      <c r="AN472" s="6"/>
    </row>
    <row r="473" spans="1:40" ht="283.5" x14ac:dyDescent="0.25">
      <c r="A473" s="396">
        <v>76</v>
      </c>
      <c r="B473" s="414" t="str">
        <f t="shared" si="24"/>
        <v/>
      </c>
      <c r="C473" s="488" t="str">
        <f ca="1">TEXT(IFERROR(INDEX('Overview - Section A'!$A$45:$A$51,MATCH(G473,'Overview - Section A'!$U$45:$U$51,0)),""),"d-mmm-yy") &amp;" to " &amp; TEXT(IFERROR(INDEX('Overview - Section A'!$E$45:$E$51,MATCH(G473,'Overview - Section A'!$U$45:$U$51,0)),""),"d-mmm-yy")</f>
        <v xml:space="preserve">1-Jan-22 to </v>
      </c>
      <c r="D473" s="504"/>
      <c r="E473" s="504"/>
      <c r="F473" s="505"/>
      <c r="G473" s="506" t="s">
        <v>467</v>
      </c>
      <c r="H473" s="506"/>
      <c r="I473" s="490" t="b">
        <f t="shared" si="25"/>
        <v>1</v>
      </c>
      <c r="J473" s="490" t="b">
        <f t="shared" si="26"/>
        <v>0</v>
      </c>
      <c r="K473" s="490" t="str">
        <f t="shared" si="27"/>
        <v>a1N36000002nvfAEAQ</v>
      </c>
      <c r="L473" s="507" t="s">
        <v>1507</v>
      </c>
      <c r="M473" s="504"/>
      <c r="N473" s="504"/>
      <c r="O473" s="50"/>
      <c r="AM473" s="6"/>
      <c r="AN473" s="6"/>
    </row>
    <row r="474" spans="1:40" ht="283.5" x14ac:dyDescent="0.25">
      <c r="A474" s="396">
        <v>77</v>
      </c>
      <c r="B474" s="414" t="str">
        <f t="shared" si="24"/>
        <v/>
      </c>
      <c r="C474" s="488" t="str">
        <f ca="1">TEXT(IFERROR(INDEX('Overview - Section A'!$A$45:$A$51,MATCH(G474,'Overview - Section A'!$U$45:$U$51,0)),""),"d-mmm-yy") &amp;" to " &amp; TEXT(IFERROR(INDEX('Overview - Section A'!$E$45:$E$51,MATCH(G474,'Overview - Section A'!$U$45:$U$51,0)),""),"d-mmm-yy")</f>
        <v>1-Jul-18 to 31-Dec-18</v>
      </c>
      <c r="D474" s="504"/>
      <c r="E474" s="504"/>
      <c r="F474" s="505"/>
      <c r="G474" s="506" t="s">
        <v>460</v>
      </c>
      <c r="H474" s="506">
        <v>43465</v>
      </c>
      <c r="I474" s="490" t="b">
        <f t="shared" si="25"/>
        <v>1</v>
      </c>
      <c r="J474" s="490" t="b">
        <f t="shared" si="26"/>
        <v>0</v>
      </c>
      <c r="K474" s="490" t="str">
        <f t="shared" si="27"/>
        <v>a1N36000002nvfBEAQ</v>
      </c>
      <c r="L474" s="507" t="s">
        <v>1508</v>
      </c>
      <c r="M474" s="504"/>
      <c r="N474" s="504"/>
      <c r="O474" s="50"/>
      <c r="AM474" s="6"/>
      <c r="AN474" s="6"/>
    </row>
    <row r="475" spans="1:40" ht="283.5" x14ac:dyDescent="0.25">
      <c r="A475" s="396">
        <v>77</v>
      </c>
      <c r="B475" s="414" t="str">
        <f t="shared" si="24"/>
        <v/>
      </c>
      <c r="C475" s="488" t="str">
        <f ca="1">TEXT(IFERROR(INDEX('Overview - Section A'!$A$45:$A$51,MATCH(G475,'Overview - Section A'!$U$45:$U$51,0)),""),"d-mmm-yy") &amp;" to " &amp; TEXT(IFERROR(INDEX('Overview - Section A'!$E$45:$E$51,MATCH(G475,'Overview - Section A'!$U$45:$U$51,0)),""),"d-mmm-yy")</f>
        <v>1-Jan-19 to 31-Dec-19</v>
      </c>
      <c r="D475" s="504"/>
      <c r="E475" s="504"/>
      <c r="F475" s="505"/>
      <c r="G475" s="506" t="s">
        <v>462</v>
      </c>
      <c r="H475" s="506">
        <v>43830</v>
      </c>
      <c r="I475" s="490" t="b">
        <f t="shared" si="25"/>
        <v>1</v>
      </c>
      <c r="J475" s="490" t="b">
        <f t="shared" si="26"/>
        <v>0</v>
      </c>
      <c r="K475" s="490" t="str">
        <f t="shared" si="27"/>
        <v>a1N36000002nvfBEAQ</v>
      </c>
      <c r="L475" s="507" t="s">
        <v>1509</v>
      </c>
      <c r="M475" s="504"/>
      <c r="N475" s="504"/>
      <c r="O475" s="50"/>
      <c r="AM475" s="6"/>
      <c r="AN475" s="6"/>
    </row>
    <row r="476" spans="1:40" ht="283.5" x14ac:dyDescent="0.25">
      <c r="A476" s="396">
        <v>77</v>
      </c>
      <c r="B476" s="414" t="str">
        <f t="shared" si="24"/>
        <v/>
      </c>
      <c r="C476" s="488" t="str">
        <f ca="1">TEXT(IFERROR(INDEX('Overview - Section A'!$A$45:$A$51,MATCH(G476,'Overview - Section A'!$U$45:$U$51,0)),""),"d-mmm-yy") &amp;" to " &amp; TEXT(IFERROR(INDEX('Overview - Section A'!$E$45:$E$51,MATCH(G476,'Overview - Section A'!$U$45:$U$51,0)),""),"d-mmm-yy")</f>
        <v>1-Jan-20 to 31-Dec-20</v>
      </c>
      <c r="D476" s="504"/>
      <c r="E476" s="504"/>
      <c r="F476" s="505"/>
      <c r="G476" s="506" t="s">
        <v>481</v>
      </c>
      <c r="H476" s="506">
        <v>44196</v>
      </c>
      <c r="I476" s="490" t="b">
        <f t="shared" si="25"/>
        <v>1</v>
      </c>
      <c r="J476" s="490" t="b">
        <f t="shared" si="26"/>
        <v>0</v>
      </c>
      <c r="K476" s="490" t="str">
        <f t="shared" si="27"/>
        <v>a1N36000002nvfBEAQ</v>
      </c>
      <c r="L476" s="507" t="s">
        <v>1510</v>
      </c>
      <c r="M476" s="504"/>
      <c r="N476" s="504"/>
      <c r="O476" s="50"/>
      <c r="AM476" s="6"/>
      <c r="AN476" s="6"/>
    </row>
    <row r="477" spans="1:40" ht="283.5" x14ac:dyDescent="0.25">
      <c r="A477" s="396">
        <v>77</v>
      </c>
      <c r="B477" s="414" t="str">
        <f t="shared" si="24"/>
        <v/>
      </c>
      <c r="C477" s="488" t="str">
        <f ca="1">TEXT(IFERROR(INDEX('Overview - Section A'!$A$45:$A$51,MATCH(G477,'Overview - Section A'!$U$45:$U$51,0)),""),"d-mmm-yy") &amp;" to " &amp; TEXT(IFERROR(INDEX('Overview - Section A'!$E$45:$E$51,MATCH(G477,'Overview - Section A'!$U$45:$U$51,0)),""),"d-mmm-yy")</f>
        <v>1-Jan-21 to 31-Dec-21</v>
      </c>
      <c r="D477" s="504"/>
      <c r="E477" s="504"/>
      <c r="F477" s="505"/>
      <c r="G477" s="506" t="s">
        <v>465</v>
      </c>
      <c r="H477" s="506"/>
      <c r="I477" s="490" t="b">
        <f t="shared" si="25"/>
        <v>1</v>
      </c>
      <c r="J477" s="490" t="b">
        <f t="shared" si="26"/>
        <v>0</v>
      </c>
      <c r="K477" s="490" t="str">
        <f t="shared" si="27"/>
        <v>a1N36000002nvfBEAQ</v>
      </c>
      <c r="L477" s="507" t="s">
        <v>1511</v>
      </c>
      <c r="M477" s="504"/>
      <c r="N477" s="504"/>
      <c r="O477" s="50"/>
      <c r="AM477" s="6"/>
      <c r="AN477" s="6"/>
    </row>
    <row r="478" spans="1:40" ht="283.5" x14ac:dyDescent="0.25">
      <c r="A478" s="396">
        <v>77</v>
      </c>
      <c r="B478" s="414" t="str">
        <f t="shared" ref="B478:B493" si="28">IF(A478=A477,"",IF(VLOOKUP(A478,$A$8:$D$90,4,FALSE)=0,"",VLOOKUP(A478,$A$8:$D$90,4,FALSE)))</f>
        <v/>
      </c>
      <c r="C478" s="488" t="str">
        <f ca="1">TEXT(IFERROR(INDEX('Overview - Section A'!$A$45:$A$51,MATCH(G478,'Overview - Section A'!$U$45:$U$51,0)),""),"d-mmm-yy") &amp;" to " &amp; TEXT(IFERROR(INDEX('Overview - Section A'!$E$45:$E$51,MATCH(G478,'Overview - Section A'!$U$45:$U$51,0)),""),"d-mmm-yy")</f>
        <v xml:space="preserve">1-Jan-22 to </v>
      </c>
      <c r="D478" s="504"/>
      <c r="E478" s="504"/>
      <c r="F478" s="505"/>
      <c r="G478" s="506" t="s">
        <v>467</v>
      </c>
      <c r="H478" s="506"/>
      <c r="I478" s="490" t="b">
        <f t="shared" ref="I478:I493" si="29">IFERROR(TRUE,FALSE)</f>
        <v>1</v>
      </c>
      <c r="J478" s="490" t="b">
        <f t="shared" ref="J478:J493" si="30">IFERROR(IF(VLOOKUP(A478,$A$8:$D$90,4,FALSE)&lt;&gt;"",TRUE,FALSE),FALSE)</f>
        <v>0</v>
      </c>
      <c r="K478" s="490" t="str">
        <f t="shared" ref="K478:K493" si="31">IFERROR(VLOOKUP(A478,$A$8:$T$90,20,FALSE),"")</f>
        <v>a1N36000002nvfBEAQ</v>
      </c>
      <c r="L478" s="507" t="s">
        <v>1512</v>
      </c>
      <c r="M478" s="504"/>
      <c r="N478" s="504"/>
      <c r="O478" s="50"/>
      <c r="AM478" s="6"/>
      <c r="AN478" s="6"/>
    </row>
    <row r="479" spans="1:40" ht="283.5" x14ac:dyDescent="0.25">
      <c r="A479" s="396">
        <v>78</v>
      </c>
      <c r="B479" s="414" t="str">
        <f t="shared" si="28"/>
        <v/>
      </c>
      <c r="C479" s="488" t="str">
        <f ca="1">TEXT(IFERROR(INDEX('Overview - Section A'!$A$45:$A$51,MATCH(G479,'Overview - Section A'!$U$45:$U$51,0)),""),"d-mmm-yy") &amp;" to " &amp; TEXT(IFERROR(INDEX('Overview - Section A'!$E$45:$E$51,MATCH(G479,'Overview - Section A'!$U$45:$U$51,0)),""),"d-mmm-yy")</f>
        <v>1-Jul-18 to 31-Dec-18</v>
      </c>
      <c r="D479" s="504"/>
      <c r="E479" s="504"/>
      <c r="F479" s="505"/>
      <c r="G479" s="506" t="s">
        <v>460</v>
      </c>
      <c r="H479" s="506">
        <v>43465</v>
      </c>
      <c r="I479" s="490" t="b">
        <f t="shared" si="29"/>
        <v>1</v>
      </c>
      <c r="J479" s="490" t="b">
        <f t="shared" si="30"/>
        <v>0</v>
      </c>
      <c r="K479" s="490" t="str">
        <f t="shared" si="31"/>
        <v>a1N36000002nvfCEAQ</v>
      </c>
      <c r="L479" s="507" t="s">
        <v>1513</v>
      </c>
      <c r="M479" s="504"/>
      <c r="N479" s="504"/>
      <c r="O479" s="50"/>
      <c r="AM479" s="6"/>
      <c r="AN479" s="6"/>
    </row>
    <row r="480" spans="1:40" ht="283.5" x14ac:dyDescent="0.25">
      <c r="A480" s="396">
        <v>78</v>
      </c>
      <c r="B480" s="414" t="str">
        <f t="shared" si="28"/>
        <v/>
      </c>
      <c r="C480" s="488" t="str">
        <f ca="1">TEXT(IFERROR(INDEX('Overview - Section A'!$A$45:$A$51,MATCH(G480,'Overview - Section A'!$U$45:$U$51,0)),""),"d-mmm-yy") &amp;" to " &amp; TEXT(IFERROR(INDEX('Overview - Section A'!$E$45:$E$51,MATCH(G480,'Overview - Section A'!$U$45:$U$51,0)),""),"d-mmm-yy")</f>
        <v>1-Jan-19 to 31-Dec-19</v>
      </c>
      <c r="D480" s="504"/>
      <c r="E480" s="504"/>
      <c r="F480" s="505"/>
      <c r="G480" s="506" t="s">
        <v>462</v>
      </c>
      <c r="H480" s="506">
        <v>43830</v>
      </c>
      <c r="I480" s="490" t="b">
        <f t="shared" si="29"/>
        <v>1</v>
      </c>
      <c r="J480" s="490" t="b">
        <f t="shared" si="30"/>
        <v>0</v>
      </c>
      <c r="K480" s="490" t="str">
        <f t="shared" si="31"/>
        <v>a1N36000002nvfCEAQ</v>
      </c>
      <c r="L480" s="507" t="s">
        <v>1514</v>
      </c>
      <c r="M480" s="504"/>
      <c r="N480" s="504"/>
      <c r="O480" s="50"/>
      <c r="AM480" s="6"/>
      <c r="AN480" s="6"/>
    </row>
    <row r="481" spans="1:40" ht="283.5" x14ac:dyDescent="0.25">
      <c r="A481" s="396">
        <v>78</v>
      </c>
      <c r="B481" s="414" t="str">
        <f t="shared" si="28"/>
        <v/>
      </c>
      <c r="C481" s="488" t="str">
        <f ca="1">TEXT(IFERROR(INDEX('Overview - Section A'!$A$45:$A$51,MATCH(G481,'Overview - Section A'!$U$45:$U$51,0)),""),"d-mmm-yy") &amp;" to " &amp; TEXT(IFERROR(INDEX('Overview - Section A'!$E$45:$E$51,MATCH(G481,'Overview - Section A'!$U$45:$U$51,0)),""),"d-mmm-yy")</f>
        <v>1-Jan-20 to 31-Dec-20</v>
      </c>
      <c r="D481" s="504"/>
      <c r="E481" s="504"/>
      <c r="F481" s="505"/>
      <c r="G481" s="506" t="s">
        <v>481</v>
      </c>
      <c r="H481" s="506">
        <v>44196</v>
      </c>
      <c r="I481" s="490" t="b">
        <f t="shared" si="29"/>
        <v>1</v>
      </c>
      <c r="J481" s="490" t="b">
        <f t="shared" si="30"/>
        <v>0</v>
      </c>
      <c r="K481" s="490" t="str">
        <f t="shared" si="31"/>
        <v>a1N36000002nvfCEAQ</v>
      </c>
      <c r="L481" s="507" t="s">
        <v>1515</v>
      </c>
      <c r="M481" s="504"/>
      <c r="N481" s="504"/>
      <c r="O481" s="50"/>
      <c r="AM481" s="6"/>
      <c r="AN481" s="6"/>
    </row>
    <row r="482" spans="1:40" ht="283.5" x14ac:dyDescent="0.25">
      <c r="A482" s="396">
        <v>78</v>
      </c>
      <c r="B482" s="414" t="str">
        <f t="shared" si="28"/>
        <v/>
      </c>
      <c r="C482" s="488" t="str">
        <f ca="1">TEXT(IFERROR(INDEX('Overview - Section A'!$A$45:$A$51,MATCH(G482,'Overview - Section A'!$U$45:$U$51,0)),""),"d-mmm-yy") &amp;" to " &amp; TEXT(IFERROR(INDEX('Overview - Section A'!$E$45:$E$51,MATCH(G482,'Overview - Section A'!$U$45:$U$51,0)),""),"d-mmm-yy")</f>
        <v>1-Jan-21 to 31-Dec-21</v>
      </c>
      <c r="D482" s="504"/>
      <c r="E482" s="504"/>
      <c r="F482" s="505"/>
      <c r="G482" s="506" t="s">
        <v>465</v>
      </c>
      <c r="H482" s="506"/>
      <c r="I482" s="490" t="b">
        <f t="shared" si="29"/>
        <v>1</v>
      </c>
      <c r="J482" s="490" t="b">
        <f t="shared" si="30"/>
        <v>0</v>
      </c>
      <c r="K482" s="490" t="str">
        <f t="shared" si="31"/>
        <v>a1N36000002nvfCEAQ</v>
      </c>
      <c r="L482" s="507" t="s">
        <v>1516</v>
      </c>
      <c r="M482" s="504"/>
      <c r="N482" s="504"/>
      <c r="O482" s="50"/>
      <c r="AM482" s="6"/>
      <c r="AN482" s="6"/>
    </row>
    <row r="483" spans="1:40" ht="283.5" x14ac:dyDescent="0.25">
      <c r="A483" s="396">
        <v>78</v>
      </c>
      <c r="B483" s="414" t="str">
        <f t="shared" si="28"/>
        <v/>
      </c>
      <c r="C483" s="488" t="str">
        <f ca="1">TEXT(IFERROR(INDEX('Overview - Section A'!$A$45:$A$51,MATCH(G483,'Overview - Section A'!$U$45:$U$51,0)),""),"d-mmm-yy") &amp;" to " &amp; TEXT(IFERROR(INDEX('Overview - Section A'!$E$45:$E$51,MATCH(G483,'Overview - Section A'!$U$45:$U$51,0)),""),"d-mmm-yy")</f>
        <v xml:space="preserve">1-Jan-22 to </v>
      </c>
      <c r="D483" s="504"/>
      <c r="E483" s="504"/>
      <c r="F483" s="505"/>
      <c r="G483" s="506" t="s">
        <v>467</v>
      </c>
      <c r="H483" s="506"/>
      <c r="I483" s="490" t="b">
        <f t="shared" si="29"/>
        <v>1</v>
      </c>
      <c r="J483" s="490" t="b">
        <f t="shared" si="30"/>
        <v>0</v>
      </c>
      <c r="K483" s="490" t="str">
        <f t="shared" si="31"/>
        <v>a1N36000002nvfCEAQ</v>
      </c>
      <c r="L483" s="507" t="s">
        <v>1517</v>
      </c>
      <c r="M483" s="504"/>
      <c r="N483" s="504"/>
      <c r="O483" s="50"/>
      <c r="AM483" s="6"/>
      <c r="AN483" s="6"/>
    </row>
    <row r="484" spans="1:40" ht="283.5" x14ac:dyDescent="0.25">
      <c r="A484" s="396">
        <v>79</v>
      </c>
      <c r="B484" s="414" t="str">
        <f t="shared" si="28"/>
        <v/>
      </c>
      <c r="C484" s="488" t="str">
        <f ca="1">TEXT(IFERROR(INDEX('Overview - Section A'!$A$45:$A$51,MATCH(G484,'Overview - Section A'!$U$45:$U$51,0)),""),"d-mmm-yy") &amp;" to " &amp; TEXT(IFERROR(INDEX('Overview - Section A'!$E$45:$E$51,MATCH(G484,'Overview - Section A'!$U$45:$U$51,0)),""),"d-mmm-yy")</f>
        <v>1-Jul-18 to 31-Dec-18</v>
      </c>
      <c r="D484" s="504"/>
      <c r="E484" s="504"/>
      <c r="F484" s="505"/>
      <c r="G484" s="506" t="s">
        <v>460</v>
      </c>
      <c r="H484" s="506">
        <v>43465</v>
      </c>
      <c r="I484" s="490" t="b">
        <f t="shared" si="29"/>
        <v>1</v>
      </c>
      <c r="J484" s="490" t="b">
        <f t="shared" si="30"/>
        <v>0</v>
      </c>
      <c r="K484" s="490" t="str">
        <f t="shared" si="31"/>
        <v>a1N36000002nvfDEAQ</v>
      </c>
      <c r="L484" s="507" t="s">
        <v>1518</v>
      </c>
      <c r="M484" s="504"/>
      <c r="N484" s="504"/>
      <c r="O484" s="50"/>
      <c r="AM484" s="6"/>
      <c r="AN484" s="6"/>
    </row>
    <row r="485" spans="1:40" ht="283.5" x14ac:dyDescent="0.25">
      <c r="A485" s="396">
        <v>79</v>
      </c>
      <c r="B485" s="414" t="str">
        <f t="shared" si="28"/>
        <v/>
      </c>
      <c r="C485" s="488" t="str">
        <f ca="1">TEXT(IFERROR(INDEX('Overview - Section A'!$A$45:$A$51,MATCH(G485,'Overview - Section A'!$U$45:$U$51,0)),""),"d-mmm-yy") &amp;" to " &amp; TEXT(IFERROR(INDEX('Overview - Section A'!$E$45:$E$51,MATCH(G485,'Overview - Section A'!$U$45:$U$51,0)),""),"d-mmm-yy")</f>
        <v>1-Jan-19 to 31-Dec-19</v>
      </c>
      <c r="D485" s="504"/>
      <c r="E485" s="504"/>
      <c r="F485" s="505"/>
      <c r="G485" s="506" t="s">
        <v>462</v>
      </c>
      <c r="H485" s="506">
        <v>43830</v>
      </c>
      <c r="I485" s="490" t="b">
        <f t="shared" si="29"/>
        <v>1</v>
      </c>
      <c r="J485" s="490" t="b">
        <f t="shared" si="30"/>
        <v>0</v>
      </c>
      <c r="K485" s="490" t="str">
        <f t="shared" si="31"/>
        <v>a1N36000002nvfDEAQ</v>
      </c>
      <c r="L485" s="507" t="s">
        <v>1519</v>
      </c>
      <c r="M485" s="504"/>
      <c r="N485" s="504"/>
      <c r="O485" s="50"/>
      <c r="AM485" s="6"/>
      <c r="AN485" s="6"/>
    </row>
    <row r="486" spans="1:40" ht="283.5" x14ac:dyDescent="0.25">
      <c r="A486" s="396">
        <v>79</v>
      </c>
      <c r="B486" s="414" t="str">
        <f t="shared" si="28"/>
        <v/>
      </c>
      <c r="C486" s="488" t="str">
        <f ca="1">TEXT(IFERROR(INDEX('Overview - Section A'!$A$45:$A$51,MATCH(G486,'Overview - Section A'!$U$45:$U$51,0)),""),"d-mmm-yy") &amp;" to " &amp; TEXT(IFERROR(INDEX('Overview - Section A'!$E$45:$E$51,MATCH(G486,'Overview - Section A'!$U$45:$U$51,0)),""),"d-mmm-yy")</f>
        <v>1-Jan-20 to 31-Dec-20</v>
      </c>
      <c r="D486" s="504"/>
      <c r="E486" s="504"/>
      <c r="F486" s="505"/>
      <c r="G486" s="506" t="s">
        <v>481</v>
      </c>
      <c r="H486" s="506">
        <v>44196</v>
      </c>
      <c r="I486" s="490" t="b">
        <f t="shared" si="29"/>
        <v>1</v>
      </c>
      <c r="J486" s="490" t="b">
        <f t="shared" si="30"/>
        <v>0</v>
      </c>
      <c r="K486" s="490" t="str">
        <f t="shared" si="31"/>
        <v>a1N36000002nvfDEAQ</v>
      </c>
      <c r="L486" s="507" t="s">
        <v>1520</v>
      </c>
      <c r="M486" s="504"/>
      <c r="N486" s="504"/>
      <c r="O486" s="50"/>
      <c r="AM486" s="6"/>
      <c r="AN486" s="6"/>
    </row>
    <row r="487" spans="1:40" ht="283.5" x14ac:dyDescent="0.25">
      <c r="A487" s="396">
        <v>79</v>
      </c>
      <c r="B487" s="414" t="str">
        <f t="shared" si="28"/>
        <v/>
      </c>
      <c r="C487" s="488" t="str">
        <f ca="1">TEXT(IFERROR(INDEX('Overview - Section A'!$A$45:$A$51,MATCH(G487,'Overview - Section A'!$U$45:$U$51,0)),""),"d-mmm-yy") &amp;" to " &amp; TEXT(IFERROR(INDEX('Overview - Section A'!$E$45:$E$51,MATCH(G487,'Overview - Section A'!$U$45:$U$51,0)),""),"d-mmm-yy")</f>
        <v>1-Jan-21 to 31-Dec-21</v>
      </c>
      <c r="D487" s="504"/>
      <c r="E487" s="504"/>
      <c r="F487" s="505"/>
      <c r="G487" s="506" t="s">
        <v>465</v>
      </c>
      <c r="H487" s="506"/>
      <c r="I487" s="490" t="b">
        <f t="shared" si="29"/>
        <v>1</v>
      </c>
      <c r="J487" s="490" t="b">
        <f t="shared" si="30"/>
        <v>0</v>
      </c>
      <c r="K487" s="490" t="str">
        <f t="shared" si="31"/>
        <v>a1N36000002nvfDEAQ</v>
      </c>
      <c r="L487" s="507" t="s">
        <v>1521</v>
      </c>
      <c r="M487" s="504"/>
      <c r="N487" s="504"/>
      <c r="O487" s="50"/>
      <c r="AM487" s="6"/>
      <c r="AN487" s="6"/>
    </row>
    <row r="488" spans="1:40" ht="283.5" x14ac:dyDescent="0.25">
      <c r="A488" s="396">
        <v>79</v>
      </c>
      <c r="B488" s="414" t="str">
        <f t="shared" si="28"/>
        <v/>
      </c>
      <c r="C488" s="488" t="str">
        <f ca="1">TEXT(IFERROR(INDEX('Overview - Section A'!$A$45:$A$51,MATCH(G488,'Overview - Section A'!$U$45:$U$51,0)),""),"d-mmm-yy") &amp;" to " &amp; TEXT(IFERROR(INDEX('Overview - Section A'!$E$45:$E$51,MATCH(G488,'Overview - Section A'!$U$45:$U$51,0)),""),"d-mmm-yy")</f>
        <v xml:space="preserve">1-Jan-22 to </v>
      </c>
      <c r="D488" s="504"/>
      <c r="E488" s="504"/>
      <c r="F488" s="505"/>
      <c r="G488" s="506" t="s">
        <v>467</v>
      </c>
      <c r="H488" s="506"/>
      <c r="I488" s="490" t="b">
        <f t="shared" si="29"/>
        <v>1</v>
      </c>
      <c r="J488" s="490" t="b">
        <f t="shared" si="30"/>
        <v>0</v>
      </c>
      <c r="K488" s="490" t="str">
        <f t="shared" si="31"/>
        <v>a1N36000002nvfDEAQ</v>
      </c>
      <c r="L488" s="507" t="s">
        <v>1522</v>
      </c>
      <c r="M488" s="504"/>
      <c r="N488" s="504"/>
      <c r="O488" s="50"/>
      <c r="AM488" s="6"/>
      <c r="AN488" s="6"/>
    </row>
    <row r="489" spans="1:40" ht="283.5" x14ac:dyDescent="0.25">
      <c r="A489" s="396">
        <v>80</v>
      </c>
      <c r="B489" s="414" t="str">
        <f t="shared" si="28"/>
        <v/>
      </c>
      <c r="C489" s="488" t="str">
        <f ca="1">TEXT(IFERROR(INDEX('Overview - Section A'!$A$45:$A$51,MATCH(G489,'Overview - Section A'!$U$45:$U$51,0)),""),"d-mmm-yy") &amp;" to " &amp; TEXT(IFERROR(INDEX('Overview - Section A'!$E$45:$E$51,MATCH(G489,'Overview - Section A'!$U$45:$U$51,0)),""),"d-mmm-yy")</f>
        <v>1-Jul-18 to 31-Dec-18</v>
      </c>
      <c r="D489" s="504"/>
      <c r="E489" s="504"/>
      <c r="F489" s="505"/>
      <c r="G489" s="506" t="s">
        <v>460</v>
      </c>
      <c r="H489" s="506">
        <v>43465</v>
      </c>
      <c r="I489" s="490" t="b">
        <f t="shared" si="29"/>
        <v>1</v>
      </c>
      <c r="J489" s="490" t="b">
        <f t="shared" si="30"/>
        <v>0</v>
      </c>
      <c r="K489" s="490" t="str">
        <f t="shared" si="31"/>
        <v>a1N36000002nvfEEAQ</v>
      </c>
      <c r="L489" s="507" t="s">
        <v>1523</v>
      </c>
      <c r="M489" s="504"/>
      <c r="N489" s="504"/>
      <c r="O489" s="50"/>
      <c r="AM489" s="6"/>
      <c r="AN489" s="6"/>
    </row>
    <row r="490" spans="1:40" ht="283.5" x14ac:dyDescent="0.25">
      <c r="A490" s="396">
        <v>80</v>
      </c>
      <c r="B490" s="414" t="str">
        <f t="shared" si="28"/>
        <v/>
      </c>
      <c r="C490" s="488" t="str">
        <f ca="1">TEXT(IFERROR(INDEX('Overview - Section A'!$A$45:$A$51,MATCH(G490,'Overview - Section A'!$U$45:$U$51,0)),""),"d-mmm-yy") &amp;" to " &amp; TEXT(IFERROR(INDEX('Overview - Section A'!$E$45:$E$51,MATCH(G490,'Overview - Section A'!$U$45:$U$51,0)),""),"d-mmm-yy")</f>
        <v>1-Jan-19 to 31-Dec-19</v>
      </c>
      <c r="D490" s="504"/>
      <c r="E490" s="504"/>
      <c r="F490" s="505"/>
      <c r="G490" s="506" t="s">
        <v>462</v>
      </c>
      <c r="H490" s="506">
        <v>43830</v>
      </c>
      <c r="I490" s="490" t="b">
        <f t="shared" si="29"/>
        <v>1</v>
      </c>
      <c r="J490" s="490" t="b">
        <f t="shared" si="30"/>
        <v>0</v>
      </c>
      <c r="K490" s="490" t="str">
        <f t="shared" si="31"/>
        <v>a1N36000002nvfEEAQ</v>
      </c>
      <c r="L490" s="507" t="s">
        <v>1524</v>
      </c>
      <c r="M490" s="504"/>
      <c r="N490" s="504"/>
      <c r="O490" s="50"/>
      <c r="AM490" s="6"/>
      <c r="AN490" s="6"/>
    </row>
    <row r="491" spans="1:40" ht="283.5" x14ac:dyDescent="0.25">
      <c r="A491" s="396">
        <v>80</v>
      </c>
      <c r="B491" s="414" t="str">
        <f t="shared" si="28"/>
        <v/>
      </c>
      <c r="C491" s="488" t="str">
        <f ca="1">TEXT(IFERROR(INDEX('Overview - Section A'!$A$45:$A$51,MATCH(G491,'Overview - Section A'!$U$45:$U$51,0)),""),"d-mmm-yy") &amp;" to " &amp; TEXT(IFERROR(INDEX('Overview - Section A'!$E$45:$E$51,MATCH(G491,'Overview - Section A'!$U$45:$U$51,0)),""),"d-mmm-yy")</f>
        <v>1-Jan-20 to 31-Dec-20</v>
      </c>
      <c r="D491" s="504"/>
      <c r="E491" s="504"/>
      <c r="F491" s="505"/>
      <c r="G491" s="506" t="s">
        <v>481</v>
      </c>
      <c r="H491" s="506">
        <v>44196</v>
      </c>
      <c r="I491" s="490" t="b">
        <f t="shared" si="29"/>
        <v>1</v>
      </c>
      <c r="J491" s="490" t="b">
        <f t="shared" si="30"/>
        <v>0</v>
      </c>
      <c r="K491" s="490" t="str">
        <f t="shared" si="31"/>
        <v>a1N36000002nvfEEAQ</v>
      </c>
      <c r="L491" s="507" t="s">
        <v>1525</v>
      </c>
      <c r="M491" s="504"/>
      <c r="N491" s="504"/>
      <c r="O491" s="50"/>
      <c r="AM491" s="6"/>
      <c r="AN491" s="6"/>
    </row>
    <row r="492" spans="1:40" ht="283.5" x14ac:dyDescent="0.25">
      <c r="A492" s="396">
        <v>80</v>
      </c>
      <c r="B492" s="414" t="str">
        <f t="shared" si="28"/>
        <v/>
      </c>
      <c r="C492" s="488" t="str">
        <f ca="1">TEXT(IFERROR(INDEX('Overview - Section A'!$A$45:$A$51,MATCH(G492,'Overview - Section A'!$U$45:$U$51,0)),""),"d-mmm-yy") &amp;" to " &amp; TEXT(IFERROR(INDEX('Overview - Section A'!$E$45:$E$51,MATCH(G492,'Overview - Section A'!$U$45:$U$51,0)),""),"d-mmm-yy")</f>
        <v>1-Jan-21 to 31-Dec-21</v>
      </c>
      <c r="D492" s="504"/>
      <c r="E492" s="504"/>
      <c r="F492" s="505"/>
      <c r="G492" s="506" t="s">
        <v>465</v>
      </c>
      <c r="H492" s="506"/>
      <c r="I492" s="490" t="b">
        <f t="shared" si="29"/>
        <v>1</v>
      </c>
      <c r="J492" s="490" t="b">
        <f t="shared" si="30"/>
        <v>0</v>
      </c>
      <c r="K492" s="490" t="str">
        <f t="shared" si="31"/>
        <v>a1N36000002nvfEEAQ</v>
      </c>
      <c r="L492" s="507" t="s">
        <v>1526</v>
      </c>
      <c r="M492" s="504"/>
      <c r="N492" s="504"/>
      <c r="O492" s="50"/>
      <c r="AM492" s="6"/>
      <c r="AN492" s="6"/>
    </row>
    <row r="493" spans="1:40" ht="283.5" x14ac:dyDescent="0.25">
      <c r="A493" s="396">
        <v>80</v>
      </c>
      <c r="B493" s="414" t="str">
        <f t="shared" si="28"/>
        <v/>
      </c>
      <c r="C493" s="488" t="str">
        <f ca="1">TEXT(IFERROR(INDEX('Overview - Section A'!$A$45:$A$51,MATCH(G493,'Overview - Section A'!$U$45:$U$51,0)),""),"d-mmm-yy") &amp;" to " &amp; TEXT(IFERROR(INDEX('Overview - Section A'!$E$45:$E$51,MATCH(G493,'Overview - Section A'!$U$45:$U$51,0)),""),"d-mmm-yy")</f>
        <v xml:space="preserve">1-Jan-22 to </v>
      </c>
      <c r="D493" s="504"/>
      <c r="E493" s="504"/>
      <c r="F493" s="505"/>
      <c r="G493" s="506" t="s">
        <v>467</v>
      </c>
      <c r="H493" s="506"/>
      <c r="I493" s="490" t="b">
        <f t="shared" si="29"/>
        <v>1</v>
      </c>
      <c r="J493" s="490" t="b">
        <f t="shared" si="30"/>
        <v>0</v>
      </c>
      <c r="K493" s="490" t="str">
        <f t="shared" si="31"/>
        <v>a1N36000002nvfEEAQ</v>
      </c>
      <c r="L493" s="507" t="s">
        <v>1527</v>
      </c>
      <c r="M493" s="504"/>
      <c r="N493" s="504"/>
      <c r="O493" s="50"/>
      <c r="AM493" s="6"/>
      <c r="AN493" s="6"/>
    </row>
    <row r="494" spans="1:40" ht="0.75" customHeight="1" thickBot="1" x14ac:dyDescent="0.3">
      <c r="A494" s="64"/>
      <c r="B494" s="65"/>
      <c r="C494" s="65"/>
      <c r="D494" s="65"/>
      <c r="E494" s="65"/>
      <c r="F494" s="65"/>
      <c r="G494" s="65"/>
      <c r="H494" s="65"/>
      <c r="I494" s="65"/>
      <c r="J494" s="65"/>
      <c r="K494" s="65"/>
      <c r="L494" s="65"/>
      <c r="M494" s="65"/>
      <c r="N494" s="65"/>
      <c r="O494" s="60"/>
    </row>
    <row r="497" spans="1:5" x14ac:dyDescent="0.25">
      <c r="D497" s="103"/>
      <c r="E497" s="103"/>
    </row>
    <row r="498" spans="1:5" x14ac:dyDescent="0.25">
      <c r="D498" s="302"/>
      <c r="E498" s="302"/>
    </row>
    <row r="499" spans="1:5" x14ac:dyDescent="0.25">
      <c r="D499" s="103"/>
      <c r="E499" s="103"/>
    </row>
    <row r="500" spans="1:5" x14ac:dyDescent="0.25">
      <c r="A500" s="66" t="s">
        <v>86</v>
      </c>
    </row>
  </sheetData>
  <sheetProtection algorithmName="SHA-512" hashValue="ZwBbFdlBH2B7bySrw0JvnLab36SmaNLRf0xz24LxTeLLKDigNoIz6bcTt091Su7T/G+B5R/Igdot6KlcouL4OA==" saltValue="Zxi0ha9SlW6JLreT0g6aHw==" spinCount="100000" sheet="1" objects="1" scenarios="1" formatCells="0" sort="0" autoFilter="0"/>
  <dataConsolidate/>
  <mergeCells count="3">
    <mergeCell ref="A6:O6"/>
    <mergeCell ref="A91:N91"/>
    <mergeCell ref="A1:O2"/>
  </mergeCells>
  <conditionalFormatting sqref="A93:C493">
    <cfRule type="expression" dxfId="7" priority="6">
      <formula>MOD($A93,2)=0</formula>
    </cfRule>
    <cfRule type="expression" dxfId="6" priority="7">
      <formula>MOD($A93,2)=1</formula>
    </cfRule>
  </conditionalFormatting>
  <conditionalFormatting sqref="A8:AA12">
    <cfRule type="expression" dxfId="5" priority="2">
      <formula>$T8:$T89="[Record ID]"</formula>
    </cfRule>
  </conditionalFormatting>
  <conditionalFormatting sqref="A93:N493">
    <cfRule type="expression" dxfId="4" priority="1">
      <formula>$G93:$G494="[Record ID]"</formula>
    </cfRule>
  </conditionalFormatting>
  <conditionalFormatting sqref="A13:AA88">
    <cfRule type="expression" dxfId="3" priority="39">
      <formula>$T13:$T494="[Record ID]"</formula>
    </cfRule>
  </conditionalFormatting>
  <dataValidations count="9">
    <dataValidation type="list" allowBlank="1" showInputMessage="1" showErrorMessage="1" sqref="B8:B88">
      <formula1>Coverage_Module</formula1>
    </dataValidation>
    <dataValidation type="list" allowBlank="1" showInputMessage="1" showErrorMessage="1" sqref="C8:C88">
      <formula1>OFFSET(KeyActivityStart,MATCH(B8,KeyActivityColumn,0)-1,1,COUNTIF(KeyActivityColumn,B8),1)</formula1>
    </dataValidation>
    <dataValidation type="list" allowBlank="1" showInputMessage="1" showErrorMessage="1" sqref="E8:E88">
      <formula1>ResponsiblePR</formula1>
    </dataValidation>
    <dataValidation type="list" allowBlank="1" showInputMessage="1" showErrorMessage="1" sqref="M8:M88">
      <formula1>Country</formula1>
    </dataValidation>
    <dataValidation type="decimal" allowBlank="1" showInputMessage="1" showErrorMessage="1" errorTitle="X-Author for Excel" error="Please enter a valid numeric value. Valid range for Key Activity Milestone Number is -1E+18 to 1E+18." promptTitle="X-Author for Excel" sqref="A8:A88 A93:A493">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S8:S88 I93:J493">
      <formula1>"TRUE,FALSE"</formula1>
    </dataValidation>
    <dataValidation type="custom" allowBlank="1" showInputMessage="1" showErrorMessage="1" errorTitle="X-Author for Excel" error="Id and Lookup fields are not editable." promptTitle="X-Author for Excel" sqref="Z8:Z88 T8:V88 G93:G493 K93:L493">
      <formula1>""</formula1>
    </dataValidation>
    <dataValidation type="list" allowBlank="1" showInputMessage="1" showErrorMessage="1" errorTitle="X-Author for Excel" error="Please select a value from the drop-down." promptTitle="X-Author for Excel" sqref="AA8:AA88">
      <formula1>IF(IFERROR(ROWS(INDIRECT(SUBSTITUTE("AIM_Key_Activity_Milestone__c.AIM_De_activate_Key_Activity__c"," ","_"))),-1) &lt; 0, XAuthorInvalidPicklistData,INDIRECT(SUBSTITUTE("AIM_Key_Activity_Milestone__c.AIM_De_activate_Key_Activity__c"," ","_")))</formula1>
    </dataValidation>
    <dataValidation type="date" allowBlank="1" showInputMessage="1" showErrorMessage="1" errorTitle="X-Author for Excel" error="Please enter a valid date." promptTitle="X-Author for Excel" sqref="H93:H493">
      <formula1>1</formula1>
      <formula2>767376</formula2>
    </dataValidation>
  </dataValidations>
  <hyperlinks>
    <hyperlink ref="A500" location="'WPTM - Section F'!A4" display="'WPTM - Section F'!A4"/>
    <hyperlink ref="B4" location="'WPTM - Section F'!A6" display="Work Plan tracking Measures"/>
    <hyperlink ref="C4" location="_d8b44ed0_a865_499e_aa2c_09925ed64c24" display="Milestone targets"/>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5" id="{606BD51C-FAB7-456B-922B-5FAE5AC357B5}">
            <xm:f>INDEX('Overview - Section A'!$E$43:$E$44,MATCH($G93,'Overview - Section A'!$I$43:$I$44,0))&gt;'Overview - Section A'!$E$8</xm:f>
            <x14:dxf>
              <font>
                <color theme="0" tint="-0.24994659260841701"/>
              </font>
              <fill>
                <patternFill>
                  <bgColor theme="0" tint="-0.24994659260841701"/>
                </patternFill>
              </fill>
            </x14:dxf>
          </x14:cfRule>
          <xm:sqref>A93:E494</xm:sqref>
        </x14:conditionalFormatting>
        <x14:conditionalFormatting xmlns:xm="http://schemas.microsoft.com/office/excel/2006/main">
          <x14:cfRule type="expression" priority="4" id="{BA358AE9-FD49-48F9-860F-392AF5E900A6}">
            <xm:f>OR('Overview - Section A'!$AN$5="Grant Making", 'Overview - Section A'!$AN$5="Grant Revision")</xm:f>
            <x14:dxf>
              <font>
                <color theme="0" tint="-0.24994659260841701"/>
              </font>
              <fill>
                <patternFill>
                  <bgColor theme="0" tint="-0.24994659260841701"/>
                </patternFill>
              </fill>
              <border>
                <left/>
                <right/>
                <top/>
                <bottom/>
              </border>
            </x14:dxf>
          </x14:cfRule>
          <xm:sqref>E7:E88</xm:sqref>
        </x14:conditionalFormatting>
        <x14:conditionalFormatting xmlns:xm="http://schemas.microsoft.com/office/excel/2006/main">
          <x14:cfRule type="expression" priority="3" id="{DB6B644D-D7FB-40E2-9059-FA6EADC531E6}">
            <xm:f>INDEX('Overview - Section A'!$E$43:$E$44,MATCH($G93,'Overview - Section A'!$I$43:$I$44,0))&gt;'Overview - Section A'!$E$8</xm:f>
            <x14:dxf>
              <font>
                <color theme="0" tint="-0.24994659260841701"/>
              </font>
              <fill>
                <patternFill>
                  <bgColor theme="0" tint="-0.24994659260841701"/>
                </patternFill>
              </fill>
            </x14:dxf>
          </x14:cfRule>
          <xm:sqref>M93:N493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A'!$AO$25:$AO$40</xm:f>
          </x14:formula1>
          <xm:sqref>G8:L88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363"/>
  <sheetViews>
    <sheetView topLeftCell="A76" zoomScale="50" zoomScaleNormal="50" workbookViewId="0">
      <selection activeCell="B80" sqref="B80"/>
    </sheetView>
  </sheetViews>
  <sheetFormatPr defaultColWidth="9" defaultRowHeight="15.75" x14ac:dyDescent="0.25"/>
  <cols>
    <col min="1" max="1" width="9.125" style="158" customWidth="1"/>
    <col min="2" max="2" width="40.875" style="158" customWidth="1"/>
    <col min="3" max="3" width="47.75" style="158" customWidth="1"/>
    <col min="4" max="4" width="39.25" style="158" customWidth="1"/>
    <col min="5" max="5" width="15.125" style="158" customWidth="1"/>
    <col min="6" max="6" width="13.625" style="158" customWidth="1"/>
    <col min="7" max="7" width="12.5" style="158" customWidth="1"/>
    <col min="8" max="8" width="27" style="158" customWidth="1"/>
    <col min="9" max="10" width="19.875" style="158" customWidth="1"/>
    <col min="11" max="11" width="21.875" style="158" customWidth="1"/>
    <col min="12" max="12" width="15.125" style="158" customWidth="1"/>
    <col min="13" max="13" width="16.5" style="158" customWidth="1"/>
    <col min="14" max="14" width="19.375" style="158" customWidth="1"/>
    <col min="15" max="15" width="17.375" style="158" customWidth="1"/>
    <col min="16" max="16" width="15.75" style="158" customWidth="1"/>
    <col min="17" max="17" width="14.125" style="158" customWidth="1"/>
    <col min="18" max="18" width="15.625" style="158" customWidth="1"/>
    <col min="19" max="19" width="12.125" style="158" customWidth="1"/>
    <col min="20" max="20" width="16.75" style="158" customWidth="1"/>
    <col min="21" max="21" width="15" style="158" customWidth="1"/>
    <col min="22" max="22" width="13.875" style="158" customWidth="1"/>
    <col min="23" max="23" width="15.375" style="158" customWidth="1"/>
    <col min="24" max="24" width="12.75" style="158" customWidth="1"/>
    <col min="25" max="25" width="15" style="158" customWidth="1"/>
    <col min="26" max="26" width="15.625" style="158" customWidth="1"/>
    <col min="27" max="27" width="14.125" style="158" customWidth="1"/>
    <col min="28" max="28" width="15.25" style="158" customWidth="1"/>
    <col min="29" max="29" width="13.125" style="158" customWidth="1"/>
    <col min="30" max="30" width="15.125" style="158" customWidth="1"/>
    <col min="31" max="31" width="15.5" style="158" customWidth="1"/>
    <col min="32" max="32" width="14" style="158" customWidth="1"/>
    <col min="33" max="33" width="15" style="158" customWidth="1"/>
    <col min="34" max="34" width="12.5" style="158" customWidth="1"/>
    <col min="35" max="35" width="17.75" style="158" customWidth="1"/>
    <col min="36" max="36" width="93" customWidth="1"/>
  </cols>
  <sheetData>
    <row r="1" spans="1:35" ht="29.25" thickBot="1" x14ac:dyDescent="0.3">
      <c r="A1" s="680" t="str">
        <f>'Overview - Section A'!A1:D1</f>
        <v>Cadre de résultats  - Overview - Section A</v>
      </c>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row>
    <row r="2" spans="1:35" ht="36.75" thickBot="1" x14ac:dyDescent="0.6">
      <c r="A2" s="682" t="s">
        <v>124</v>
      </c>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row>
    <row r="3" spans="1:35" ht="16.5" thickBot="1" x14ac:dyDescent="0.3">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row>
    <row r="4" spans="1:35" ht="99.75" customHeight="1" thickBot="1" x14ac:dyDescent="0.3">
      <c r="A4" s="138"/>
      <c r="B4" s="139" t="str">
        <f>'Overview - Section A'!A5</f>
        <v>Pays / Candidat</v>
      </c>
      <c r="C4" s="164" t="str">
        <f>'Overview - Section A'!E5</f>
        <v>Djibouti</v>
      </c>
      <c r="D4" s="138"/>
      <c r="E4" s="684" t="str">
        <f>'Overview - Section A'!E24</f>
        <v xml:space="preserve">Récipiendaires principal </v>
      </c>
      <c r="F4" s="685"/>
      <c r="G4" s="685"/>
      <c r="H4" s="686"/>
      <c r="I4" s="687" t="e">
        <f>'Overview - Section A'!#REF!</f>
        <v>#REF!</v>
      </c>
      <c r="J4" s="685"/>
      <c r="K4" s="685"/>
      <c r="L4" s="686"/>
      <c r="M4" s="138"/>
      <c r="N4" s="138"/>
      <c r="O4" s="688">
        <f>'Overview - Section A'!A41</f>
        <v>0</v>
      </c>
      <c r="P4" s="689"/>
      <c r="Q4" s="689"/>
      <c r="R4" s="690"/>
      <c r="S4" s="138"/>
      <c r="T4" s="138"/>
      <c r="U4" s="138"/>
      <c r="V4" s="138"/>
      <c r="W4" s="138"/>
      <c r="X4" s="138"/>
      <c r="Y4" s="138"/>
      <c r="Z4" s="138"/>
      <c r="AA4" s="138"/>
      <c r="AB4" s="138"/>
      <c r="AC4" s="138"/>
      <c r="AD4" s="138"/>
      <c r="AE4" s="138"/>
      <c r="AF4" s="138"/>
      <c r="AG4" s="138"/>
      <c r="AH4" s="138"/>
      <c r="AI4" s="138"/>
    </row>
    <row r="5" spans="1:35" ht="24" thickBot="1" x14ac:dyDescent="0.3">
      <c r="A5" s="138"/>
      <c r="B5" s="139" t="str">
        <f>'Overview - Section A'!A6</f>
        <v>Funding Request/Grant Name</v>
      </c>
      <c r="C5" s="164" t="str">
        <f>'Overview - Section A'!E6</f>
        <v>FR261-DJI-M-01</v>
      </c>
      <c r="D5" s="166">
        <v>1</v>
      </c>
      <c r="E5" s="677" t="str">
        <f>IFERROR(IF(INDEX('Overview - Section A'!E$25:E$27,MATCH('Print View'!D5,'Overview - Section A'!$A$25:$A$27,0))&lt;&gt;0,(INDEX('Overview - Section A'!$E$25:$E$27,MATCH('Print View'!D5,'Overview - Section A'!$A$25:$A$27,0))),""),"")</f>
        <v>United Nations Development Programme</v>
      </c>
      <c r="F5" s="678"/>
      <c r="G5" s="678"/>
      <c r="H5" s="679"/>
      <c r="I5" s="677" t="str">
        <f>IFERROR(IF(INDEX('Overview - Section A'!#REF!,MATCH('Print View'!D5,'Overview - Section A'!$A$25:$A$27,0))&lt;&gt;0,(INDEX('Overview - Section A'!#REF!,MATCH('Print View'!D5,'Overview - Section A'!$A$25:$A$27,0))),""),"")</f>
        <v/>
      </c>
      <c r="J5" s="678"/>
      <c r="K5" s="678"/>
      <c r="L5" s="679"/>
      <c r="M5" s="138"/>
      <c r="N5" s="166">
        <v>2</v>
      </c>
      <c r="O5" s="691" t="str">
        <f>IFERROR(IF(INDEX('Overview - Section A'!A$43:A$44,MATCH('Print View'!$N5,'Overview - Section A'!$B$43:$B$44,0))&lt;&gt;0,(INDEX('Overview - Section A'!A$43:A$44,MATCH('Print View'!$N5,'Overview - Section A'!$B$43:$B$44,0))),""),"")</f>
        <v/>
      </c>
      <c r="P5" s="692"/>
      <c r="Q5" s="693" t="str">
        <f>IFERROR(IF(INDEX('Overview - Section A'!E$43:E$44,MATCH('Print View'!$N5,'Overview - Section A'!$B$43:$B$44,0))&lt;&gt;0,(INDEX('Overview - Section A'!E$43:E$44,MATCH('Print View'!$N5,'Overview - Section A'!$B$43:$B$44,0))),""),"")</f>
        <v/>
      </c>
      <c r="R5" s="694"/>
      <c r="S5" s="138"/>
      <c r="T5" s="138"/>
      <c r="U5" s="138"/>
      <c r="V5" s="138"/>
      <c r="W5" s="138"/>
      <c r="X5" s="138"/>
      <c r="Y5" s="138"/>
      <c r="Z5" s="138"/>
      <c r="AA5" s="138"/>
      <c r="AB5" s="138"/>
      <c r="AC5" s="138"/>
      <c r="AD5" s="138"/>
      <c r="AE5" s="138"/>
      <c r="AF5" s="138"/>
      <c r="AG5" s="138"/>
      <c r="AH5" s="138"/>
      <c r="AI5" s="138"/>
    </row>
    <row r="6" spans="1:35" ht="77.25" customHeight="1" thickBot="1" x14ac:dyDescent="0.3">
      <c r="A6" s="138"/>
      <c r="B6" s="139" t="str">
        <f>'Overview - Section A'!A7</f>
        <v>Date de début du programme</v>
      </c>
      <c r="C6" s="165">
        <f>'Overview - Section A'!E7</f>
        <v>43282</v>
      </c>
      <c r="D6" s="166">
        <v>2</v>
      </c>
      <c r="E6" s="677" t="str">
        <f>IFERROR(IF(INDEX('Overview - Section A'!E$25:E$27,MATCH('Print View'!D6,'Overview - Section A'!$A$25:$A$27,0))&lt;&gt;0,(INDEX('Overview - Section A'!$E$25:$E$27,MATCH('Print View'!D6,'Overview - Section A'!$A$25:$A$27,0))),""),"")</f>
        <v/>
      </c>
      <c r="F6" s="678"/>
      <c r="G6" s="678"/>
      <c r="H6" s="679"/>
      <c r="I6" s="677" t="str">
        <f>IFERROR(IF(INDEX('Overview - Section A'!#REF!,MATCH('Print View'!D6,'Overview - Section A'!$A$25:$A$27,0))&lt;&gt;0,(INDEX('Overview - Section A'!#REF!,MATCH('Print View'!D6,'Overview - Section A'!$A$25:$A$27,0))),""),"")</f>
        <v/>
      </c>
      <c r="J6" s="678"/>
      <c r="K6" s="678"/>
      <c r="L6" s="679"/>
      <c r="M6" s="138"/>
      <c r="N6" s="166">
        <v>3</v>
      </c>
      <c r="O6" s="697" t="str">
        <f>IFERROR(IF(INDEX('Overview - Section A'!A$43:A$44,MATCH('Print View'!$N6,'Overview - Section A'!$B$43:$B$44,0))&lt;&gt;0,(INDEX('Overview - Section A'!A$43:A$44,MATCH('Print View'!$N6,'Overview - Section A'!$B$43:$B$44,0))),""),"")</f>
        <v/>
      </c>
      <c r="P6" s="698"/>
      <c r="Q6" s="695" t="str">
        <f>IFERROR(IF(INDEX('Overview - Section A'!E$43:E$44,MATCH('Print View'!$N6,'Overview - Section A'!$B$43:$B$44,0))&lt;&gt;0,(INDEX('Overview - Section A'!E$43:E$44,MATCH('Print View'!$N6,'Overview - Section A'!$B$43:$B$44,0))),""),"")</f>
        <v/>
      </c>
      <c r="R6" s="696"/>
      <c r="S6" s="138"/>
      <c r="T6" s="138"/>
      <c r="U6" s="138"/>
      <c r="V6" s="138"/>
      <c r="W6" s="138"/>
      <c r="X6" s="138"/>
      <c r="Y6" s="138"/>
      <c r="Z6" s="138"/>
      <c r="AA6" s="138"/>
      <c r="AB6" s="138"/>
      <c r="AC6" s="138"/>
      <c r="AD6" s="138"/>
      <c r="AE6" s="138"/>
      <c r="AF6" s="138"/>
      <c r="AG6" s="138"/>
      <c r="AH6" s="138"/>
      <c r="AI6" s="138"/>
    </row>
    <row r="7" spans="1:35" ht="24" thickBot="1" x14ac:dyDescent="0.3">
      <c r="A7" s="138"/>
      <c r="B7" s="139" t="str">
        <f>'Overview - Section A'!A8</f>
        <v>Date de fin du programme</v>
      </c>
      <c r="C7" s="165">
        <f>'Overview - Section A'!E8</f>
        <v>44196</v>
      </c>
      <c r="D7" s="166">
        <v>3</v>
      </c>
      <c r="E7" s="677" t="str">
        <f>IFERROR(IF(INDEX('Overview - Section A'!E$25:E$27,MATCH('Print View'!D7,'Overview - Section A'!$A$25:$A$27,0))&lt;&gt;0,(INDEX('Overview - Section A'!$E$25:$E$27,MATCH('Print View'!D7,'Overview - Section A'!$A$25:$A$27,0))),""),"")</f>
        <v/>
      </c>
      <c r="F7" s="678"/>
      <c r="G7" s="678"/>
      <c r="H7" s="679"/>
      <c r="I7" s="677" t="str">
        <f>IFERROR(IF(INDEX('Overview - Section A'!#REF!,MATCH('Print View'!D7,'Overview - Section A'!$A$25:$A$27,0))&lt;&gt;0,(INDEX('Overview - Section A'!#REF!,MATCH('Print View'!D7,'Overview - Section A'!$A$25:$A$27,0))),""),"")</f>
        <v/>
      </c>
      <c r="J7" s="678"/>
      <c r="K7" s="678"/>
      <c r="L7" s="679"/>
      <c r="M7" s="138"/>
      <c r="N7" s="166">
        <v>4</v>
      </c>
      <c r="O7" s="697" t="str">
        <f>IFERROR(IF(INDEX('Overview - Section A'!A$43:A$44,MATCH('Print View'!$N7,'Overview - Section A'!$B$43:$B$44,0))&lt;&gt;0,(INDEX('Overview - Section A'!A$43:A$44,MATCH('Print View'!$N7,'Overview - Section A'!$B$43:$B$44,0))),""),"")</f>
        <v/>
      </c>
      <c r="P7" s="698"/>
      <c r="Q7" s="695" t="str">
        <f>IFERROR(IF(INDEX('Overview - Section A'!E$43:E$44,MATCH('Print View'!$N7,'Overview - Section A'!$B$43:$B$44,0))&lt;&gt;0,(INDEX('Overview - Section A'!E$43:E$44,MATCH('Print View'!$N7,'Overview - Section A'!$B$43:$B$44,0))),""),"")</f>
        <v/>
      </c>
      <c r="R7" s="696"/>
      <c r="S7" s="138"/>
      <c r="T7" s="138"/>
      <c r="U7" s="138"/>
      <c r="V7" s="138"/>
      <c r="W7" s="138"/>
      <c r="X7" s="138"/>
      <c r="Y7" s="138"/>
      <c r="Z7" s="138"/>
      <c r="AA7" s="138"/>
      <c r="AB7" s="138"/>
      <c r="AC7" s="138"/>
      <c r="AD7" s="138"/>
      <c r="AE7" s="138"/>
      <c r="AF7" s="138"/>
      <c r="AG7" s="138"/>
      <c r="AH7" s="138"/>
      <c r="AI7" s="138"/>
    </row>
    <row r="8" spans="1:35" ht="72" customHeight="1" thickBot="1" x14ac:dyDescent="0.3">
      <c r="A8" s="138"/>
      <c r="B8" s="139" t="str">
        <f>'Overview - Section A'!A9</f>
        <v>Programmatic Report Period Frequency</v>
      </c>
      <c r="C8" s="165" t="str">
        <f>'Overview - Section A'!E9</f>
        <v/>
      </c>
      <c r="D8" s="166">
        <v>4</v>
      </c>
      <c r="E8" s="677" t="str">
        <f>IFERROR(IF(INDEX('Overview - Section A'!E$25:E$27,MATCH('Print View'!D8,'Overview - Section A'!$A$25:$A$27,0))&lt;&gt;0,(INDEX('Overview - Section A'!$E$25:$E$27,MATCH('Print View'!D8,'Overview - Section A'!$A$25:$A$27,0))),""),"")</f>
        <v/>
      </c>
      <c r="F8" s="678"/>
      <c r="G8" s="678"/>
      <c r="H8" s="679"/>
      <c r="I8" s="677" t="str">
        <f>IFERROR(IF(INDEX('Overview - Section A'!#REF!,MATCH('Print View'!D8,'Overview - Section A'!$A$25:$A$27,0))&lt;&gt;0,(INDEX('Overview - Section A'!#REF!,MATCH('Print View'!D8,'Overview - Section A'!$A$25:$A$27,0))),""),"")</f>
        <v/>
      </c>
      <c r="J8" s="678"/>
      <c r="K8" s="678"/>
      <c r="L8" s="679"/>
      <c r="M8" s="138"/>
      <c r="N8" s="166">
        <v>5</v>
      </c>
      <c r="O8" s="697" t="str">
        <f>IFERROR(IF(INDEX('Overview - Section A'!A$43:A$44,MATCH('Print View'!$N8,'Overview - Section A'!$B$43:$B$44,0))&lt;&gt;0,(INDEX('Overview - Section A'!A$43:A$44,MATCH('Print View'!$N8,'Overview - Section A'!$B$43:$B$44,0))),""),"")</f>
        <v/>
      </c>
      <c r="P8" s="698"/>
      <c r="Q8" s="695" t="str">
        <f>IFERROR(IF(INDEX('Overview - Section A'!E$43:E$44,MATCH('Print View'!$N8,'Overview - Section A'!$B$43:$B$44,0))&lt;&gt;0,(INDEX('Overview - Section A'!E$43:E$44,MATCH('Print View'!$N8,'Overview - Section A'!$B$43:$B$44,0))),""),"")</f>
        <v/>
      </c>
      <c r="R8" s="696"/>
      <c r="S8" s="138"/>
      <c r="T8" s="138"/>
      <c r="U8" s="138"/>
      <c r="V8" s="138"/>
      <c r="W8" s="138"/>
      <c r="X8" s="138"/>
      <c r="Y8" s="138"/>
      <c r="Z8" s="138"/>
      <c r="AA8" s="138"/>
      <c r="AB8" s="138"/>
      <c r="AC8" s="138"/>
      <c r="AD8" s="138"/>
      <c r="AE8" s="138"/>
      <c r="AF8" s="138"/>
      <c r="AG8" s="138"/>
      <c r="AH8" s="138"/>
      <c r="AI8" s="138"/>
    </row>
    <row r="9" spans="1:35" ht="73.5" customHeight="1" thickBot="1" x14ac:dyDescent="0.3">
      <c r="A9" s="138"/>
      <c r="B9" s="139" t="str">
        <f>'Overview - Section A'!A10</f>
        <v>Allocation Utilization Period Start Date</v>
      </c>
      <c r="C9" s="165">
        <f>'Overview - Section A'!E10</f>
        <v>43282</v>
      </c>
      <c r="D9" s="166">
        <v>5</v>
      </c>
      <c r="E9" s="677" t="str">
        <f>IFERROR(IF(INDEX('Overview - Section A'!E$25:E$27,MATCH('Print View'!D9,'Overview - Section A'!$A$25:$A$27,0))&lt;&gt;0,(INDEX('Overview - Section A'!$E$25:$E$27,MATCH('Print View'!D9,'Overview - Section A'!$A$25:$A$27,0))),""),"")</f>
        <v/>
      </c>
      <c r="F9" s="678"/>
      <c r="G9" s="678"/>
      <c r="H9" s="679"/>
      <c r="I9" s="677" t="str">
        <f>IFERROR(IF(INDEX('Overview - Section A'!#REF!,MATCH('Print View'!D9,'Overview - Section A'!$A$25:$A$27,0))&lt;&gt;0,(INDEX('Overview - Section A'!#REF!,MATCH('Print View'!D9,'Overview - Section A'!$A$25:$A$27,0))),""),"")</f>
        <v/>
      </c>
      <c r="J9" s="678"/>
      <c r="K9" s="678"/>
      <c r="L9" s="679"/>
      <c r="M9" s="138"/>
      <c r="N9" s="166">
        <v>6</v>
      </c>
      <c r="O9" s="697" t="str">
        <f>IFERROR(IF(INDEX('Overview - Section A'!A$43:A$44,MATCH('Print View'!$N9,'Overview - Section A'!$B$43:$B$44,0))&lt;&gt;0,(INDEX('Overview - Section A'!A$43:A$44,MATCH('Print View'!$N9,'Overview - Section A'!$B$43:$B$44,0))),""),"")</f>
        <v/>
      </c>
      <c r="P9" s="698"/>
      <c r="Q9" s="695" t="str">
        <f>IFERROR(IF(INDEX('Overview - Section A'!E$43:E$44,MATCH('Print View'!$N9,'Overview - Section A'!$B$43:$B$44,0))&lt;&gt;0,(INDEX('Overview - Section A'!E$43:E$44,MATCH('Print View'!$N9,'Overview - Section A'!$B$43:$B$44,0))),""),"")</f>
        <v/>
      </c>
      <c r="R9" s="696"/>
      <c r="S9" s="138"/>
      <c r="T9" s="138"/>
      <c r="U9" s="138"/>
      <c r="V9" s="138"/>
      <c r="W9" s="138"/>
      <c r="X9" s="138"/>
      <c r="Y9" s="138"/>
      <c r="Z9" s="138"/>
      <c r="AA9" s="138"/>
      <c r="AB9" s="138"/>
      <c r="AC9" s="138"/>
      <c r="AD9" s="138"/>
      <c r="AE9" s="138"/>
      <c r="AF9" s="138"/>
      <c r="AG9" s="138"/>
      <c r="AH9" s="138"/>
      <c r="AI9" s="138"/>
    </row>
    <row r="10" spans="1:35" ht="24" thickBot="1" x14ac:dyDescent="0.3">
      <c r="A10" s="138"/>
      <c r="B10" s="138"/>
      <c r="C10" s="138"/>
      <c r="D10" s="166">
        <v>6</v>
      </c>
      <c r="E10" s="677" t="str">
        <f>IFERROR(IF(INDEX('Overview - Section A'!E$25:E$27,MATCH('Print View'!D10,'Overview - Section A'!$A$25:$A$27,0))&lt;&gt;0,(INDEX('Overview - Section A'!$E$25:$E$27,MATCH('Print View'!D10,'Overview - Section A'!$A$25:$A$27,0))),""),"")</f>
        <v/>
      </c>
      <c r="F10" s="678"/>
      <c r="G10" s="678"/>
      <c r="H10" s="679"/>
      <c r="I10" s="677" t="str">
        <f>IFERROR(IF(INDEX('Overview - Section A'!#REF!,MATCH('Print View'!D10,'Overview - Section A'!$A$25:$A$27,0))&lt;&gt;0,(INDEX('Overview - Section A'!#REF!,MATCH('Print View'!D10,'Overview - Section A'!$A$25:$A$27,0))),""),"")</f>
        <v/>
      </c>
      <c r="J10" s="678"/>
      <c r="K10" s="678"/>
      <c r="L10" s="679"/>
      <c r="M10" s="138"/>
      <c r="N10" s="166">
        <v>7</v>
      </c>
      <c r="O10" s="697" t="str">
        <f>IFERROR(IF(INDEX('Overview - Section A'!A$43:A$44,MATCH('Print View'!$N10,'Overview - Section A'!$B$43:$B$44,0))&lt;&gt;0,(INDEX('Overview - Section A'!A$43:A$44,MATCH('Print View'!$N10,'Overview - Section A'!$B$43:$B$44,0))),""),"")</f>
        <v/>
      </c>
      <c r="P10" s="698"/>
      <c r="Q10" s="695" t="str">
        <f>IFERROR(IF(INDEX('Overview - Section A'!E$43:E$44,MATCH('Print View'!$N10,'Overview - Section A'!$B$43:$B$44,0))&lt;&gt;0,(INDEX('Overview - Section A'!E$43:E$44,MATCH('Print View'!$N10,'Overview - Section A'!$B$43:$B$44,0))),""),"")</f>
        <v/>
      </c>
      <c r="R10" s="696"/>
      <c r="S10" s="138"/>
      <c r="T10" s="138"/>
      <c r="U10" s="138"/>
      <c r="V10" s="138"/>
      <c r="W10" s="138"/>
      <c r="X10" s="138"/>
      <c r="Y10" s="138"/>
      <c r="Z10" s="138"/>
      <c r="AA10" s="138"/>
      <c r="AB10" s="138"/>
      <c r="AC10" s="138"/>
      <c r="AD10" s="138"/>
      <c r="AE10" s="138"/>
      <c r="AF10" s="138"/>
      <c r="AG10" s="138"/>
      <c r="AH10" s="138"/>
      <c r="AI10" s="138"/>
    </row>
    <row r="11" spans="1:35" ht="24" thickBot="1" x14ac:dyDescent="0.3">
      <c r="A11" s="138"/>
      <c r="B11" s="138"/>
      <c r="C11" s="138"/>
      <c r="D11" s="166">
        <v>7</v>
      </c>
      <c r="E11" s="677" t="str">
        <f>IFERROR(IF(INDEX('Overview - Section A'!E$25:E$27,MATCH('Print View'!D11,'Overview - Section A'!$A$25:$A$27,0))&lt;&gt;0,(INDEX('Overview - Section A'!$E$25:$E$27,MATCH('Print View'!D11,'Overview - Section A'!$A$25:$A$27,0))),""),"")</f>
        <v/>
      </c>
      <c r="F11" s="678"/>
      <c r="G11" s="678"/>
      <c r="H11" s="679"/>
      <c r="I11" s="677" t="str">
        <f>IFERROR(IF(INDEX('Overview - Section A'!#REF!,MATCH('Print View'!D11,'Overview - Section A'!$A$25:$A$27,0))&lt;&gt;0,(INDEX('Overview - Section A'!#REF!,MATCH('Print View'!D11,'Overview - Section A'!$A$25:$A$27,0))),""),"")</f>
        <v/>
      </c>
      <c r="J11" s="678"/>
      <c r="K11" s="678"/>
      <c r="L11" s="679"/>
      <c r="M11" s="138"/>
      <c r="N11" s="166">
        <v>8</v>
      </c>
      <c r="O11" s="697" t="str">
        <f>IFERROR(IF(INDEX('Overview - Section A'!A$43:A$44,MATCH('Print View'!$N11,'Overview - Section A'!$B$43:$B$44,0))&lt;&gt;0,(INDEX('Overview - Section A'!A$43:A$44,MATCH('Print View'!$N11,'Overview - Section A'!$B$43:$B$44,0))),""),"")</f>
        <v/>
      </c>
      <c r="P11" s="698"/>
      <c r="Q11" s="695" t="str">
        <f>IFERROR(IF(INDEX('Overview - Section A'!E$43:E$44,MATCH('Print View'!$N11,'Overview - Section A'!$B$43:$B$44,0))&lt;&gt;0,(INDEX('Overview - Section A'!E$43:E$44,MATCH('Print View'!$N11,'Overview - Section A'!$B$43:$B$44,0))),""),"")</f>
        <v/>
      </c>
      <c r="R11" s="696"/>
      <c r="S11" s="138"/>
      <c r="T11" s="138"/>
      <c r="U11" s="138"/>
      <c r="V11" s="138"/>
      <c r="W11" s="138"/>
      <c r="X11" s="138"/>
      <c r="Y11" s="138"/>
      <c r="Z11" s="138"/>
      <c r="AA11" s="138"/>
      <c r="AB11" s="138"/>
      <c r="AC11" s="138"/>
      <c r="AD11" s="138"/>
      <c r="AE11" s="138"/>
      <c r="AF11" s="138"/>
      <c r="AG11" s="138"/>
      <c r="AH11" s="138"/>
      <c r="AI11" s="138"/>
    </row>
    <row r="12" spans="1:35" ht="24" thickBot="1" x14ac:dyDescent="0.3">
      <c r="A12" s="138"/>
      <c r="B12" s="138"/>
      <c r="C12" s="138"/>
      <c r="D12" s="166">
        <v>8</v>
      </c>
      <c r="E12" s="677" t="str">
        <f>IFERROR(IF(INDEX('Overview - Section A'!E$25:E$27,MATCH('Print View'!D12,'Overview - Section A'!$A$25:$A$27,0))&lt;&gt;0,(INDEX('Overview - Section A'!$E$25:$E$27,MATCH('Print View'!D12,'Overview - Section A'!$A$25:$A$27,0))),""),"")</f>
        <v/>
      </c>
      <c r="F12" s="678"/>
      <c r="G12" s="678"/>
      <c r="H12" s="679"/>
      <c r="I12" s="677" t="str">
        <f>IFERROR(IF(INDEX('Overview - Section A'!#REF!,MATCH('Print View'!D12,'Overview - Section A'!$A$25:$A$27,0))&lt;&gt;0,(INDEX('Overview - Section A'!#REF!,MATCH('Print View'!D12,'Overview - Section A'!$A$25:$A$27,0))),""),"")</f>
        <v/>
      </c>
      <c r="J12" s="678"/>
      <c r="K12" s="678"/>
      <c r="L12" s="679"/>
      <c r="M12" s="138"/>
      <c r="N12" s="166">
        <v>9</v>
      </c>
      <c r="O12" s="699" t="str">
        <f>IFERROR(IF(INDEX('Overview - Section A'!A$43:A$44,MATCH('Print View'!$N12,'Overview - Section A'!$B$43:$B$44,0))&lt;&gt;0,(INDEX('Overview - Section A'!A$43:A$44,MATCH('Print View'!$N12,'Overview - Section A'!$B$43:$B$44,0))),""),"")</f>
        <v/>
      </c>
      <c r="P12" s="700"/>
      <c r="Q12" s="704" t="str">
        <f>IFERROR(IF(INDEX('Overview - Section A'!E$43:E$44,MATCH('Print View'!$N12,'Overview - Section A'!$B$43:$B$44,0))&lt;&gt;0,(INDEX('Overview - Section A'!E$43:E$44,MATCH('Print View'!$N12,'Overview - Section A'!$B$43:$B$44,0))),""),"")</f>
        <v/>
      </c>
      <c r="R12" s="705"/>
      <c r="S12" s="138"/>
      <c r="T12" s="138"/>
      <c r="U12" s="138"/>
      <c r="V12" s="138"/>
      <c r="W12" s="138"/>
      <c r="X12" s="138"/>
      <c r="Y12" s="138"/>
      <c r="Z12" s="138"/>
      <c r="AA12" s="138"/>
      <c r="AB12" s="138"/>
      <c r="AC12" s="138"/>
      <c r="AD12" s="138"/>
      <c r="AE12" s="138"/>
      <c r="AF12" s="138"/>
      <c r="AG12" s="138"/>
      <c r="AH12" s="138"/>
      <c r="AI12" s="138"/>
    </row>
    <row r="13" spans="1:35" ht="24" thickBot="1" x14ac:dyDescent="0.3">
      <c r="A13" s="138"/>
      <c r="B13" s="138"/>
      <c r="C13" s="138"/>
      <c r="D13" s="166">
        <v>9</v>
      </c>
      <c r="E13" s="677" t="str">
        <f>IFERROR(IF(INDEX('Overview - Section A'!E$25:E$27,MATCH('Print View'!D13,'Overview - Section A'!$A$25:$A$27,0))&lt;&gt;0,(INDEX('Overview - Section A'!$E$25:$E$27,MATCH('Print View'!D13,'Overview - Section A'!$A$25:$A$27,0))),""),"")</f>
        <v/>
      </c>
      <c r="F13" s="678"/>
      <c r="G13" s="678"/>
      <c r="H13" s="679"/>
      <c r="I13" s="677" t="str">
        <f>IFERROR(IF(INDEX('Overview - Section A'!#REF!,MATCH('Print View'!D13,'Overview - Section A'!$A$25:$A$27,0))&lt;&gt;0,(INDEX('Overview - Section A'!#REF!,MATCH('Print View'!D13,'Overview - Section A'!$A$25:$A$27,0))),""),"")</f>
        <v/>
      </c>
      <c r="J13" s="678"/>
      <c r="K13" s="678"/>
      <c r="L13" s="679"/>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row>
    <row r="14" spans="1:35" x14ac:dyDescent="0.25">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row>
    <row r="15" spans="1:35" ht="16.5" thickBot="1" x14ac:dyDescent="0.3">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row>
    <row r="16" spans="1:35" ht="46.5" x14ac:dyDescent="0.25">
      <c r="A16" s="138"/>
      <c r="B16" s="701" t="str">
        <f>'Overview - Section A'!A55</f>
        <v>Buts</v>
      </c>
      <c r="C16" s="702"/>
      <c r="D16" s="702"/>
      <c r="E16" s="702"/>
      <c r="F16" s="702"/>
      <c r="G16" s="702"/>
      <c r="H16" s="702"/>
      <c r="I16" s="702"/>
      <c r="J16" s="702"/>
      <c r="K16" s="702"/>
      <c r="L16" s="703"/>
      <c r="M16" s="138"/>
      <c r="N16" s="138"/>
      <c r="O16" s="701" t="str">
        <f>'Overview - Section A'!A73</f>
        <v>Objectifs</v>
      </c>
      <c r="P16" s="702"/>
      <c r="Q16" s="702"/>
      <c r="R16" s="702"/>
      <c r="S16" s="702"/>
      <c r="T16" s="702"/>
      <c r="U16" s="702"/>
      <c r="V16" s="702"/>
      <c r="W16" s="702"/>
      <c r="X16" s="702"/>
      <c r="Y16" s="702"/>
      <c r="Z16" s="702"/>
      <c r="AA16" s="703"/>
      <c r="AB16" s="138"/>
      <c r="AC16" s="138"/>
      <c r="AD16" s="138"/>
      <c r="AE16" s="138"/>
      <c r="AF16" s="138"/>
      <c r="AG16" s="138"/>
      <c r="AH16" s="138"/>
      <c r="AI16" s="138"/>
    </row>
    <row r="17" spans="1:35" ht="32.25" x14ac:dyDescent="0.25">
      <c r="A17" s="166">
        <v>1</v>
      </c>
      <c r="B17" s="706" t="str">
        <f>IFERROR(IF(INDEX('Overview - Section A'!$E$57:$E$70,MATCH('Print View'!$A17,'Overview - Section A'!$A$57:$A$70,0))&lt;&gt;0,INDEX('Overview - Section A'!$E$57:$E$70,MATCH('Print View'!$A17,'Overview - Section A'!$A$57:$A$70,0)),""),"")</f>
        <v>Réduire l'incidence du paludisme à Djibouti de 40% par rapport à la situation de 2016</v>
      </c>
      <c r="C17" s="707"/>
      <c r="D17" s="707"/>
      <c r="E17" s="707"/>
      <c r="F17" s="707"/>
      <c r="G17" s="707"/>
      <c r="H17" s="707"/>
      <c r="I17" s="707"/>
      <c r="J17" s="707"/>
      <c r="K17" s="707"/>
      <c r="L17" s="708"/>
      <c r="M17" s="217"/>
      <c r="N17" s="217"/>
      <c r="O17" s="706" t="str">
        <f>IFERROR(IF(INDEX('Overview - Section A'!$E$75:$E$88,MATCH('Print View'!$A17,'Overview - Section A'!$A$75:$A$88,0))&lt;&gt;0,INDEX('Overview - Section A'!$E$75:$E$88,MATCH('Print View'!$A17,'Overview - Section A'!$A$75:$A$88,0)),""),"")</f>
        <v>Renforcer les capacités institutionnelles, techniques et managériales du Programme à tous les niveaux, afin de mettre en œuvre, de façon continue, les activités liées au programme visant l’atteinte de zéro cas autochtone d’ici fin 2020.</v>
      </c>
      <c r="P17" s="707"/>
      <c r="Q17" s="707"/>
      <c r="R17" s="707"/>
      <c r="S17" s="707"/>
      <c r="T17" s="707"/>
      <c r="U17" s="707"/>
      <c r="V17" s="707"/>
      <c r="W17" s="707"/>
      <c r="X17" s="707"/>
      <c r="Y17" s="707"/>
      <c r="Z17" s="707"/>
      <c r="AA17" s="708"/>
      <c r="AB17" s="138"/>
      <c r="AC17" s="138"/>
      <c r="AD17" s="138"/>
      <c r="AE17" s="138"/>
      <c r="AF17" s="138"/>
      <c r="AG17" s="138"/>
      <c r="AH17" s="138"/>
      <c r="AI17" s="138"/>
    </row>
    <row r="18" spans="1:35" ht="32.25" x14ac:dyDescent="0.25">
      <c r="A18" s="166">
        <v>2</v>
      </c>
      <c r="B18" s="706" t="str">
        <f>IFERROR(IF(INDEX('Overview - Section A'!$E$57:$E$70,MATCH('Print View'!$A18,'Overview - Section A'!$A$57:$A$70,0))&lt;&gt;0,INDEX('Overview - Section A'!$E$57:$E$70,MATCH('Print View'!$A18,'Overview - Section A'!$A$57:$A$70,0)),""),"")</f>
        <v/>
      </c>
      <c r="C18" s="707"/>
      <c r="D18" s="707"/>
      <c r="E18" s="707"/>
      <c r="F18" s="707"/>
      <c r="G18" s="707"/>
      <c r="H18" s="707"/>
      <c r="I18" s="707"/>
      <c r="J18" s="707"/>
      <c r="K18" s="707"/>
      <c r="L18" s="708"/>
      <c r="M18" s="217"/>
      <c r="N18" s="217"/>
      <c r="O18" s="706" t="str">
        <f>IFERROR(IF(INDEX('Overview - Section A'!$E$75:$E$88,MATCH('Print View'!$A18,'Overview - Section A'!$A$75:$A$88,0))&lt;&gt;0,INDEX('Overview - Section A'!$E$75:$E$88,MATCH('Print View'!$A18,'Overview - Section A'!$A$75:$A$88,0)),""),"")</f>
        <v>Garantir l’accès universel au diagnostic et au traitement  des cas de paludisme y compris chez les populations nomades transfrontalières, les camps de réfugiés et les migrants d’ici fin 2020</v>
      </c>
      <c r="P18" s="707"/>
      <c r="Q18" s="707"/>
      <c r="R18" s="707"/>
      <c r="S18" s="707"/>
      <c r="T18" s="707"/>
      <c r="U18" s="707"/>
      <c r="V18" s="707"/>
      <c r="W18" s="707"/>
      <c r="X18" s="707"/>
      <c r="Y18" s="707"/>
      <c r="Z18" s="707"/>
      <c r="AA18" s="708"/>
      <c r="AB18" s="138"/>
      <c r="AC18" s="138"/>
      <c r="AD18" s="138"/>
      <c r="AE18" s="138"/>
      <c r="AF18" s="138"/>
      <c r="AG18" s="138"/>
      <c r="AH18" s="138"/>
      <c r="AI18" s="138"/>
    </row>
    <row r="19" spans="1:35" ht="32.25" x14ac:dyDescent="0.25">
      <c r="A19" s="166">
        <v>3</v>
      </c>
      <c r="B19" s="706" t="str">
        <f>IFERROR(IF(INDEX('Overview - Section A'!$E$57:$E$70,MATCH('Print View'!$A19,'Overview - Section A'!$A$57:$A$70,0))&lt;&gt;0,INDEX('Overview - Section A'!$E$57:$E$70,MATCH('Print View'!$A19,'Overview - Section A'!$A$57:$A$70,0)),""),"")</f>
        <v/>
      </c>
      <c r="C19" s="707"/>
      <c r="D19" s="707"/>
      <c r="E19" s="707"/>
      <c r="F19" s="707"/>
      <c r="G19" s="707"/>
      <c r="H19" s="707"/>
      <c r="I19" s="707"/>
      <c r="J19" s="707"/>
      <c r="K19" s="707"/>
      <c r="L19" s="708"/>
      <c r="M19" s="217"/>
      <c r="N19" s="217"/>
      <c r="O19" s="706" t="str">
        <f>IFERROR(IF(INDEX('Overview - Section A'!$E$75:$E$88,MATCH('Print View'!$A19,'Overview - Section A'!$A$75:$A$88,0))&lt;&gt;0,INDEX('Overview - Section A'!$E$75:$E$88,MATCH('Print View'!$A19,'Overview - Section A'!$A$75:$A$88,0)),""),"")</f>
        <v>Assurer l’accès universel à la prévention du paludisme (MILD, PID) et développer la recherche sur l’efficacité opérationnelle des interventions</v>
      </c>
      <c r="P19" s="707"/>
      <c r="Q19" s="707"/>
      <c r="R19" s="707"/>
      <c r="S19" s="707"/>
      <c r="T19" s="707"/>
      <c r="U19" s="707"/>
      <c r="V19" s="707"/>
      <c r="W19" s="707"/>
      <c r="X19" s="707"/>
      <c r="Y19" s="707"/>
      <c r="Z19" s="707"/>
      <c r="AA19" s="708"/>
      <c r="AB19" s="138"/>
      <c r="AC19" s="138"/>
      <c r="AD19" s="138"/>
      <c r="AE19" s="138"/>
      <c r="AF19" s="138"/>
      <c r="AG19" s="138"/>
      <c r="AH19" s="138"/>
      <c r="AI19" s="138"/>
    </row>
    <row r="20" spans="1:35" ht="32.25" x14ac:dyDescent="0.25">
      <c r="A20" s="166">
        <v>4</v>
      </c>
      <c r="B20" s="706" t="str">
        <f>IFERROR(IF(INDEX('Overview - Section A'!$E$57:$E$70,MATCH('Print View'!$A20,'Overview - Section A'!$A$57:$A$70,0))&lt;&gt;0,INDEX('Overview - Section A'!$E$57:$E$70,MATCH('Print View'!$A20,'Overview - Section A'!$A$57:$A$70,0)),""),"")</f>
        <v/>
      </c>
      <c r="C20" s="707"/>
      <c r="D20" s="707"/>
      <c r="E20" s="707"/>
      <c r="F20" s="707"/>
      <c r="G20" s="707"/>
      <c r="H20" s="707"/>
      <c r="I20" s="707"/>
      <c r="J20" s="707"/>
      <c r="K20" s="707"/>
      <c r="L20" s="708"/>
      <c r="M20" s="217"/>
      <c r="N20" s="217"/>
      <c r="O20" s="706" t="str">
        <f>IFERROR(IF(INDEX('Overview - Section A'!$E$75:$E$88,MATCH('Print View'!$A20,'Overview - Section A'!$A$75:$A$88,0))&lt;&gt;0,INDEX('Overview - Section A'!$E$75:$E$88,MATCH('Print View'!$A20,'Overview - Section A'!$A$75:$A$88,0)),""),"")</f>
        <v>Renforcer, de façon continue, le système de surveillance épidémiologique, entomologique, et le suivi évaluation</v>
      </c>
      <c r="P20" s="707"/>
      <c r="Q20" s="707"/>
      <c r="R20" s="707"/>
      <c r="S20" s="707"/>
      <c r="T20" s="707"/>
      <c r="U20" s="707"/>
      <c r="V20" s="707"/>
      <c r="W20" s="707"/>
      <c r="X20" s="707"/>
      <c r="Y20" s="707"/>
      <c r="Z20" s="707"/>
      <c r="AA20" s="708"/>
      <c r="AB20" s="138"/>
      <c r="AC20" s="138"/>
      <c r="AD20" s="138"/>
      <c r="AE20" s="138"/>
      <c r="AF20" s="138"/>
      <c r="AG20" s="138"/>
      <c r="AH20" s="138"/>
      <c r="AI20" s="138"/>
    </row>
    <row r="21" spans="1:35" ht="32.25" x14ac:dyDescent="0.25">
      <c r="A21" s="166">
        <v>5</v>
      </c>
      <c r="B21" s="706" t="str">
        <f>IFERROR(IF(INDEX('Overview - Section A'!$E$57:$E$70,MATCH('Print View'!$A21,'Overview - Section A'!$A$57:$A$70,0))&lt;&gt;0,INDEX('Overview - Section A'!$E$57:$E$70,MATCH('Print View'!$A21,'Overview - Section A'!$A$57:$A$70,0)),""),"")</f>
        <v/>
      </c>
      <c r="C21" s="707"/>
      <c r="D21" s="707"/>
      <c r="E21" s="707"/>
      <c r="F21" s="707"/>
      <c r="G21" s="707"/>
      <c r="H21" s="707"/>
      <c r="I21" s="707"/>
      <c r="J21" s="707"/>
      <c r="K21" s="707"/>
      <c r="L21" s="708"/>
      <c r="M21" s="217"/>
      <c r="N21" s="217"/>
      <c r="O21" s="706" t="str">
        <f>IFERROR(IF(INDEX('Overview - Section A'!$E$75:$E$88,MATCH('Print View'!$A21,'Overview - Section A'!$A$75:$A$88,0))&lt;&gt;0,INDEX('Overview - Section A'!$E$75:$E$88,MATCH('Print View'!$A21,'Overview - Section A'!$A$75:$A$88,0)),""),"")</f>
        <v>Renforcer les connaissances, attitudes et pratiques de toutes les populations à risque y compris les populations nomades transfrontalières,  les camps de réfugiés et les migrants dans la prévention et la prise en charge du Paludisme, dans le processus d’élimination, d’ici fin 2020</v>
      </c>
      <c r="P21" s="707"/>
      <c r="Q21" s="707"/>
      <c r="R21" s="707"/>
      <c r="S21" s="707"/>
      <c r="T21" s="707"/>
      <c r="U21" s="707"/>
      <c r="V21" s="707"/>
      <c r="W21" s="707"/>
      <c r="X21" s="707"/>
      <c r="Y21" s="707"/>
      <c r="Z21" s="707"/>
      <c r="AA21" s="708"/>
      <c r="AB21" s="138"/>
      <c r="AC21" s="138"/>
      <c r="AD21" s="138"/>
      <c r="AE21" s="138"/>
      <c r="AF21" s="138"/>
      <c r="AG21" s="138"/>
      <c r="AH21" s="138"/>
      <c r="AI21" s="138"/>
    </row>
    <row r="22" spans="1:35" ht="32.25" x14ac:dyDescent="0.25">
      <c r="A22" s="166">
        <v>6</v>
      </c>
      <c r="B22" s="706" t="str">
        <f>IFERROR(IF(INDEX('Overview - Section A'!$E$57:$E$70,MATCH('Print View'!$A22,'Overview - Section A'!$A$57:$A$70,0))&lt;&gt;0,INDEX('Overview - Section A'!$E$57:$E$70,MATCH('Print View'!$A22,'Overview - Section A'!$A$57:$A$70,0)),""),"")</f>
        <v/>
      </c>
      <c r="C22" s="707"/>
      <c r="D22" s="707"/>
      <c r="E22" s="707"/>
      <c r="F22" s="707"/>
      <c r="G22" s="707"/>
      <c r="H22" s="707"/>
      <c r="I22" s="707"/>
      <c r="J22" s="707"/>
      <c r="K22" s="707"/>
      <c r="L22" s="708"/>
      <c r="M22" s="217"/>
      <c r="N22" s="217"/>
      <c r="O22" s="706" t="str">
        <f>IFERROR(IF(INDEX('Overview - Section A'!$E$75:$E$88,MATCH('Print View'!$A22,'Overview - Section A'!$A$75:$A$88,0))&lt;&gt;0,INDEX('Overview - Section A'!$E$75:$E$88,MATCH('Print View'!$A22,'Overview - Section A'!$A$75:$A$88,0)),""),"")</f>
        <v/>
      </c>
      <c r="P22" s="707"/>
      <c r="Q22" s="707"/>
      <c r="R22" s="707"/>
      <c r="S22" s="707"/>
      <c r="T22" s="707"/>
      <c r="U22" s="707"/>
      <c r="V22" s="707"/>
      <c r="W22" s="707"/>
      <c r="X22" s="707"/>
      <c r="Y22" s="707"/>
      <c r="Z22" s="707"/>
      <c r="AA22" s="708"/>
      <c r="AB22" s="138"/>
      <c r="AC22" s="138"/>
      <c r="AD22" s="138"/>
      <c r="AE22" s="138"/>
      <c r="AF22" s="138"/>
      <c r="AG22" s="138"/>
      <c r="AH22" s="138"/>
      <c r="AI22" s="138"/>
    </row>
    <row r="23" spans="1:35" ht="32.25" x14ac:dyDescent="0.25">
      <c r="A23" s="166">
        <v>7</v>
      </c>
      <c r="B23" s="706" t="str">
        <f>IFERROR(IF(INDEX('Overview - Section A'!$E$57:$E$70,MATCH('Print View'!$A23,'Overview - Section A'!$A$57:$A$70,0))&lt;&gt;0,INDEX('Overview - Section A'!$E$57:$E$70,MATCH('Print View'!$A23,'Overview - Section A'!$A$57:$A$70,0)),""),"")</f>
        <v/>
      </c>
      <c r="C23" s="707"/>
      <c r="D23" s="707"/>
      <c r="E23" s="707"/>
      <c r="F23" s="707"/>
      <c r="G23" s="707"/>
      <c r="H23" s="707"/>
      <c r="I23" s="707"/>
      <c r="J23" s="707"/>
      <c r="K23" s="707"/>
      <c r="L23" s="708"/>
      <c r="M23" s="217"/>
      <c r="N23" s="217"/>
      <c r="O23" s="706" t="str">
        <f>IFERROR(IF(INDEX('Overview - Section A'!$E$75:$E$88,MATCH('Print View'!$A23,'Overview - Section A'!$A$75:$A$88,0))&lt;&gt;0,INDEX('Overview - Section A'!$E$75:$E$88,MATCH('Print View'!$A23,'Overview - Section A'!$A$75:$A$88,0)),""),"")</f>
        <v/>
      </c>
      <c r="P23" s="707"/>
      <c r="Q23" s="707"/>
      <c r="R23" s="707"/>
      <c r="S23" s="707"/>
      <c r="T23" s="707"/>
      <c r="U23" s="707"/>
      <c r="V23" s="707"/>
      <c r="W23" s="707"/>
      <c r="X23" s="707"/>
      <c r="Y23" s="707"/>
      <c r="Z23" s="707"/>
      <c r="AA23" s="708"/>
      <c r="AB23" s="138"/>
      <c r="AC23" s="138"/>
      <c r="AD23" s="138"/>
      <c r="AE23" s="138"/>
      <c r="AF23" s="138"/>
      <c r="AG23" s="138"/>
      <c r="AH23" s="138"/>
      <c r="AI23" s="138"/>
    </row>
    <row r="24" spans="1:35" ht="32.25" x14ac:dyDescent="0.25">
      <c r="A24" s="166">
        <v>8</v>
      </c>
      <c r="B24" s="706" t="str">
        <f>IFERROR(IF(INDEX('Overview - Section A'!$E$57:$E$70,MATCH('Print View'!$A24,'Overview - Section A'!$A$57:$A$70,0))&lt;&gt;0,INDEX('Overview - Section A'!$E$57:$E$70,MATCH('Print View'!$A24,'Overview - Section A'!$A$57:$A$70,0)),""),"")</f>
        <v/>
      </c>
      <c r="C24" s="707"/>
      <c r="D24" s="707"/>
      <c r="E24" s="707"/>
      <c r="F24" s="707"/>
      <c r="G24" s="707"/>
      <c r="H24" s="707"/>
      <c r="I24" s="707"/>
      <c r="J24" s="707"/>
      <c r="K24" s="707"/>
      <c r="L24" s="708"/>
      <c r="M24" s="217"/>
      <c r="N24" s="217"/>
      <c r="O24" s="706" t="str">
        <f>IFERROR(IF(INDEX('Overview - Section A'!$E$75:$E$88,MATCH('Print View'!$A24,'Overview - Section A'!$A$75:$A$88,0))&lt;&gt;0,INDEX('Overview - Section A'!$E$75:$E$88,MATCH('Print View'!$A24,'Overview - Section A'!$A$75:$A$88,0)),""),"")</f>
        <v/>
      </c>
      <c r="P24" s="707"/>
      <c r="Q24" s="707"/>
      <c r="R24" s="707"/>
      <c r="S24" s="707"/>
      <c r="T24" s="707"/>
      <c r="U24" s="707"/>
      <c r="V24" s="707"/>
      <c r="W24" s="707"/>
      <c r="X24" s="707"/>
      <c r="Y24" s="707"/>
      <c r="Z24" s="707"/>
      <c r="AA24" s="708"/>
      <c r="AB24" s="138"/>
      <c r="AC24" s="138"/>
      <c r="AD24" s="138"/>
      <c r="AE24" s="138"/>
      <c r="AF24" s="138"/>
      <c r="AG24" s="138"/>
      <c r="AH24" s="138"/>
      <c r="AI24" s="138"/>
    </row>
    <row r="25" spans="1:35" ht="32.25" x14ac:dyDescent="0.25">
      <c r="A25" s="166">
        <v>9</v>
      </c>
      <c r="B25" s="706" t="str">
        <f>IFERROR(IF(INDEX('Overview - Section A'!$E$57:$E$70,MATCH('Print View'!$A25,'Overview - Section A'!$A$57:$A$70,0))&lt;&gt;0,INDEX('Overview - Section A'!$E$57:$E$70,MATCH('Print View'!$A25,'Overview - Section A'!$A$57:$A$70,0)),""),"")</f>
        <v/>
      </c>
      <c r="C25" s="707"/>
      <c r="D25" s="707"/>
      <c r="E25" s="707"/>
      <c r="F25" s="707"/>
      <c r="G25" s="707"/>
      <c r="H25" s="707"/>
      <c r="I25" s="707"/>
      <c r="J25" s="707"/>
      <c r="K25" s="707"/>
      <c r="L25" s="708"/>
      <c r="M25" s="217"/>
      <c r="N25" s="217"/>
      <c r="O25" s="706" t="str">
        <f>IFERROR(IF(INDEX('Overview - Section A'!$E$75:$E$88,MATCH('Print View'!$A25,'Overview - Section A'!$A$75:$A$88,0))&lt;&gt;0,INDEX('Overview - Section A'!$E$75:$E$88,MATCH('Print View'!$A25,'Overview - Section A'!$A$75:$A$88,0)),""),"")</f>
        <v/>
      </c>
      <c r="P25" s="707"/>
      <c r="Q25" s="707"/>
      <c r="R25" s="707"/>
      <c r="S25" s="707"/>
      <c r="T25" s="707"/>
      <c r="U25" s="707"/>
      <c r="V25" s="707"/>
      <c r="W25" s="707"/>
      <c r="X25" s="707"/>
      <c r="Y25" s="707"/>
      <c r="Z25" s="707"/>
      <c r="AA25" s="708"/>
      <c r="AB25" s="138"/>
      <c r="AC25" s="138"/>
      <c r="AD25" s="138"/>
      <c r="AE25" s="138"/>
      <c r="AF25" s="138"/>
      <c r="AG25" s="138"/>
      <c r="AH25" s="138"/>
      <c r="AI25" s="138"/>
    </row>
    <row r="26" spans="1:35" ht="32.25" x14ac:dyDescent="0.25">
      <c r="A26" s="166">
        <v>10</v>
      </c>
      <c r="B26" s="706" t="str">
        <f>IFERROR(IF(INDEX('Overview - Section A'!$E$57:$E$70,MATCH('Print View'!$A26,'Overview - Section A'!$A$57:$A$70,0))&lt;&gt;0,INDEX('Overview - Section A'!$E$57:$E$70,MATCH('Print View'!$A26,'Overview - Section A'!$A$57:$A$70,0)),""),"")</f>
        <v/>
      </c>
      <c r="C26" s="707"/>
      <c r="D26" s="707"/>
      <c r="E26" s="707"/>
      <c r="F26" s="707"/>
      <c r="G26" s="707"/>
      <c r="H26" s="707"/>
      <c r="I26" s="707"/>
      <c r="J26" s="707"/>
      <c r="K26" s="707"/>
      <c r="L26" s="708"/>
      <c r="M26" s="217"/>
      <c r="N26" s="217"/>
      <c r="O26" s="706" t="str">
        <f>IFERROR(IF(INDEX('Overview - Section A'!$E$75:$E$88,MATCH('Print View'!$A26,'Overview - Section A'!$A$75:$A$88,0))&lt;&gt;0,INDEX('Overview - Section A'!$E$75:$E$88,MATCH('Print View'!$A26,'Overview - Section A'!$A$75:$A$88,0)),""),"")</f>
        <v/>
      </c>
      <c r="P26" s="707"/>
      <c r="Q26" s="707"/>
      <c r="R26" s="707"/>
      <c r="S26" s="707"/>
      <c r="T26" s="707"/>
      <c r="U26" s="707"/>
      <c r="V26" s="707"/>
      <c r="W26" s="707"/>
      <c r="X26" s="707"/>
      <c r="Y26" s="707"/>
      <c r="Z26" s="707"/>
      <c r="AA26" s="708"/>
      <c r="AB26" s="138"/>
      <c r="AC26" s="138"/>
      <c r="AD26" s="138"/>
      <c r="AE26" s="138"/>
      <c r="AF26" s="138"/>
      <c r="AG26" s="138"/>
      <c r="AH26" s="138"/>
      <c r="AI26" s="138"/>
    </row>
    <row r="27" spans="1:35" ht="32.25" x14ac:dyDescent="0.25">
      <c r="A27" s="166">
        <v>11</v>
      </c>
      <c r="B27" s="706" t="str">
        <f>IFERROR(IF(INDEX('Overview - Section A'!$E$57:$E$70,MATCH('Print View'!$A27,'Overview - Section A'!$A$57:$A$70,0))&lt;&gt;0,INDEX('Overview - Section A'!$E$57:$E$70,MATCH('Print View'!$A27,'Overview - Section A'!$A$57:$A$70,0)),""),"")</f>
        <v/>
      </c>
      <c r="C27" s="707"/>
      <c r="D27" s="707"/>
      <c r="E27" s="707"/>
      <c r="F27" s="707"/>
      <c r="G27" s="707"/>
      <c r="H27" s="707"/>
      <c r="I27" s="707"/>
      <c r="J27" s="707"/>
      <c r="K27" s="707"/>
      <c r="L27" s="708"/>
      <c r="M27" s="217"/>
      <c r="N27" s="217"/>
      <c r="O27" s="706" t="str">
        <f>IFERROR(IF(INDEX('Overview - Section A'!$E$75:$E$88,MATCH('Print View'!$A27,'Overview - Section A'!$A$75:$A$88,0))&lt;&gt;0,INDEX('Overview - Section A'!$E$75:$E$88,MATCH('Print View'!$A27,'Overview - Section A'!$A$75:$A$88,0)),""),"")</f>
        <v/>
      </c>
      <c r="P27" s="707"/>
      <c r="Q27" s="707"/>
      <c r="R27" s="707"/>
      <c r="S27" s="707"/>
      <c r="T27" s="707"/>
      <c r="U27" s="707"/>
      <c r="V27" s="707"/>
      <c r="W27" s="707"/>
      <c r="X27" s="707"/>
      <c r="Y27" s="707"/>
      <c r="Z27" s="707"/>
      <c r="AA27" s="708"/>
      <c r="AB27" s="138"/>
      <c r="AC27" s="138"/>
      <c r="AD27" s="138"/>
      <c r="AE27" s="138"/>
      <c r="AF27" s="138"/>
      <c r="AG27" s="138"/>
      <c r="AH27" s="138"/>
      <c r="AI27" s="138"/>
    </row>
    <row r="28" spans="1:35" ht="32.25" x14ac:dyDescent="0.25">
      <c r="A28" s="166">
        <v>12</v>
      </c>
      <c r="B28" s="706" t="str">
        <f>IFERROR(IF(INDEX('Overview - Section A'!$E$57:$E$70,MATCH('Print View'!$A28,'Overview - Section A'!$A$57:$A$70,0))&lt;&gt;0,INDEX('Overview - Section A'!$E$57:$E$70,MATCH('Print View'!$A28,'Overview - Section A'!$A$57:$A$70,0)),""),"")</f>
        <v/>
      </c>
      <c r="C28" s="707"/>
      <c r="D28" s="707"/>
      <c r="E28" s="707"/>
      <c r="F28" s="707"/>
      <c r="G28" s="707"/>
      <c r="H28" s="707"/>
      <c r="I28" s="707"/>
      <c r="J28" s="707"/>
      <c r="K28" s="707"/>
      <c r="L28" s="708"/>
      <c r="M28" s="217"/>
      <c r="N28" s="217"/>
      <c r="O28" s="706" t="str">
        <f>IFERROR(IF(INDEX('Overview - Section A'!$E$75:$E$88,MATCH('Print View'!$A28,'Overview - Section A'!$A$75:$A$88,0))&lt;&gt;0,INDEX('Overview - Section A'!$E$75:$E$88,MATCH('Print View'!$A28,'Overview - Section A'!$A$75:$A$88,0)),""),"")</f>
        <v/>
      </c>
      <c r="P28" s="707"/>
      <c r="Q28" s="707"/>
      <c r="R28" s="707"/>
      <c r="S28" s="707"/>
      <c r="T28" s="707"/>
      <c r="U28" s="707"/>
      <c r="V28" s="707"/>
      <c r="W28" s="707"/>
      <c r="X28" s="707"/>
      <c r="Y28" s="707"/>
      <c r="Z28" s="707"/>
      <c r="AA28" s="708"/>
      <c r="AB28" s="138"/>
      <c r="AC28" s="138"/>
      <c r="AD28" s="138"/>
      <c r="AE28" s="138"/>
      <c r="AF28" s="138"/>
      <c r="AG28" s="138"/>
      <c r="AH28" s="138"/>
      <c r="AI28" s="138"/>
    </row>
    <row r="29" spans="1:35" x14ac:dyDescent="0.25">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row>
    <row r="30" spans="1:35" x14ac:dyDescent="0.25">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row>
    <row r="31" spans="1:35" x14ac:dyDescent="0.25">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row>
    <row r="32" spans="1:35" ht="16.5" thickBot="1" x14ac:dyDescent="0.3">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row>
    <row r="33" spans="1:36" ht="47.25" thickBot="1" x14ac:dyDescent="0.3">
      <c r="A33" s="709" t="str">
        <f>'Impact Indicators - Section B'!A7:J7</f>
        <v>Indicateurs d'impact</v>
      </c>
      <c r="B33" s="710"/>
      <c r="C33" s="710"/>
      <c r="D33" s="710"/>
      <c r="E33" s="710"/>
      <c r="F33" s="710"/>
      <c r="G33" s="710"/>
      <c r="H33" s="710"/>
      <c r="I33" s="711"/>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row>
    <row r="34" spans="1:36" ht="16.5" thickBot="1" x14ac:dyDescent="0.3">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row>
    <row r="35" spans="1:36" ht="29.25" thickBot="1" x14ac:dyDescent="0.3">
      <c r="A35" s="712" t="s">
        <v>128</v>
      </c>
      <c r="B35" s="714" t="str">
        <f>'Impact Indicators - Section B'!B8</f>
        <v>Indicateurs d'impact standard</v>
      </c>
      <c r="C35" s="714" t="str">
        <f>'Impact Indicators - Section B'!C8</f>
        <v>Indicateurs d'impact personnalisé</v>
      </c>
      <c r="D35" s="714" t="str">
        <f>'Impact Indicators - Section B'!D8</f>
        <v>Référence Valeur</v>
      </c>
      <c r="E35" s="714" t="str">
        <f>'Impact Indicators - Section B'!E8</f>
        <v>Référence Année</v>
      </c>
      <c r="F35" s="714" t="str">
        <f>'Impact Indicators - Section B'!F8</f>
        <v>Référence Source</v>
      </c>
      <c r="G35" s="714" t="str">
        <f>'Impact Indicators - Section B'!G8</f>
        <v>Ventilation obligatoire</v>
      </c>
      <c r="H35" s="714" t="str">
        <f>'Impact Indicators - Section B'!H8</f>
        <v xml:space="preserve">Récipiendaires principaux responsables </v>
      </c>
      <c r="I35" s="716">
        <f>'Impact Indicators - Section B'!O8</f>
        <v>0</v>
      </c>
      <c r="J35" s="751"/>
      <c r="K35" s="752"/>
      <c r="L35" s="752"/>
      <c r="M35" s="752"/>
      <c r="N35" s="753"/>
      <c r="O35" s="754"/>
      <c r="P35" s="755"/>
      <c r="Q35" s="755"/>
      <c r="R35" s="755"/>
      <c r="S35" s="756"/>
      <c r="T35" s="754"/>
      <c r="U35" s="755"/>
      <c r="V35" s="755"/>
      <c r="W35" s="755"/>
      <c r="X35" s="756"/>
      <c r="Y35" s="754"/>
      <c r="Z35" s="755"/>
      <c r="AA35" s="755"/>
      <c r="AB35" s="755"/>
      <c r="AC35" s="756"/>
      <c r="AD35" s="754"/>
      <c r="AE35" s="755"/>
      <c r="AF35" s="755"/>
      <c r="AG35" s="755"/>
      <c r="AH35" s="756"/>
      <c r="AI35" s="223"/>
      <c r="AJ35" s="762">
        <f>'Impact Indicators - Section B'!P8</f>
        <v>0</v>
      </c>
    </row>
    <row r="36" spans="1:36" ht="143.25" thickBot="1" x14ac:dyDescent="0.3">
      <c r="A36" s="713"/>
      <c r="B36" s="715"/>
      <c r="C36" s="715"/>
      <c r="D36" s="715"/>
      <c r="E36" s="715"/>
      <c r="F36" s="715"/>
      <c r="G36" s="715"/>
      <c r="H36" s="715"/>
      <c r="I36" s="717"/>
      <c r="J36" s="224" t="str">
        <f>'Impact Indicators - Section B'!D28</f>
        <v>Cible N#</v>
      </c>
      <c r="K36" s="225" t="str">
        <f>'Impact Indicators - Section B'!E28</f>
        <v>Cible D#</v>
      </c>
      <c r="L36" s="225" t="str">
        <f>'Impact Indicators - Section B'!F28</f>
        <v>Cible %</v>
      </c>
      <c r="M36" s="225" t="str">
        <f>'Impact Indicators - Section B'!G28</f>
        <v>Date de remise du rapport</v>
      </c>
      <c r="N36" s="226" t="str">
        <f>'Impact Indicators - Section B'!H28</f>
        <v>Mark if target is TBD?</v>
      </c>
      <c r="O36" s="224" t="str">
        <f>'Impact Indicators - Section B'!D28</f>
        <v>Cible N#</v>
      </c>
      <c r="P36" s="225" t="str">
        <f>'Impact Indicators - Section B'!E28</f>
        <v>Cible D#</v>
      </c>
      <c r="Q36" s="225" t="str">
        <f>'Impact Indicators - Section B'!F28</f>
        <v>Cible %</v>
      </c>
      <c r="R36" s="225" t="str">
        <f>'Impact Indicators - Section B'!G28</f>
        <v>Date de remise du rapport</v>
      </c>
      <c r="S36" s="226" t="str">
        <f>'Impact Indicators - Section B'!H28</f>
        <v>Mark if target is TBD?</v>
      </c>
      <c r="T36" s="224" t="str">
        <f>'Impact Indicators - Section B'!D28</f>
        <v>Cible N#</v>
      </c>
      <c r="U36" s="225" t="str">
        <f>'Impact Indicators - Section B'!E28</f>
        <v>Cible D#</v>
      </c>
      <c r="V36" s="225" t="str">
        <f>'Impact Indicators - Section B'!F28</f>
        <v>Cible %</v>
      </c>
      <c r="W36" s="225" t="str">
        <f>'Impact Indicators - Section B'!G28</f>
        <v>Date de remise du rapport</v>
      </c>
      <c r="X36" s="226" t="str">
        <f>'Impact Indicators - Section B'!H28</f>
        <v>Mark if target is TBD?</v>
      </c>
      <c r="Y36" s="224" t="str">
        <f>'Impact Indicators - Section B'!D28</f>
        <v>Cible N#</v>
      </c>
      <c r="Z36" s="225" t="str">
        <f>'Impact Indicators - Section B'!E28</f>
        <v>Cible D#</v>
      </c>
      <c r="AA36" s="225" t="str">
        <f>'Impact Indicators - Section B'!F28</f>
        <v>Cible %</v>
      </c>
      <c r="AB36" s="225" t="str">
        <f>'Impact Indicators - Section B'!G28</f>
        <v>Date de remise du rapport</v>
      </c>
      <c r="AC36" s="227" t="str">
        <f>'Impact Indicators - Section B'!H28</f>
        <v>Mark if target is TBD?</v>
      </c>
      <c r="AD36" s="224" t="str">
        <f>'Impact Indicators - Section B'!D28</f>
        <v>Cible N#</v>
      </c>
      <c r="AE36" s="225" t="str">
        <f>'Impact Indicators - Section B'!E28</f>
        <v>Cible D#</v>
      </c>
      <c r="AF36" s="225" t="str">
        <f>'Impact Indicators - Section B'!F28</f>
        <v>Cible %</v>
      </c>
      <c r="AG36" s="225" t="str">
        <f>'Impact Indicators - Section B'!G28</f>
        <v>Date de remise du rapport</v>
      </c>
      <c r="AH36" s="226" t="str">
        <f>'Impact Indicators - Section B'!H28</f>
        <v>Mark if target is TBD?</v>
      </c>
      <c r="AI36" s="228"/>
      <c r="AJ36" s="763"/>
    </row>
    <row r="37" spans="1:36" s="181" customFormat="1" ht="171" x14ac:dyDescent="0.45">
      <c r="A37" s="263">
        <v>1</v>
      </c>
      <c r="B37" s="229" t="str">
        <f>IFERROR(IF(INDEX('Impact Indicators - Section B'!B$9:B$25,MATCH('Print View'!$A37,'Impact Indicators - Section B'!$A$9:$A$25,0))&lt;&gt;0,INDEX('Impact Indicators - Section B'!B$9:B$25,MATCH('Print View'!$A37,'Impact Indicators - Section B'!$A$9:$A$25,0)),""),"")</f>
        <v>Malaria I-1(M): Cas de paludisme enregistrés, présumés et confirmés</v>
      </c>
      <c r="C37" s="229" t="str">
        <f>IFERROR(IF(INDEX('Impact Indicators - Section B'!C$9:C$25,MATCH('Print View'!$A37,'Impact Indicators - Section B'!$A$9:$A$25,0))&lt;&gt;0,INDEX('Impact Indicators - Section B'!C$9:C$25,MATCH('Print View'!$A37,'Impact Indicators - Section B'!$A$9:$A$25,0)),""),"")</f>
        <v/>
      </c>
      <c r="D37" s="229" t="str">
        <f>IFERROR(IF(INDEX('Impact Indicators - Section B'!D$9:D$25,MATCH('Print View'!$A37,'Impact Indicators - Section B'!$A$9:$A$25,0))&lt;&gt;0,INDEX('Impact Indicators - Section B'!D$9:D$25,MATCH('Print View'!$A37,'Impact Indicators - Section B'!$A$9:$A$25,0)),""),"")</f>
        <v>13,804</v>
      </c>
      <c r="E37" s="229" t="str">
        <f>IFERROR(IF(INDEX('Impact Indicators - Section B'!E$9:E$25,MATCH('Print View'!$A37,'Impact Indicators - Section B'!$A$9:$A$25,0))&lt;&gt;0,INDEX('Impact Indicators - Section B'!E$9:E$25,MATCH('Print View'!$A37,'Impact Indicators - Section B'!$A$9:$A$25,0)),""),"")</f>
        <v>2016</v>
      </c>
      <c r="F37" s="229" t="str">
        <f>IFERROR(IF(INDEX('Impact Indicators - Section B'!F$9:F$25,MATCH('Print View'!$A37,'Impact Indicators - Section B'!$A$9:$A$25,0))&lt;&gt;0,INDEX('Impact Indicators - Section B'!F$9:F$25,MATCH('Print View'!$A37,'Impact Indicators - Section B'!$A$9:$A$25,0)),""),"")</f>
        <v>Direction de l'information sanitaire</v>
      </c>
      <c r="G37" s="229" t="str">
        <f>IFERROR(IF(INDEX('Impact Indicators - Section B'!G$9:G$25,MATCH('Print View'!$A37,'Impact Indicators - Section B'!$A$9:$A$25,0))&lt;&gt;0,INDEX('Impact Indicators - Section B'!G$9:G$25,MATCH('Print View'!$A37,'Impact Indicators - Section B'!$A$9:$A$25,0)),""),"")</f>
        <v>Définition des cas,Espèce,Age</v>
      </c>
      <c r="H37" s="229" t="str">
        <f>IFERROR(IF(INDEX('Impact Indicators - Section B'!H$9:H$25,MATCH('Print View'!$A37,'Impact Indicators - Section B'!$A$9:$A$25,0))&lt;&gt;0,INDEX('Impact Indicators - Section B'!H$9:H$25,MATCH('Print View'!$A37,'Impact Indicators - Section B'!$A$9:$A$25,0)),""),"")</f>
        <v/>
      </c>
      <c r="I37" s="229" t="str">
        <f>IFERROR(IF(INDEX('Impact Indicators - Section B'!O$9:O$25,MATCH('Print View'!H37,'Impact Indicators - Section B'!$A$9:$A$25,0))&lt;&gt;0,INDEX('Impact Indicators - Section B'!O$9:O$25,MATCH('Print View'!$A37,'Impact Indicators - Section B'!$A$9:$A$25,0)),""),"")</f>
        <v/>
      </c>
      <c r="J37" s="230"/>
      <c r="K37" s="231"/>
      <c r="L37" s="231"/>
      <c r="M37" s="231"/>
      <c r="N37" s="232"/>
      <c r="O37" s="230"/>
      <c r="P37" s="231"/>
      <c r="Q37" s="231"/>
      <c r="R37" s="231"/>
      <c r="S37" s="232"/>
      <c r="T37" s="230"/>
      <c r="U37" s="231"/>
      <c r="V37" s="231"/>
      <c r="W37" s="231"/>
      <c r="X37" s="233"/>
      <c r="Y37" s="234"/>
      <c r="Z37" s="231"/>
      <c r="AA37" s="231"/>
      <c r="AB37" s="231"/>
      <c r="AC37" s="235"/>
      <c r="AD37" s="230"/>
      <c r="AE37" s="231"/>
      <c r="AF37" s="231"/>
      <c r="AG37" s="229"/>
      <c r="AH37" s="236"/>
      <c r="AI37" s="237"/>
      <c r="AJ37" s="238" t="str">
        <f>IFERROR(IF(INDEX('Impact Indicators - Section B'!P$9:P$25,MATCH('Print View'!H37,'Impact Indicators - Section B'!$A$9:$A$25,0))&lt;&gt;0,INDEX('Impact Indicators - Section B'!P$9:P$25,MATCH('Print View'!$A37,'Impact Indicators - Section B'!$A$9:$A$25,0)),""),"")</f>
        <v/>
      </c>
    </row>
    <row r="38" spans="1:36" s="181" customFormat="1" ht="142.5" x14ac:dyDescent="0.45">
      <c r="A38" s="264">
        <v>2</v>
      </c>
      <c r="B38" s="265" t="str">
        <f>IFERROR(IF(INDEX('Impact Indicators - Section B'!B$9:B$25,MATCH('Print View'!$A38,'Impact Indicators - Section B'!$A$9:$A$25,0))&lt;&gt;0,INDEX('Impact Indicators - Section B'!B$9:B$25,MATCH('Print View'!$A38,'Impact Indicators - Section B'!$A$9:$A$25,0)),""),"")</f>
        <v>Malaria I-3.1(M): Nombre de décès de patients hospitalisés dus au paludisme : taux pour 100 000 habitants par an</v>
      </c>
      <c r="C38" s="265" t="str">
        <f>IFERROR(IF(INDEX('Impact Indicators - Section B'!C$9:C$25,MATCH('Print View'!$A38,'Impact Indicators - Section B'!$A$9:$A$25,0))&lt;&gt;0,INDEX('Impact Indicators - Section B'!C$9:C$25,MATCH('Print View'!$A38,'Impact Indicators - Section B'!$A$9:$A$25,0)),""),"")</f>
        <v/>
      </c>
      <c r="D38" s="265" t="str">
        <f>IFERROR(IF(INDEX('Impact Indicators - Section B'!D$9:D$25,MATCH('Print View'!$A38,'Impact Indicators - Section B'!$A$9:$A$25,0))&lt;&gt;0,INDEX('Impact Indicators - Section B'!D$9:D$25,MATCH('Print View'!$A38,'Impact Indicators - Section B'!$A$9:$A$25,0)),""),"")</f>
        <v/>
      </c>
      <c r="E38" s="265" t="str">
        <f>IFERROR(IF(INDEX('Impact Indicators - Section B'!E$9:E$25,MATCH('Print View'!$A38,'Impact Indicators - Section B'!$A$9:$A$25,0))&lt;&gt;0,INDEX('Impact Indicators - Section B'!E$9:E$25,MATCH('Print View'!$A38,'Impact Indicators - Section B'!$A$9:$A$25,0)),""),"")</f>
        <v/>
      </c>
      <c r="F38" s="265" t="str">
        <f>IFERROR(IF(INDEX('Impact Indicators - Section B'!F$9:F$25,MATCH('Print View'!$A38,'Impact Indicators - Section B'!$A$9:$A$25,0))&lt;&gt;0,INDEX('Impact Indicators - Section B'!F$9:F$25,MATCH('Print View'!$A38,'Impact Indicators - Section B'!$A$9:$A$25,0)),""),"")</f>
        <v/>
      </c>
      <c r="G38" s="265" t="str">
        <f>IFERROR(IF(INDEX('Impact Indicators - Section B'!G$9:G$25,MATCH('Print View'!$A38,'Impact Indicators - Section B'!$A$9:$A$25,0))&lt;&gt;0,INDEX('Impact Indicators - Section B'!G$9:G$25,MATCH('Print View'!$A38,'Impact Indicators - Section B'!$A$9:$A$25,0)),""),"")</f>
        <v>Age</v>
      </c>
      <c r="H38" s="265" t="str">
        <f>IFERROR(IF(INDEX('Impact Indicators - Section B'!H$9:H$25,MATCH('Print View'!$A38,'Impact Indicators - Section B'!$A$9:$A$25,0))&lt;&gt;0,INDEX('Impact Indicators - Section B'!H$9:H$25,MATCH('Print View'!$A38,'Impact Indicators - Section B'!$A$9:$A$25,0)),""),"")</f>
        <v/>
      </c>
      <c r="I38" s="265" t="str">
        <f>IFERROR(IF(INDEX('Impact Indicators - Section B'!O$9:O$25,MATCH('Print View'!H38,'Impact Indicators - Section B'!$A$9:$A$25,0))&lt;&gt;0,INDEX('Impact Indicators - Section B'!O$9:O$25,MATCH('Print View'!$A38,'Impact Indicators - Section B'!$A$9:$A$25,0)),""),"")</f>
        <v/>
      </c>
      <c r="J38" s="266"/>
      <c r="K38" s="267"/>
      <c r="L38" s="267"/>
      <c r="M38" s="267"/>
      <c r="N38" s="268"/>
      <c r="O38" s="266"/>
      <c r="P38" s="267"/>
      <c r="Q38" s="267"/>
      <c r="R38" s="267"/>
      <c r="S38" s="268"/>
      <c r="T38" s="266"/>
      <c r="U38" s="267"/>
      <c r="V38" s="267"/>
      <c r="W38" s="267"/>
      <c r="X38" s="269"/>
      <c r="Y38" s="270"/>
      <c r="Z38" s="267"/>
      <c r="AA38" s="267"/>
      <c r="AB38" s="267"/>
      <c r="AC38" s="271"/>
      <c r="AD38" s="266"/>
      <c r="AE38" s="267"/>
      <c r="AF38" s="267"/>
      <c r="AG38" s="272"/>
      <c r="AH38" s="273"/>
      <c r="AI38" s="237"/>
      <c r="AJ38" s="274" t="str">
        <f>IFERROR(IF(INDEX('Impact Indicators - Section B'!P$9:P$25,MATCH('Print View'!H38,'Impact Indicators - Section B'!$A$9:$A$25,0))&lt;&gt;0,INDEX('Impact Indicators - Section B'!P$9:P$25,MATCH('Print View'!$A38,'Impact Indicators - Section B'!$A$9:$A$25,0)),""),"")</f>
        <v/>
      </c>
    </row>
    <row r="39" spans="1:36" s="181" customFormat="1" ht="28.5" x14ac:dyDescent="0.45">
      <c r="A39" s="264">
        <v>3</v>
      </c>
      <c r="B39" s="229" t="str">
        <f>IFERROR(IF(INDEX('Impact Indicators - Section B'!B$9:B$25,MATCH('Print View'!$A39,'Impact Indicators - Section B'!$A$9:$A$25,0))&lt;&gt;0,INDEX('Impact Indicators - Section B'!B$9:B$25,MATCH('Print View'!$A39,'Impact Indicators - Section B'!$A$9:$A$25,0)),""),"")</f>
        <v/>
      </c>
      <c r="C39" s="229" t="str">
        <f>IFERROR(IF(INDEX('Impact Indicators - Section B'!C$9:C$25,MATCH('Print View'!$A39,'Impact Indicators - Section B'!$A$9:$A$25,0))&lt;&gt;0,INDEX('Impact Indicators - Section B'!C$9:C$25,MATCH('Print View'!$A39,'Impact Indicators - Section B'!$A$9:$A$25,0)),""),"")</f>
        <v/>
      </c>
      <c r="D39" s="229" t="str">
        <f>IFERROR(IF(INDEX('Impact Indicators - Section B'!D$9:D$25,MATCH('Print View'!$A39,'Impact Indicators - Section B'!$A$9:$A$25,0))&lt;&gt;0,INDEX('Impact Indicators - Section B'!D$9:D$25,MATCH('Print View'!$A39,'Impact Indicators - Section B'!$A$9:$A$25,0)),""),"")</f>
        <v/>
      </c>
      <c r="E39" s="229" t="str">
        <f>IFERROR(IF(INDEX('Impact Indicators - Section B'!E$9:E$25,MATCH('Print View'!$A39,'Impact Indicators - Section B'!$A$9:$A$25,0))&lt;&gt;0,INDEX('Impact Indicators - Section B'!E$9:E$25,MATCH('Print View'!$A39,'Impact Indicators - Section B'!$A$9:$A$25,0)),""),"")</f>
        <v/>
      </c>
      <c r="F39" s="229" t="str">
        <f>IFERROR(IF(INDEX('Impact Indicators - Section B'!F$9:F$25,MATCH('Print View'!$A39,'Impact Indicators - Section B'!$A$9:$A$25,0))&lt;&gt;0,INDEX('Impact Indicators - Section B'!F$9:F$25,MATCH('Print View'!$A39,'Impact Indicators - Section B'!$A$9:$A$25,0)),""),"")</f>
        <v/>
      </c>
      <c r="G39" s="229" t="str">
        <f>IFERROR(IF(INDEX('Impact Indicators - Section B'!G$9:G$25,MATCH('Print View'!$A39,'Impact Indicators - Section B'!$A$9:$A$25,0))&lt;&gt;0,INDEX('Impact Indicators - Section B'!G$9:G$25,MATCH('Print View'!$A39,'Impact Indicators - Section B'!$A$9:$A$25,0)),""),"")</f>
        <v/>
      </c>
      <c r="H39" s="229" t="str">
        <f>IFERROR(IF(INDEX('Impact Indicators - Section B'!H$9:H$25,MATCH('Print View'!$A39,'Impact Indicators - Section B'!$A$9:$A$25,0))&lt;&gt;0,INDEX('Impact Indicators - Section B'!H$9:H$25,MATCH('Print View'!$A39,'Impact Indicators - Section B'!$A$9:$A$25,0)),""),"")</f>
        <v/>
      </c>
      <c r="I39" s="229" t="str">
        <f>IFERROR(IF(INDEX('Impact Indicators - Section B'!O$9:O$25,MATCH('Print View'!H39,'Impact Indicators - Section B'!$A$9:$A$25,0))&lt;&gt;0,INDEX('Impact Indicators - Section B'!O$9:O$25,MATCH('Print View'!$A39,'Impact Indicators - Section B'!$A$9:$A$25,0)),""),"")</f>
        <v/>
      </c>
      <c r="J39" s="239"/>
      <c r="K39" s="240"/>
      <c r="L39" s="240"/>
      <c r="M39" s="240"/>
      <c r="N39" s="241"/>
      <c r="O39" s="239"/>
      <c r="P39" s="240"/>
      <c r="Q39" s="240"/>
      <c r="R39" s="240"/>
      <c r="S39" s="241"/>
      <c r="T39" s="239"/>
      <c r="U39" s="240"/>
      <c r="V39" s="240"/>
      <c r="W39" s="240"/>
      <c r="X39" s="242"/>
      <c r="Y39" s="243"/>
      <c r="Z39" s="240"/>
      <c r="AA39" s="240"/>
      <c r="AB39" s="240"/>
      <c r="AC39" s="244"/>
      <c r="AD39" s="239"/>
      <c r="AE39" s="240"/>
      <c r="AF39" s="240"/>
      <c r="AG39" s="245"/>
      <c r="AH39" s="246"/>
      <c r="AI39" s="237"/>
      <c r="AJ39" s="238" t="str">
        <f>IFERROR(IF(INDEX('Impact Indicators - Section B'!P$9:P$25,MATCH('Print View'!H39,'Impact Indicators - Section B'!$A$9:$A$25,0))&lt;&gt;0,INDEX('Impact Indicators - Section B'!P$9:P$25,MATCH('Print View'!$A39,'Impact Indicators - Section B'!$A$9:$A$25,0)),""),"")</f>
        <v/>
      </c>
    </row>
    <row r="40" spans="1:36" s="181" customFormat="1" ht="28.5" x14ac:dyDescent="0.45">
      <c r="A40" s="264">
        <v>4</v>
      </c>
      <c r="B40" s="265" t="str">
        <f>IFERROR(IF(INDEX('Impact Indicators - Section B'!B$9:B$25,MATCH('Print View'!$A40,'Impact Indicators - Section B'!$A$9:$A$25,0))&lt;&gt;0,INDEX('Impact Indicators - Section B'!B$9:B$25,MATCH('Print View'!$A40,'Impact Indicators - Section B'!$A$9:$A$25,0)),""),"")</f>
        <v/>
      </c>
      <c r="C40" s="265" t="str">
        <f>IFERROR(IF(INDEX('Impact Indicators - Section B'!C$9:C$25,MATCH('Print View'!$A40,'Impact Indicators - Section B'!$A$9:$A$25,0))&lt;&gt;0,INDEX('Impact Indicators - Section B'!C$9:C$25,MATCH('Print View'!$A40,'Impact Indicators - Section B'!$A$9:$A$25,0)),""),"")</f>
        <v/>
      </c>
      <c r="D40" s="265" t="str">
        <f>IFERROR(IF(INDEX('Impact Indicators - Section B'!D$9:D$25,MATCH('Print View'!$A40,'Impact Indicators - Section B'!$A$9:$A$25,0))&lt;&gt;0,INDEX('Impact Indicators - Section B'!D$9:D$25,MATCH('Print View'!$A40,'Impact Indicators - Section B'!$A$9:$A$25,0)),""),"")</f>
        <v/>
      </c>
      <c r="E40" s="265" t="str">
        <f>IFERROR(IF(INDEX('Impact Indicators - Section B'!E$9:E$25,MATCH('Print View'!$A40,'Impact Indicators - Section B'!$A$9:$A$25,0))&lt;&gt;0,INDEX('Impact Indicators - Section B'!E$9:E$25,MATCH('Print View'!$A40,'Impact Indicators - Section B'!$A$9:$A$25,0)),""),"")</f>
        <v/>
      </c>
      <c r="F40" s="265" t="str">
        <f>IFERROR(IF(INDEX('Impact Indicators - Section B'!F$9:F$25,MATCH('Print View'!$A40,'Impact Indicators - Section B'!$A$9:$A$25,0))&lt;&gt;0,INDEX('Impact Indicators - Section B'!F$9:F$25,MATCH('Print View'!$A40,'Impact Indicators - Section B'!$A$9:$A$25,0)),""),"")</f>
        <v/>
      </c>
      <c r="G40" s="265" t="str">
        <f>IFERROR(IF(INDEX('Impact Indicators - Section B'!G$9:G$25,MATCH('Print View'!$A40,'Impact Indicators - Section B'!$A$9:$A$25,0))&lt;&gt;0,INDEX('Impact Indicators - Section B'!G$9:G$25,MATCH('Print View'!$A40,'Impact Indicators - Section B'!$A$9:$A$25,0)),""),"")</f>
        <v/>
      </c>
      <c r="H40" s="265" t="str">
        <f>IFERROR(IF(INDEX('Impact Indicators - Section B'!H$9:H$25,MATCH('Print View'!$A40,'Impact Indicators - Section B'!$A$9:$A$25,0))&lt;&gt;0,INDEX('Impact Indicators - Section B'!H$9:H$25,MATCH('Print View'!$A40,'Impact Indicators - Section B'!$A$9:$A$25,0)),""),"")</f>
        <v/>
      </c>
      <c r="I40" s="265" t="str">
        <f>IFERROR(IF(INDEX('Impact Indicators - Section B'!O$9:O$25,MATCH('Print View'!H40,'Impact Indicators - Section B'!$A$9:$A$25,0))&lt;&gt;0,INDEX('Impact Indicators - Section B'!O$9:O$25,MATCH('Print View'!$A40,'Impact Indicators - Section B'!$A$9:$A$25,0)),""),"")</f>
        <v/>
      </c>
      <c r="J40" s="266"/>
      <c r="K40" s="267"/>
      <c r="L40" s="267"/>
      <c r="M40" s="267"/>
      <c r="N40" s="268"/>
      <c r="O40" s="266"/>
      <c r="P40" s="267"/>
      <c r="Q40" s="267"/>
      <c r="R40" s="267"/>
      <c r="S40" s="268"/>
      <c r="T40" s="266"/>
      <c r="U40" s="267"/>
      <c r="V40" s="267"/>
      <c r="W40" s="267"/>
      <c r="X40" s="269"/>
      <c r="Y40" s="270"/>
      <c r="Z40" s="267"/>
      <c r="AA40" s="267"/>
      <c r="AB40" s="267"/>
      <c r="AC40" s="271"/>
      <c r="AD40" s="266"/>
      <c r="AE40" s="267"/>
      <c r="AF40" s="267"/>
      <c r="AG40" s="272"/>
      <c r="AH40" s="273"/>
      <c r="AI40" s="237"/>
      <c r="AJ40" s="274" t="str">
        <f>IFERROR(IF(INDEX('Impact Indicators - Section B'!P$9:P$25,MATCH('Print View'!H40,'Impact Indicators - Section B'!$A$9:$A$25,0))&lt;&gt;0,INDEX('Impact Indicators - Section B'!P$9:P$25,MATCH('Print View'!$A40,'Impact Indicators - Section B'!$A$9:$A$25,0)),""),"")</f>
        <v/>
      </c>
    </row>
    <row r="41" spans="1:36" s="181" customFormat="1" ht="28.5" x14ac:dyDescent="0.45">
      <c r="A41" s="264">
        <v>5</v>
      </c>
      <c r="B41" s="229" t="str">
        <f>IFERROR(IF(INDEX('Impact Indicators - Section B'!B$9:B$25,MATCH('Print View'!$A41,'Impact Indicators - Section B'!$A$9:$A$25,0))&lt;&gt;0,INDEX('Impact Indicators - Section B'!B$9:B$25,MATCH('Print View'!$A41,'Impact Indicators - Section B'!$A$9:$A$25,0)),""),"")</f>
        <v/>
      </c>
      <c r="C41" s="229" t="str">
        <f>IFERROR(IF(INDEX('Impact Indicators - Section B'!C$9:C$25,MATCH('Print View'!$A41,'Impact Indicators - Section B'!$A$9:$A$25,0))&lt;&gt;0,INDEX('Impact Indicators - Section B'!C$9:C$25,MATCH('Print View'!$A41,'Impact Indicators - Section B'!$A$9:$A$25,0)),""),"")</f>
        <v/>
      </c>
      <c r="D41" s="229" t="str">
        <f>IFERROR(IF(INDEX('Impact Indicators - Section B'!D$9:D$25,MATCH('Print View'!$A41,'Impact Indicators - Section B'!$A$9:$A$25,0))&lt;&gt;0,INDEX('Impact Indicators - Section B'!D$9:D$25,MATCH('Print View'!$A41,'Impact Indicators - Section B'!$A$9:$A$25,0)),""),"")</f>
        <v/>
      </c>
      <c r="E41" s="229" t="str">
        <f>IFERROR(IF(INDEX('Impact Indicators - Section B'!E$9:E$25,MATCH('Print View'!$A41,'Impact Indicators - Section B'!$A$9:$A$25,0))&lt;&gt;0,INDEX('Impact Indicators - Section B'!E$9:E$25,MATCH('Print View'!$A41,'Impact Indicators - Section B'!$A$9:$A$25,0)),""),"")</f>
        <v/>
      </c>
      <c r="F41" s="229" t="str">
        <f>IFERROR(IF(INDEX('Impact Indicators - Section B'!F$9:F$25,MATCH('Print View'!$A41,'Impact Indicators - Section B'!$A$9:$A$25,0))&lt;&gt;0,INDEX('Impact Indicators - Section B'!F$9:F$25,MATCH('Print View'!$A41,'Impact Indicators - Section B'!$A$9:$A$25,0)),""),"")</f>
        <v/>
      </c>
      <c r="G41" s="229" t="str">
        <f>IFERROR(IF(INDEX('Impact Indicators - Section B'!G$9:G$25,MATCH('Print View'!$A41,'Impact Indicators - Section B'!$A$9:$A$25,0))&lt;&gt;0,INDEX('Impact Indicators - Section B'!G$9:G$25,MATCH('Print View'!$A41,'Impact Indicators - Section B'!$A$9:$A$25,0)),""),"")</f>
        <v/>
      </c>
      <c r="H41" s="229" t="str">
        <f>IFERROR(IF(INDEX('Impact Indicators - Section B'!H$9:H$25,MATCH('Print View'!$A41,'Impact Indicators - Section B'!$A$9:$A$25,0))&lt;&gt;0,INDEX('Impact Indicators - Section B'!H$9:H$25,MATCH('Print View'!$A41,'Impact Indicators - Section B'!$A$9:$A$25,0)),""),"")</f>
        <v/>
      </c>
      <c r="I41" s="229" t="str">
        <f>IFERROR(IF(INDEX('Impact Indicators - Section B'!O$9:O$25,MATCH('Print View'!H41,'Impact Indicators - Section B'!$A$9:$A$25,0))&lt;&gt;0,INDEX('Impact Indicators - Section B'!O$9:O$25,MATCH('Print View'!$A41,'Impact Indicators - Section B'!$A$9:$A$25,0)),""),"")</f>
        <v/>
      </c>
      <c r="J41" s="239"/>
      <c r="K41" s="240"/>
      <c r="L41" s="240"/>
      <c r="M41" s="240"/>
      <c r="N41" s="241"/>
      <c r="O41" s="239"/>
      <c r="P41" s="240"/>
      <c r="Q41" s="240"/>
      <c r="R41" s="240"/>
      <c r="S41" s="241"/>
      <c r="T41" s="239"/>
      <c r="U41" s="240"/>
      <c r="V41" s="240"/>
      <c r="W41" s="240"/>
      <c r="X41" s="242"/>
      <c r="Y41" s="239"/>
      <c r="Z41" s="240"/>
      <c r="AA41" s="240"/>
      <c r="AB41" s="240"/>
      <c r="AC41" s="244"/>
      <c r="AD41" s="239"/>
      <c r="AE41" s="240"/>
      <c r="AF41" s="240"/>
      <c r="AG41" s="245"/>
      <c r="AH41" s="246"/>
      <c r="AI41" s="237"/>
      <c r="AJ41" s="238" t="str">
        <f>IFERROR(IF(INDEX('Impact Indicators - Section B'!P$9:P$25,MATCH('Print View'!H41,'Impact Indicators - Section B'!$A$9:$A$25,0))&lt;&gt;0,INDEX('Impact Indicators - Section B'!P$9:P$25,MATCH('Print View'!$A41,'Impact Indicators - Section B'!$A$9:$A$25,0)),""),"")</f>
        <v/>
      </c>
    </row>
    <row r="42" spans="1:36" s="181" customFormat="1" ht="28.5" x14ac:dyDescent="0.45">
      <c r="A42" s="263">
        <v>6</v>
      </c>
      <c r="B42" s="265" t="str">
        <f>IFERROR(IF(INDEX('Impact Indicators - Section B'!B$9:B$25,MATCH('Print View'!$A42,'Impact Indicators - Section B'!$A$9:$A$25,0))&lt;&gt;0,INDEX('Impact Indicators - Section B'!B$9:B$25,MATCH('Print View'!$A42,'Impact Indicators - Section B'!$A$9:$A$25,0)),""),"")</f>
        <v/>
      </c>
      <c r="C42" s="265" t="str">
        <f>IFERROR(IF(INDEX('Impact Indicators - Section B'!C$9:C$25,MATCH('Print View'!$A42,'Impact Indicators - Section B'!$A$9:$A$25,0))&lt;&gt;0,INDEX('Impact Indicators - Section B'!C$9:C$25,MATCH('Print View'!$A42,'Impact Indicators - Section B'!$A$9:$A$25,0)),""),"")</f>
        <v/>
      </c>
      <c r="D42" s="265" t="str">
        <f>IFERROR(IF(INDEX('Impact Indicators - Section B'!D$9:D$25,MATCH('Print View'!$A42,'Impact Indicators - Section B'!$A$9:$A$25,0))&lt;&gt;0,INDEX('Impact Indicators - Section B'!D$9:D$25,MATCH('Print View'!$A42,'Impact Indicators - Section B'!$A$9:$A$25,0)),""),"")</f>
        <v/>
      </c>
      <c r="E42" s="265" t="str">
        <f>IFERROR(IF(INDEX('Impact Indicators - Section B'!E$9:E$25,MATCH('Print View'!$A42,'Impact Indicators - Section B'!$A$9:$A$25,0))&lt;&gt;0,INDEX('Impact Indicators - Section B'!E$9:E$25,MATCH('Print View'!$A42,'Impact Indicators - Section B'!$A$9:$A$25,0)),""),"")</f>
        <v/>
      </c>
      <c r="F42" s="265" t="str">
        <f>IFERROR(IF(INDEX('Impact Indicators - Section B'!F$9:F$25,MATCH('Print View'!$A42,'Impact Indicators - Section B'!$A$9:$A$25,0))&lt;&gt;0,INDEX('Impact Indicators - Section B'!F$9:F$25,MATCH('Print View'!$A42,'Impact Indicators - Section B'!$A$9:$A$25,0)),""),"")</f>
        <v/>
      </c>
      <c r="G42" s="265" t="str">
        <f>IFERROR(IF(INDEX('Impact Indicators - Section B'!G$9:G$25,MATCH('Print View'!$A42,'Impact Indicators - Section B'!$A$9:$A$25,0))&lt;&gt;0,INDEX('Impact Indicators - Section B'!G$9:G$25,MATCH('Print View'!$A42,'Impact Indicators - Section B'!$A$9:$A$25,0)),""),"")</f>
        <v/>
      </c>
      <c r="H42" s="265" t="str">
        <f>IFERROR(IF(INDEX('Impact Indicators - Section B'!H$9:H$25,MATCH('Print View'!$A42,'Impact Indicators - Section B'!$A$9:$A$25,0))&lt;&gt;0,INDEX('Impact Indicators - Section B'!H$9:H$25,MATCH('Print View'!$A42,'Impact Indicators - Section B'!$A$9:$A$25,0)),""),"")</f>
        <v/>
      </c>
      <c r="I42" s="265" t="str">
        <f>IFERROR(IF(INDEX('Impact Indicators - Section B'!O$9:O$25,MATCH('Print View'!H42,'Impact Indicators - Section B'!$A$9:$A$25,0))&lt;&gt;0,INDEX('Impact Indicators - Section B'!O$9:O$25,MATCH('Print View'!$A42,'Impact Indicators - Section B'!$A$9:$A$25,0)),""),"")</f>
        <v/>
      </c>
      <c r="J42" s="266"/>
      <c r="K42" s="267"/>
      <c r="L42" s="267"/>
      <c r="M42" s="267"/>
      <c r="N42" s="268"/>
      <c r="O42" s="266"/>
      <c r="P42" s="267"/>
      <c r="Q42" s="267"/>
      <c r="R42" s="267"/>
      <c r="S42" s="268"/>
      <c r="T42" s="266"/>
      <c r="U42" s="267"/>
      <c r="V42" s="267"/>
      <c r="W42" s="267"/>
      <c r="X42" s="269"/>
      <c r="Y42" s="266"/>
      <c r="Z42" s="267"/>
      <c r="AA42" s="267"/>
      <c r="AB42" s="267"/>
      <c r="AC42" s="271"/>
      <c r="AD42" s="266"/>
      <c r="AE42" s="267"/>
      <c r="AF42" s="267"/>
      <c r="AG42" s="272"/>
      <c r="AH42" s="273"/>
      <c r="AI42" s="237"/>
      <c r="AJ42" s="274" t="str">
        <f>IFERROR(IF(INDEX('Impact Indicators - Section B'!P$9:P$25,MATCH('Print View'!H42,'Impact Indicators - Section B'!$A$9:$A$25,0))&lt;&gt;0,INDEX('Impact Indicators - Section B'!P$9:P$25,MATCH('Print View'!$A42,'Impact Indicators - Section B'!$A$9:$A$25,0)),""),"")</f>
        <v/>
      </c>
    </row>
    <row r="43" spans="1:36" s="181" customFormat="1" ht="28.5" x14ac:dyDescent="0.45">
      <c r="A43" s="264">
        <v>7</v>
      </c>
      <c r="B43" s="229" t="str">
        <f>IFERROR(IF(INDEX('Impact Indicators - Section B'!B$9:B$25,MATCH('Print View'!$A43,'Impact Indicators - Section B'!$A$9:$A$25,0))&lt;&gt;0,INDEX('Impact Indicators - Section B'!B$9:B$25,MATCH('Print View'!$A43,'Impact Indicators - Section B'!$A$9:$A$25,0)),""),"")</f>
        <v/>
      </c>
      <c r="C43" s="229" t="str">
        <f>IFERROR(IF(INDEX('Impact Indicators - Section B'!C$9:C$25,MATCH('Print View'!$A43,'Impact Indicators - Section B'!$A$9:$A$25,0))&lt;&gt;0,INDEX('Impact Indicators - Section B'!C$9:C$25,MATCH('Print View'!$A43,'Impact Indicators - Section B'!$A$9:$A$25,0)),""),"")</f>
        <v/>
      </c>
      <c r="D43" s="229" t="str">
        <f>IFERROR(IF(INDEX('Impact Indicators - Section B'!D$9:D$25,MATCH('Print View'!$A43,'Impact Indicators - Section B'!$A$9:$A$25,0))&lt;&gt;0,INDEX('Impact Indicators - Section B'!D$9:D$25,MATCH('Print View'!$A43,'Impact Indicators - Section B'!$A$9:$A$25,0)),""),"")</f>
        <v/>
      </c>
      <c r="E43" s="229" t="str">
        <f>IFERROR(IF(INDEX('Impact Indicators - Section B'!E$9:E$25,MATCH('Print View'!$A43,'Impact Indicators - Section B'!$A$9:$A$25,0))&lt;&gt;0,INDEX('Impact Indicators - Section B'!E$9:E$25,MATCH('Print View'!$A43,'Impact Indicators - Section B'!$A$9:$A$25,0)),""),"")</f>
        <v/>
      </c>
      <c r="F43" s="229" t="str">
        <f>IFERROR(IF(INDEX('Impact Indicators - Section B'!F$9:F$25,MATCH('Print View'!$A43,'Impact Indicators - Section B'!$A$9:$A$25,0))&lt;&gt;0,INDEX('Impact Indicators - Section B'!F$9:F$25,MATCH('Print View'!$A43,'Impact Indicators - Section B'!$A$9:$A$25,0)),""),"")</f>
        <v/>
      </c>
      <c r="G43" s="229" t="str">
        <f>IFERROR(IF(INDEX('Impact Indicators - Section B'!G$9:G$25,MATCH('Print View'!$A43,'Impact Indicators - Section B'!$A$9:$A$25,0))&lt;&gt;0,INDEX('Impact Indicators - Section B'!G$9:G$25,MATCH('Print View'!$A43,'Impact Indicators - Section B'!$A$9:$A$25,0)),""),"")</f>
        <v/>
      </c>
      <c r="H43" s="229" t="str">
        <f>IFERROR(IF(INDEX('Impact Indicators - Section B'!H$9:H$25,MATCH('Print View'!$A43,'Impact Indicators - Section B'!$A$9:$A$25,0))&lt;&gt;0,INDEX('Impact Indicators - Section B'!H$9:H$25,MATCH('Print View'!$A43,'Impact Indicators - Section B'!$A$9:$A$25,0)),""),"")</f>
        <v/>
      </c>
      <c r="I43" s="229" t="str">
        <f>IFERROR(IF(INDEX('Impact Indicators - Section B'!O$9:O$25,MATCH('Print View'!H43,'Impact Indicators - Section B'!$A$9:$A$25,0))&lt;&gt;0,INDEX('Impact Indicators - Section B'!O$9:O$25,MATCH('Print View'!$A43,'Impact Indicators - Section B'!$A$9:$A$25,0)),""),"")</f>
        <v/>
      </c>
      <c r="J43" s="239"/>
      <c r="K43" s="240"/>
      <c r="L43" s="240"/>
      <c r="M43" s="240"/>
      <c r="N43" s="241"/>
      <c r="O43" s="239"/>
      <c r="P43" s="240"/>
      <c r="Q43" s="240"/>
      <c r="R43" s="240"/>
      <c r="S43" s="241"/>
      <c r="T43" s="239"/>
      <c r="U43" s="240"/>
      <c r="V43" s="240"/>
      <c r="W43" s="240"/>
      <c r="X43" s="242"/>
      <c r="Y43" s="239"/>
      <c r="Z43" s="240"/>
      <c r="AA43" s="240"/>
      <c r="AB43" s="240"/>
      <c r="AC43" s="244"/>
      <c r="AD43" s="239"/>
      <c r="AE43" s="240"/>
      <c r="AF43" s="240"/>
      <c r="AG43" s="245"/>
      <c r="AH43" s="246"/>
      <c r="AI43" s="237"/>
      <c r="AJ43" s="238" t="str">
        <f>IFERROR(IF(INDEX('Impact Indicators - Section B'!P$9:P$25,MATCH('Print View'!H43,'Impact Indicators - Section B'!$A$9:$A$25,0))&lt;&gt;0,INDEX('Impact Indicators - Section B'!P$9:P$25,MATCH('Print View'!$A43,'Impact Indicators - Section B'!$A$9:$A$25,0)),""),"")</f>
        <v/>
      </c>
    </row>
    <row r="44" spans="1:36" s="181" customFormat="1" ht="28.5" x14ac:dyDescent="0.45">
      <c r="A44" s="264">
        <v>8</v>
      </c>
      <c r="B44" s="265" t="str">
        <f>IFERROR(IF(INDEX('Impact Indicators - Section B'!B$9:B$25,MATCH('Print View'!$A44,'Impact Indicators - Section B'!$A$9:$A$25,0))&lt;&gt;0,INDEX('Impact Indicators - Section B'!B$9:B$25,MATCH('Print View'!$A44,'Impact Indicators - Section B'!$A$9:$A$25,0)),""),"")</f>
        <v/>
      </c>
      <c r="C44" s="265" t="str">
        <f>IFERROR(IF(INDEX('Impact Indicators - Section B'!C$9:C$25,MATCH('Print View'!$A44,'Impact Indicators - Section B'!$A$9:$A$25,0))&lt;&gt;0,INDEX('Impact Indicators - Section B'!C$9:C$25,MATCH('Print View'!$A44,'Impact Indicators - Section B'!$A$9:$A$25,0)),""),"")</f>
        <v/>
      </c>
      <c r="D44" s="265" t="str">
        <f>IFERROR(IF(INDEX('Impact Indicators - Section B'!D$9:D$25,MATCH('Print View'!$A44,'Impact Indicators - Section B'!$A$9:$A$25,0))&lt;&gt;0,INDEX('Impact Indicators - Section B'!D$9:D$25,MATCH('Print View'!$A44,'Impact Indicators - Section B'!$A$9:$A$25,0)),""),"")</f>
        <v/>
      </c>
      <c r="E44" s="265" t="str">
        <f>IFERROR(IF(INDEX('Impact Indicators - Section B'!E$9:E$25,MATCH('Print View'!$A44,'Impact Indicators - Section B'!$A$9:$A$25,0))&lt;&gt;0,INDEX('Impact Indicators - Section B'!E$9:E$25,MATCH('Print View'!$A44,'Impact Indicators - Section B'!$A$9:$A$25,0)),""),"")</f>
        <v/>
      </c>
      <c r="F44" s="265" t="str">
        <f>IFERROR(IF(INDEX('Impact Indicators - Section B'!F$9:F$25,MATCH('Print View'!$A44,'Impact Indicators - Section B'!$A$9:$A$25,0))&lt;&gt;0,INDEX('Impact Indicators - Section B'!F$9:F$25,MATCH('Print View'!$A44,'Impact Indicators - Section B'!$A$9:$A$25,0)),""),"")</f>
        <v/>
      </c>
      <c r="G44" s="265" t="str">
        <f>IFERROR(IF(INDEX('Impact Indicators - Section B'!G$9:G$25,MATCH('Print View'!$A44,'Impact Indicators - Section B'!$A$9:$A$25,0))&lt;&gt;0,INDEX('Impact Indicators - Section B'!G$9:G$25,MATCH('Print View'!$A44,'Impact Indicators - Section B'!$A$9:$A$25,0)),""),"")</f>
        <v/>
      </c>
      <c r="H44" s="265" t="str">
        <f>IFERROR(IF(INDEX('Impact Indicators - Section B'!H$9:H$25,MATCH('Print View'!$A44,'Impact Indicators - Section B'!$A$9:$A$25,0))&lt;&gt;0,INDEX('Impact Indicators - Section B'!H$9:H$25,MATCH('Print View'!$A44,'Impact Indicators - Section B'!$A$9:$A$25,0)),""),"")</f>
        <v/>
      </c>
      <c r="I44" s="265" t="str">
        <f>IFERROR(IF(INDEX('Impact Indicators - Section B'!O$9:O$25,MATCH('Print View'!H44,'Impact Indicators - Section B'!$A$9:$A$25,0))&lt;&gt;0,INDEX('Impact Indicators - Section B'!O$9:O$25,MATCH('Print View'!$A44,'Impact Indicators - Section B'!$A$9:$A$25,0)),""),"")</f>
        <v/>
      </c>
      <c r="J44" s="266"/>
      <c r="K44" s="267"/>
      <c r="L44" s="267"/>
      <c r="M44" s="267"/>
      <c r="N44" s="268"/>
      <c r="O44" s="266"/>
      <c r="P44" s="267"/>
      <c r="Q44" s="267"/>
      <c r="R44" s="267"/>
      <c r="S44" s="268"/>
      <c r="T44" s="266"/>
      <c r="U44" s="267"/>
      <c r="V44" s="267"/>
      <c r="W44" s="267"/>
      <c r="X44" s="269"/>
      <c r="Y44" s="266"/>
      <c r="Z44" s="267"/>
      <c r="AA44" s="267"/>
      <c r="AB44" s="267"/>
      <c r="AC44" s="271"/>
      <c r="AD44" s="266"/>
      <c r="AE44" s="267"/>
      <c r="AF44" s="267"/>
      <c r="AG44" s="272"/>
      <c r="AH44" s="273"/>
      <c r="AI44" s="237"/>
      <c r="AJ44" s="274" t="str">
        <f>IFERROR(IF(INDEX('Impact Indicators - Section B'!P$9:P$25,MATCH('Print View'!H44,'Impact Indicators - Section B'!$A$9:$A$25,0))&lt;&gt;0,INDEX('Impact Indicators - Section B'!P$9:P$25,MATCH('Print View'!$A44,'Impact Indicators - Section B'!$A$9:$A$25,0)),""),"")</f>
        <v/>
      </c>
    </row>
    <row r="45" spans="1:36" s="181" customFormat="1" ht="28.5" x14ac:dyDescent="0.45">
      <c r="A45" s="264">
        <v>9</v>
      </c>
      <c r="B45" s="229" t="str">
        <f>IFERROR(IF(INDEX('Impact Indicators - Section B'!B$9:B$25,MATCH('Print View'!$A45,'Impact Indicators - Section B'!$A$9:$A$25,0))&lt;&gt;0,INDEX('Impact Indicators - Section B'!B$9:B$25,MATCH('Print View'!$A45,'Impact Indicators - Section B'!$A$9:$A$25,0)),""),"")</f>
        <v/>
      </c>
      <c r="C45" s="229" t="str">
        <f>IFERROR(IF(INDEX('Impact Indicators - Section B'!C$9:C$25,MATCH('Print View'!$A45,'Impact Indicators - Section B'!$A$9:$A$25,0))&lt;&gt;0,INDEX('Impact Indicators - Section B'!C$9:C$25,MATCH('Print View'!$A45,'Impact Indicators - Section B'!$A$9:$A$25,0)),""),"")</f>
        <v/>
      </c>
      <c r="D45" s="229" t="str">
        <f>IFERROR(IF(INDEX('Impact Indicators - Section B'!D$9:D$25,MATCH('Print View'!$A45,'Impact Indicators - Section B'!$A$9:$A$25,0))&lt;&gt;0,INDEX('Impact Indicators - Section B'!D$9:D$25,MATCH('Print View'!$A45,'Impact Indicators - Section B'!$A$9:$A$25,0)),""),"")</f>
        <v/>
      </c>
      <c r="E45" s="229" t="str">
        <f>IFERROR(IF(INDEX('Impact Indicators - Section B'!E$9:E$25,MATCH('Print View'!$A45,'Impact Indicators - Section B'!$A$9:$A$25,0))&lt;&gt;0,INDEX('Impact Indicators - Section B'!E$9:E$25,MATCH('Print View'!$A45,'Impact Indicators - Section B'!$A$9:$A$25,0)),""),"")</f>
        <v/>
      </c>
      <c r="F45" s="229" t="str">
        <f>IFERROR(IF(INDEX('Impact Indicators - Section B'!F$9:F$25,MATCH('Print View'!$A45,'Impact Indicators - Section B'!$A$9:$A$25,0))&lt;&gt;0,INDEX('Impact Indicators - Section B'!F$9:F$25,MATCH('Print View'!$A45,'Impact Indicators - Section B'!$A$9:$A$25,0)),""),"")</f>
        <v/>
      </c>
      <c r="G45" s="229" t="str">
        <f>IFERROR(IF(INDEX('Impact Indicators - Section B'!G$9:G$25,MATCH('Print View'!$A45,'Impact Indicators - Section B'!$A$9:$A$25,0))&lt;&gt;0,INDEX('Impact Indicators - Section B'!G$9:G$25,MATCH('Print View'!$A45,'Impact Indicators - Section B'!$A$9:$A$25,0)),""),"")</f>
        <v/>
      </c>
      <c r="H45" s="229" t="str">
        <f>IFERROR(IF(INDEX('Impact Indicators - Section B'!H$9:H$25,MATCH('Print View'!$A45,'Impact Indicators - Section B'!$A$9:$A$25,0))&lt;&gt;0,INDEX('Impact Indicators - Section B'!H$9:H$25,MATCH('Print View'!$A45,'Impact Indicators - Section B'!$A$9:$A$25,0)),""),"")</f>
        <v/>
      </c>
      <c r="I45" s="229" t="str">
        <f>IFERROR(IF(INDEX('Impact Indicators - Section B'!O$9:O$25,MATCH('Print View'!H45,'Impact Indicators - Section B'!$A$9:$A$25,0))&lt;&gt;0,INDEX('Impact Indicators - Section B'!O$9:O$25,MATCH('Print View'!$A45,'Impact Indicators - Section B'!$A$9:$A$25,0)),""),"")</f>
        <v/>
      </c>
      <c r="J45" s="239"/>
      <c r="K45" s="240"/>
      <c r="L45" s="240"/>
      <c r="M45" s="240"/>
      <c r="N45" s="241"/>
      <c r="O45" s="239"/>
      <c r="P45" s="240"/>
      <c r="Q45" s="240"/>
      <c r="R45" s="240"/>
      <c r="S45" s="241"/>
      <c r="T45" s="239"/>
      <c r="U45" s="240"/>
      <c r="V45" s="240"/>
      <c r="W45" s="240"/>
      <c r="X45" s="242"/>
      <c r="Y45" s="239"/>
      <c r="Z45" s="267"/>
      <c r="AA45" s="240"/>
      <c r="AB45" s="240"/>
      <c r="AC45" s="244"/>
      <c r="AD45" s="239"/>
      <c r="AE45" s="240"/>
      <c r="AF45" s="240"/>
      <c r="AG45" s="245"/>
      <c r="AH45" s="246"/>
      <c r="AI45" s="237"/>
      <c r="AJ45" s="238" t="str">
        <f>IFERROR(IF(INDEX('Impact Indicators - Section B'!P$9:P$25,MATCH('Print View'!H45,'Impact Indicators - Section B'!$A$9:$A$25,0))&lt;&gt;0,INDEX('Impact Indicators - Section B'!P$9:P$25,MATCH('Print View'!$A45,'Impact Indicators - Section B'!$A$9:$A$25,0)),""),"")</f>
        <v/>
      </c>
    </row>
    <row r="46" spans="1:36" s="181" customFormat="1" ht="28.5" x14ac:dyDescent="0.45">
      <c r="A46" s="264">
        <v>10</v>
      </c>
      <c r="B46" s="265" t="str">
        <f>IFERROR(IF(INDEX('Impact Indicators - Section B'!B$9:B$25,MATCH('Print View'!$A46,'Impact Indicators - Section B'!$A$9:$A$25,0))&lt;&gt;0,INDEX('Impact Indicators - Section B'!B$9:B$25,MATCH('Print View'!$A46,'Impact Indicators - Section B'!$A$9:$A$25,0)),""),"")</f>
        <v/>
      </c>
      <c r="C46" s="265" t="str">
        <f>IFERROR(IF(INDEX('Impact Indicators - Section B'!C$9:C$25,MATCH('Print View'!$A46,'Impact Indicators - Section B'!$A$9:$A$25,0))&lt;&gt;0,INDEX('Impact Indicators - Section B'!C$9:C$25,MATCH('Print View'!$A46,'Impact Indicators - Section B'!$A$9:$A$25,0)),""),"")</f>
        <v/>
      </c>
      <c r="D46" s="265" t="str">
        <f>IFERROR(IF(INDEX('Impact Indicators - Section B'!D$9:D$25,MATCH('Print View'!$A46,'Impact Indicators - Section B'!$A$9:$A$25,0))&lt;&gt;0,INDEX('Impact Indicators - Section B'!D$9:D$25,MATCH('Print View'!$A46,'Impact Indicators - Section B'!$A$9:$A$25,0)),""),"")</f>
        <v/>
      </c>
      <c r="E46" s="265" t="str">
        <f>IFERROR(IF(INDEX('Impact Indicators - Section B'!E$9:E$25,MATCH('Print View'!$A46,'Impact Indicators - Section B'!$A$9:$A$25,0))&lt;&gt;0,INDEX('Impact Indicators - Section B'!E$9:E$25,MATCH('Print View'!$A46,'Impact Indicators - Section B'!$A$9:$A$25,0)),""),"")</f>
        <v/>
      </c>
      <c r="F46" s="265" t="str">
        <f>IFERROR(IF(INDEX('Impact Indicators - Section B'!F$9:F$25,MATCH('Print View'!$A46,'Impact Indicators - Section B'!$A$9:$A$25,0))&lt;&gt;0,INDEX('Impact Indicators - Section B'!F$9:F$25,MATCH('Print View'!$A46,'Impact Indicators - Section B'!$A$9:$A$25,0)),""),"")</f>
        <v/>
      </c>
      <c r="G46" s="265" t="str">
        <f>IFERROR(IF(INDEX('Impact Indicators - Section B'!G$9:G$25,MATCH('Print View'!$A46,'Impact Indicators - Section B'!$A$9:$A$25,0))&lt;&gt;0,INDEX('Impact Indicators - Section B'!G$9:G$25,MATCH('Print View'!$A46,'Impact Indicators - Section B'!$A$9:$A$25,0)),""),"")</f>
        <v/>
      </c>
      <c r="H46" s="265" t="str">
        <f>IFERROR(IF(INDEX('Impact Indicators - Section B'!H$9:H$25,MATCH('Print View'!$A46,'Impact Indicators - Section B'!$A$9:$A$25,0))&lt;&gt;0,INDEX('Impact Indicators - Section B'!H$9:H$25,MATCH('Print View'!$A46,'Impact Indicators - Section B'!$A$9:$A$25,0)),""),"")</f>
        <v/>
      </c>
      <c r="I46" s="265" t="str">
        <f>IFERROR(IF(INDEX('Impact Indicators - Section B'!O$9:O$25,MATCH('Print View'!H46,'Impact Indicators - Section B'!$A$9:$A$25,0))&lt;&gt;0,INDEX('Impact Indicators - Section B'!O$9:O$25,MATCH('Print View'!$A46,'Impact Indicators - Section B'!$A$9:$A$25,0)),""),"")</f>
        <v/>
      </c>
      <c r="J46" s="266"/>
      <c r="K46" s="267"/>
      <c r="L46" s="267"/>
      <c r="M46" s="267"/>
      <c r="N46" s="268"/>
      <c r="O46" s="266"/>
      <c r="P46" s="267"/>
      <c r="Q46" s="267"/>
      <c r="R46" s="267"/>
      <c r="S46" s="268"/>
      <c r="T46" s="266"/>
      <c r="U46" s="267"/>
      <c r="V46" s="267"/>
      <c r="W46" s="267"/>
      <c r="X46" s="269"/>
      <c r="Y46" s="266"/>
      <c r="Z46" s="267"/>
      <c r="AA46" s="267"/>
      <c r="AB46" s="267"/>
      <c r="AC46" s="271"/>
      <c r="AD46" s="266"/>
      <c r="AE46" s="267"/>
      <c r="AF46" s="267"/>
      <c r="AG46" s="272"/>
      <c r="AH46" s="273"/>
      <c r="AI46" s="237"/>
      <c r="AJ46" s="274" t="str">
        <f>IFERROR(IF(INDEX('Impact Indicators - Section B'!P$9:P$25,MATCH('Print View'!H46,'Impact Indicators - Section B'!$A$9:$A$25,0))&lt;&gt;0,INDEX('Impact Indicators - Section B'!P$9:P$25,MATCH('Print View'!$A46,'Impact Indicators - Section B'!$A$9:$A$25,0)),""),"")</f>
        <v/>
      </c>
    </row>
    <row r="47" spans="1:36" s="181" customFormat="1" ht="28.5" x14ac:dyDescent="0.45">
      <c r="A47" s="263">
        <v>11</v>
      </c>
      <c r="B47" s="229" t="str">
        <f>IFERROR(IF(INDEX('Impact Indicators - Section B'!B$9:B$25,MATCH('Print View'!$A47,'Impact Indicators - Section B'!$A$9:$A$25,0))&lt;&gt;0,INDEX('Impact Indicators - Section B'!B$9:B$25,MATCH('Print View'!$A47,'Impact Indicators - Section B'!$A$9:$A$25,0)),""),"")</f>
        <v/>
      </c>
      <c r="C47" s="229" t="str">
        <f>IFERROR(IF(INDEX('Impact Indicators - Section B'!C$9:C$25,MATCH('Print View'!$A47,'Impact Indicators - Section B'!$A$9:$A$25,0))&lt;&gt;0,INDEX('Impact Indicators - Section B'!C$9:C$25,MATCH('Print View'!$A47,'Impact Indicators - Section B'!$A$9:$A$25,0)),""),"")</f>
        <v/>
      </c>
      <c r="D47" s="229" t="str">
        <f>IFERROR(IF(INDEX('Impact Indicators - Section B'!D$9:D$25,MATCH('Print View'!$A47,'Impact Indicators - Section B'!$A$9:$A$25,0))&lt;&gt;0,INDEX('Impact Indicators - Section B'!D$9:D$25,MATCH('Print View'!$A47,'Impact Indicators - Section B'!$A$9:$A$25,0)),""),"")</f>
        <v/>
      </c>
      <c r="E47" s="229" t="str">
        <f>IFERROR(IF(INDEX('Impact Indicators - Section B'!E$9:E$25,MATCH('Print View'!$A47,'Impact Indicators - Section B'!$A$9:$A$25,0))&lt;&gt;0,INDEX('Impact Indicators - Section B'!E$9:E$25,MATCH('Print View'!$A47,'Impact Indicators - Section B'!$A$9:$A$25,0)),""),"")</f>
        <v/>
      </c>
      <c r="F47" s="229" t="str">
        <f>IFERROR(IF(INDEX('Impact Indicators - Section B'!F$9:F$25,MATCH('Print View'!$A47,'Impact Indicators - Section B'!$A$9:$A$25,0))&lt;&gt;0,INDEX('Impact Indicators - Section B'!F$9:F$25,MATCH('Print View'!$A47,'Impact Indicators - Section B'!$A$9:$A$25,0)),""),"")</f>
        <v/>
      </c>
      <c r="G47" s="229" t="str">
        <f>IFERROR(IF(INDEX('Impact Indicators - Section B'!G$9:G$25,MATCH('Print View'!$A47,'Impact Indicators - Section B'!$A$9:$A$25,0))&lt;&gt;0,INDEX('Impact Indicators - Section B'!G$9:G$25,MATCH('Print View'!$A47,'Impact Indicators - Section B'!$A$9:$A$25,0)),""),"")</f>
        <v/>
      </c>
      <c r="H47" s="229" t="str">
        <f>IFERROR(IF(INDEX('Impact Indicators - Section B'!H$9:H$25,MATCH('Print View'!$A47,'Impact Indicators - Section B'!$A$9:$A$25,0))&lt;&gt;0,INDEX('Impact Indicators - Section B'!H$9:H$25,MATCH('Print View'!$A47,'Impact Indicators - Section B'!$A$9:$A$25,0)),""),"")</f>
        <v/>
      </c>
      <c r="I47" s="229" t="str">
        <f>IFERROR(IF(INDEX('Impact Indicators - Section B'!O$9:O$25,MATCH('Print View'!H47,'Impact Indicators - Section B'!$A$9:$A$25,0))&lt;&gt;0,INDEX('Impact Indicators - Section B'!O$9:O$25,MATCH('Print View'!$A47,'Impact Indicators - Section B'!$A$9:$A$25,0)),""),"")</f>
        <v/>
      </c>
      <c r="J47" s="239"/>
      <c r="K47" s="240"/>
      <c r="L47" s="240"/>
      <c r="M47" s="240"/>
      <c r="N47" s="241"/>
      <c r="O47" s="239"/>
      <c r="P47" s="240"/>
      <c r="Q47" s="240"/>
      <c r="R47" s="240"/>
      <c r="S47" s="241"/>
      <c r="T47" s="239"/>
      <c r="U47" s="240"/>
      <c r="V47" s="240"/>
      <c r="W47" s="240"/>
      <c r="X47" s="242"/>
      <c r="Y47" s="239"/>
      <c r="Z47" s="240"/>
      <c r="AA47" s="240"/>
      <c r="AB47" s="240"/>
      <c r="AC47" s="244"/>
      <c r="AD47" s="239"/>
      <c r="AE47" s="240"/>
      <c r="AF47" s="240"/>
      <c r="AG47" s="245"/>
      <c r="AH47" s="246"/>
      <c r="AI47" s="237"/>
      <c r="AJ47" s="238" t="str">
        <f>IFERROR(IF(INDEX('Impact Indicators - Section B'!P$9:P$25,MATCH('Print View'!H47,'Impact Indicators - Section B'!$A$9:$A$25,0))&lt;&gt;0,INDEX('Impact Indicators - Section B'!P$9:P$25,MATCH('Print View'!$A47,'Impact Indicators - Section B'!$A$9:$A$25,0)),""),"")</f>
        <v/>
      </c>
    </row>
    <row r="48" spans="1:36" s="181" customFormat="1" ht="28.5" x14ac:dyDescent="0.45">
      <c r="A48" s="264">
        <v>12</v>
      </c>
      <c r="B48" s="265" t="str">
        <f>IFERROR(IF(INDEX('Impact Indicators - Section B'!B$9:B$25,MATCH('Print View'!$A48,'Impact Indicators - Section B'!$A$9:$A$25,0))&lt;&gt;0,INDEX('Impact Indicators - Section B'!B$9:B$25,MATCH('Print View'!$A48,'Impact Indicators - Section B'!$A$9:$A$25,0)),""),"")</f>
        <v/>
      </c>
      <c r="C48" s="265" t="str">
        <f>IFERROR(IF(INDEX('Impact Indicators - Section B'!C$9:C$25,MATCH('Print View'!$A48,'Impact Indicators - Section B'!$A$9:$A$25,0))&lt;&gt;0,INDEX('Impact Indicators - Section B'!C$9:C$25,MATCH('Print View'!$A48,'Impact Indicators - Section B'!$A$9:$A$25,0)),""),"")</f>
        <v/>
      </c>
      <c r="D48" s="265" t="str">
        <f>IFERROR(IF(INDEX('Impact Indicators - Section B'!D$9:D$25,MATCH('Print View'!$A48,'Impact Indicators - Section B'!$A$9:$A$25,0))&lt;&gt;0,INDEX('Impact Indicators - Section B'!D$9:D$25,MATCH('Print View'!$A48,'Impact Indicators - Section B'!$A$9:$A$25,0)),""),"")</f>
        <v/>
      </c>
      <c r="E48" s="265" t="str">
        <f>IFERROR(IF(INDEX('Impact Indicators - Section B'!E$9:E$25,MATCH('Print View'!$A48,'Impact Indicators - Section B'!$A$9:$A$25,0))&lt;&gt;0,INDEX('Impact Indicators - Section B'!E$9:E$25,MATCH('Print View'!$A48,'Impact Indicators - Section B'!$A$9:$A$25,0)),""),"")</f>
        <v/>
      </c>
      <c r="F48" s="265" t="str">
        <f>IFERROR(IF(INDEX('Impact Indicators - Section B'!F$9:F$25,MATCH('Print View'!$A48,'Impact Indicators - Section B'!$A$9:$A$25,0))&lt;&gt;0,INDEX('Impact Indicators - Section B'!F$9:F$25,MATCH('Print View'!$A48,'Impact Indicators - Section B'!$A$9:$A$25,0)),""),"")</f>
        <v/>
      </c>
      <c r="G48" s="265" t="str">
        <f>IFERROR(IF(INDEX('Impact Indicators - Section B'!G$9:G$25,MATCH('Print View'!$A48,'Impact Indicators - Section B'!$A$9:$A$25,0))&lt;&gt;0,INDEX('Impact Indicators - Section B'!G$9:G$25,MATCH('Print View'!$A48,'Impact Indicators - Section B'!$A$9:$A$25,0)),""),"")</f>
        <v/>
      </c>
      <c r="H48" s="265" t="str">
        <f>IFERROR(IF(INDEX('Impact Indicators - Section B'!H$9:H$25,MATCH('Print View'!$A48,'Impact Indicators - Section B'!$A$9:$A$25,0))&lt;&gt;0,INDEX('Impact Indicators - Section B'!H$9:H$25,MATCH('Print View'!$A48,'Impact Indicators - Section B'!$A$9:$A$25,0)),""),"")</f>
        <v/>
      </c>
      <c r="I48" s="265" t="str">
        <f>IFERROR(IF(INDEX('Impact Indicators - Section B'!O$9:O$25,MATCH('Print View'!H48,'Impact Indicators - Section B'!$A$9:$A$25,0))&lt;&gt;0,INDEX('Impact Indicators - Section B'!O$9:O$25,MATCH('Print View'!$A48,'Impact Indicators - Section B'!$A$9:$A$25,0)),""),"")</f>
        <v/>
      </c>
      <c r="J48" s="266"/>
      <c r="K48" s="267"/>
      <c r="L48" s="267"/>
      <c r="M48" s="267"/>
      <c r="N48" s="268"/>
      <c r="O48" s="266"/>
      <c r="P48" s="267"/>
      <c r="Q48" s="267"/>
      <c r="R48" s="267"/>
      <c r="S48" s="268"/>
      <c r="T48" s="266"/>
      <c r="U48" s="267"/>
      <c r="V48" s="267"/>
      <c r="W48" s="267"/>
      <c r="X48" s="269"/>
      <c r="Y48" s="266"/>
      <c r="Z48" s="267"/>
      <c r="AA48" s="267"/>
      <c r="AB48" s="267"/>
      <c r="AC48" s="271"/>
      <c r="AD48" s="266"/>
      <c r="AE48" s="267"/>
      <c r="AF48" s="267"/>
      <c r="AG48" s="272"/>
      <c r="AH48" s="273"/>
      <c r="AI48" s="237"/>
      <c r="AJ48" s="274" t="str">
        <f>IFERROR(IF(INDEX('Impact Indicators - Section B'!P$9:P$25,MATCH('Print View'!H48,'Impact Indicators - Section B'!$A$9:$A$25,0))&lt;&gt;0,INDEX('Impact Indicators - Section B'!P$9:P$25,MATCH('Print View'!$A48,'Impact Indicators - Section B'!$A$9:$A$25,0)),""),"")</f>
        <v/>
      </c>
    </row>
    <row r="49" spans="1:36" s="181" customFormat="1" ht="28.5" x14ac:dyDescent="0.45">
      <c r="A49" s="264">
        <v>13</v>
      </c>
      <c r="B49" s="229" t="str">
        <f>IFERROR(IF(INDEX('Impact Indicators - Section B'!B$9:B$25,MATCH('Print View'!$A49,'Impact Indicators - Section B'!$A$9:$A$25,0))&lt;&gt;0,INDEX('Impact Indicators - Section B'!B$9:B$25,MATCH('Print View'!$A49,'Impact Indicators - Section B'!$A$9:$A$25,0)),""),"")</f>
        <v/>
      </c>
      <c r="C49" s="229" t="str">
        <f>IFERROR(IF(INDEX('Impact Indicators - Section B'!C$9:C$25,MATCH('Print View'!$A49,'Impact Indicators - Section B'!$A$9:$A$25,0))&lt;&gt;0,INDEX('Impact Indicators - Section B'!C$9:C$25,MATCH('Print View'!$A49,'Impact Indicators - Section B'!$A$9:$A$25,0)),""),"")</f>
        <v/>
      </c>
      <c r="D49" s="229" t="str">
        <f>IFERROR(IF(INDEX('Impact Indicators - Section B'!D$9:D$25,MATCH('Print View'!$A49,'Impact Indicators - Section B'!$A$9:$A$25,0))&lt;&gt;0,INDEX('Impact Indicators - Section B'!D$9:D$25,MATCH('Print View'!$A49,'Impact Indicators - Section B'!$A$9:$A$25,0)),""),"")</f>
        <v/>
      </c>
      <c r="E49" s="229" t="str">
        <f>IFERROR(IF(INDEX('Impact Indicators - Section B'!E$9:E$25,MATCH('Print View'!$A49,'Impact Indicators - Section B'!$A$9:$A$25,0))&lt;&gt;0,INDEX('Impact Indicators - Section B'!E$9:E$25,MATCH('Print View'!$A49,'Impact Indicators - Section B'!$A$9:$A$25,0)),""),"")</f>
        <v/>
      </c>
      <c r="F49" s="229" t="str">
        <f>IFERROR(IF(INDEX('Impact Indicators - Section B'!F$9:F$25,MATCH('Print View'!$A49,'Impact Indicators - Section B'!$A$9:$A$25,0))&lt;&gt;0,INDEX('Impact Indicators - Section B'!F$9:F$25,MATCH('Print View'!$A49,'Impact Indicators - Section B'!$A$9:$A$25,0)),""),"")</f>
        <v/>
      </c>
      <c r="G49" s="229" t="str">
        <f>IFERROR(IF(INDEX('Impact Indicators - Section B'!G$9:G$25,MATCH('Print View'!$A49,'Impact Indicators - Section B'!$A$9:$A$25,0))&lt;&gt;0,INDEX('Impact Indicators - Section B'!G$9:G$25,MATCH('Print View'!$A49,'Impact Indicators - Section B'!$A$9:$A$25,0)),""),"")</f>
        <v/>
      </c>
      <c r="H49" s="229" t="str">
        <f>IFERROR(IF(INDEX('Impact Indicators - Section B'!H$9:H$25,MATCH('Print View'!$A49,'Impact Indicators - Section B'!$A$9:$A$25,0))&lt;&gt;0,INDEX('Impact Indicators - Section B'!H$9:H$25,MATCH('Print View'!$A49,'Impact Indicators - Section B'!$A$9:$A$25,0)),""),"")</f>
        <v/>
      </c>
      <c r="I49" s="229" t="str">
        <f>IFERROR(IF(INDEX('Impact Indicators - Section B'!O$9:O$25,MATCH('Print View'!H49,'Impact Indicators - Section B'!$A$9:$A$25,0))&lt;&gt;0,INDEX('Impact Indicators - Section B'!O$9:O$25,MATCH('Print View'!$A49,'Impact Indicators - Section B'!$A$9:$A$25,0)),""),"")</f>
        <v/>
      </c>
      <c r="J49" s="239"/>
      <c r="K49" s="240"/>
      <c r="L49" s="240"/>
      <c r="M49" s="240"/>
      <c r="N49" s="241"/>
      <c r="O49" s="239"/>
      <c r="P49" s="240"/>
      <c r="Q49" s="240"/>
      <c r="R49" s="240"/>
      <c r="S49" s="241"/>
      <c r="T49" s="239"/>
      <c r="U49" s="240"/>
      <c r="V49" s="240"/>
      <c r="W49" s="240"/>
      <c r="X49" s="242"/>
      <c r="Y49" s="239"/>
      <c r="Z49" s="240"/>
      <c r="AA49" s="240"/>
      <c r="AB49" s="240"/>
      <c r="AC49" s="244"/>
      <c r="AD49" s="239"/>
      <c r="AE49" s="240"/>
      <c r="AF49" s="240"/>
      <c r="AG49" s="245"/>
      <c r="AH49" s="246"/>
      <c r="AI49" s="237"/>
      <c r="AJ49" s="238" t="str">
        <f>IFERROR(IF(INDEX('Impact Indicators - Section B'!P$9:P$25,MATCH('Print View'!H49,'Impact Indicators - Section B'!$A$9:$A$25,0))&lt;&gt;0,INDEX('Impact Indicators - Section B'!P$9:P$25,MATCH('Print View'!$A49,'Impact Indicators - Section B'!$A$9:$A$25,0)),""),"")</f>
        <v/>
      </c>
    </row>
    <row r="50" spans="1:36" s="181" customFormat="1" ht="28.5" x14ac:dyDescent="0.45">
      <c r="A50" s="264">
        <v>14</v>
      </c>
      <c r="B50" s="265" t="str">
        <f>IFERROR(IF(INDEX('Impact Indicators - Section B'!B$9:B$25,MATCH('Print View'!$A50,'Impact Indicators - Section B'!$A$9:$A$25,0))&lt;&gt;0,INDEX('Impact Indicators - Section B'!B$9:B$25,MATCH('Print View'!$A50,'Impact Indicators - Section B'!$A$9:$A$25,0)),""),"")</f>
        <v/>
      </c>
      <c r="C50" s="265" t="str">
        <f>IFERROR(IF(INDEX('Impact Indicators - Section B'!C$9:C$25,MATCH('Print View'!$A50,'Impact Indicators - Section B'!$A$9:$A$25,0))&lt;&gt;0,INDEX('Impact Indicators - Section B'!C$9:C$25,MATCH('Print View'!$A50,'Impact Indicators - Section B'!$A$9:$A$25,0)),""),"")</f>
        <v/>
      </c>
      <c r="D50" s="265" t="str">
        <f>IFERROR(IF(INDEX('Impact Indicators - Section B'!D$9:D$25,MATCH('Print View'!$A50,'Impact Indicators - Section B'!$A$9:$A$25,0))&lt;&gt;0,INDEX('Impact Indicators - Section B'!D$9:D$25,MATCH('Print View'!$A50,'Impact Indicators - Section B'!$A$9:$A$25,0)),""),"")</f>
        <v/>
      </c>
      <c r="E50" s="265" t="str">
        <f>IFERROR(IF(INDEX('Impact Indicators - Section B'!E$9:E$25,MATCH('Print View'!$A50,'Impact Indicators - Section B'!$A$9:$A$25,0))&lt;&gt;0,INDEX('Impact Indicators - Section B'!E$9:E$25,MATCH('Print View'!$A50,'Impact Indicators - Section B'!$A$9:$A$25,0)),""),"")</f>
        <v/>
      </c>
      <c r="F50" s="265" t="str">
        <f>IFERROR(IF(INDEX('Impact Indicators - Section B'!F$9:F$25,MATCH('Print View'!$A50,'Impact Indicators - Section B'!$A$9:$A$25,0))&lt;&gt;0,INDEX('Impact Indicators - Section B'!F$9:F$25,MATCH('Print View'!$A50,'Impact Indicators - Section B'!$A$9:$A$25,0)),""),"")</f>
        <v/>
      </c>
      <c r="G50" s="265" t="str">
        <f>IFERROR(IF(INDEX('Impact Indicators - Section B'!G$9:G$25,MATCH('Print View'!$A50,'Impact Indicators - Section B'!$A$9:$A$25,0))&lt;&gt;0,INDEX('Impact Indicators - Section B'!G$9:G$25,MATCH('Print View'!$A50,'Impact Indicators - Section B'!$A$9:$A$25,0)),""),"")</f>
        <v/>
      </c>
      <c r="H50" s="265" t="str">
        <f>IFERROR(IF(INDEX('Impact Indicators - Section B'!H$9:H$25,MATCH('Print View'!$A50,'Impact Indicators - Section B'!$A$9:$A$25,0))&lt;&gt;0,INDEX('Impact Indicators - Section B'!H$9:H$25,MATCH('Print View'!$A50,'Impact Indicators - Section B'!$A$9:$A$25,0)),""),"")</f>
        <v/>
      </c>
      <c r="I50" s="265" t="str">
        <f>IFERROR(IF(INDEX('Impact Indicators - Section B'!O$9:O$25,MATCH('Print View'!H50,'Impact Indicators - Section B'!$A$9:$A$25,0))&lt;&gt;0,INDEX('Impact Indicators - Section B'!O$9:O$25,MATCH('Print View'!$A50,'Impact Indicators - Section B'!$A$9:$A$25,0)),""),"")</f>
        <v/>
      </c>
      <c r="J50" s="266"/>
      <c r="K50" s="267"/>
      <c r="L50" s="267"/>
      <c r="M50" s="267"/>
      <c r="N50" s="268"/>
      <c r="O50" s="266"/>
      <c r="P50" s="267"/>
      <c r="Q50" s="267"/>
      <c r="R50" s="267"/>
      <c r="S50" s="268"/>
      <c r="T50" s="266"/>
      <c r="U50" s="267"/>
      <c r="V50" s="267"/>
      <c r="W50" s="267"/>
      <c r="X50" s="269"/>
      <c r="Y50" s="266"/>
      <c r="Z50" s="267"/>
      <c r="AA50" s="267"/>
      <c r="AB50" s="267"/>
      <c r="AC50" s="271"/>
      <c r="AD50" s="266"/>
      <c r="AE50" s="267"/>
      <c r="AF50" s="267"/>
      <c r="AG50" s="272"/>
      <c r="AH50" s="273"/>
      <c r="AI50" s="237"/>
      <c r="AJ50" s="274" t="str">
        <f>IFERROR(IF(INDEX('Impact Indicators - Section B'!P$9:P$25,MATCH('Print View'!H50,'Impact Indicators - Section B'!$A$9:$A$25,0))&lt;&gt;0,INDEX('Impact Indicators - Section B'!P$9:P$25,MATCH('Print View'!$A50,'Impact Indicators - Section B'!$A$9:$A$25,0)),""),"")</f>
        <v/>
      </c>
    </row>
    <row r="51" spans="1:36" s="181" customFormat="1" ht="29.25" thickBot="1" x14ac:dyDescent="0.5">
      <c r="A51" s="264">
        <v>15</v>
      </c>
      <c r="B51" s="229" t="str">
        <f>IFERROR(IF(INDEX('Impact Indicators - Section B'!B$9:B$25,MATCH('Print View'!$A51,'Impact Indicators - Section B'!$A$9:$A$25,0))&lt;&gt;0,INDEX('Impact Indicators - Section B'!B$9:B$25,MATCH('Print View'!$A51,'Impact Indicators - Section B'!$A$9:$A$25,0)),""),"")</f>
        <v/>
      </c>
      <c r="C51" s="229" t="str">
        <f>IFERROR(IF(INDEX('Impact Indicators - Section B'!C$9:C$25,MATCH('Print View'!$A51,'Impact Indicators - Section B'!$A$9:$A$25,0))&lt;&gt;0,INDEX('Impact Indicators - Section B'!C$9:C$25,MATCH('Print View'!$A51,'Impact Indicators - Section B'!$A$9:$A$25,0)),""),"")</f>
        <v/>
      </c>
      <c r="D51" s="229" t="str">
        <f>IFERROR(IF(INDEX('Impact Indicators - Section B'!D$9:D$25,MATCH('Print View'!$A51,'Impact Indicators - Section B'!$A$9:$A$25,0))&lt;&gt;0,INDEX('Impact Indicators - Section B'!D$9:D$25,MATCH('Print View'!$A51,'Impact Indicators - Section B'!$A$9:$A$25,0)),""),"")</f>
        <v/>
      </c>
      <c r="E51" s="229" t="str">
        <f>IFERROR(IF(INDEX('Impact Indicators - Section B'!E$9:E$25,MATCH('Print View'!$A51,'Impact Indicators - Section B'!$A$9:$A$25,0))&lt;&gt;0,INDEX('Impact Indicators - Section B'!E$9:E$25,MATCH('Print View'!$A51,'Impact Indicators - Section B'!$A$9:$A$25,0)),""),"")</f>
        <v/>
      </c>
      <c r="F51" s="229" t="str">
        <f>IFERROR(IF(INDEX('Impact Indicators - Section B'!F$9:F$25,MATCH('Print View'!$A51,'Impact Indicators - Section B'!$A$9:$A$25,0))&lt;&gt;0,INDEX('Impact Indicators - Section B'!F$9:F$25,MATCH('Print View'!$A51,'Impact Indicators - Section B'!$A$9:$A$25,0)),""),"")</f>
        <v/>
      </c>
      <c r="G51" s="229" t="str">
        <f>IFERROR(IF(INDEX('Impact Indicators - Section B'!G$9:G$25,MATCH('Print View'!$A51,'Impact Indicators - Section B'!$A$9:$A$25,0))&lt;&gt;0,INDEX('Impact Indicators - Section B'!G$9:G$25,MATCH('Print View'!$A51,'Impact Indicators - Section B'!$A$9:$A$25,0)),""),"")</f>
        <v/>
      </c>
      <c r="H51" s="229" t="str">
        <f>IFERROR(IF(INDEX('Impact Indicators - Section B'!H$9:H$25,MATCH('Print View'!$A51,'Impact Indicators - Section B'!$A$9:$A$25,0))&lt;&gt;0,INDEX('Impact Indicators - Section B'!H$9:H$25,MATCH('Print View'!$A51,'Impact Indicators - Section B'!$A$9:$A$25,0)),""),"")</f>
        <v/>
      </c>
      <c r="I51" s="229" t="str">
        <f>IFERROR(IF(INDEX('Impact Indicators - Section B'!O$9:O$25,MATCH('Print View'!H51,'Impact Indicators - Section B'!$A$9:$A$25,0))&lt;&gt;0,INDEX('Impact Indicators - Section B'!O$9:O$25,MATCH('Print View'!$A51,'Impact Indicators - Section B'!$A$9:$A$25,0)),""),"")</f>
        <v/>
      </c>
      <c r="J51" s="247"/>
      <c r="K51" s="248"/>
      <c r="L51" s="248"/>
      <c r="M51" s="248"/>
      <c r="N51" s="249"/>
      <c r="O51" s="247"/>
      <c r="P51" s="248"/>
      <c r="Q51" s="248"/>
      <c r="R51" s="248"/>
      <c r="S51" s="249"/>
      <c r="T51" s="247"/>
      <c r="U51" s="248"/>
      <c r="V51" s="248"/>
      <c r="W51" s="248"/>
      <c r="X51" s="250"/>
      <c r="Y51" s="247"/>
      <c r="Z51" s="248"/>
      <c r="AA51" s="248"/>
      <c r="AB51" s="248"/>
      <c r="AC51" s="251"/>
      <c r="AD51" s="247"/>
      <c r="AE51" s="248"/>
      <c r="AF51" s="248"/>
      <c r="AG51" s="252"/>
      <c r="AH51" s="253"/>
      <c r="AI51" s="254"/>
      <c r="AJ51" s="238" t="str">
        <f>IFERROR(IF(INDEX('Impact Indicators - Section B'!P$9:P$25,MATCH('Print View'!H51,'Impact Indicators - Section B'!$A$9:$A$25,0))&lt;&gt;0,INDEX('Impact Indicators - Section B'!P$9:P$25,MATCH('Print View'!$A51,'Impact Indicators - Section B'!$A$9:$A$25,0)),""),"")</f>
        <v/>
      </c>
    </row>
    <row r="52" spans="1:36" x14ac:dyDescent="0.25">
      <c r="A52" s="138"/>
      <c r="B52" s="138"/>
      <c r="C52" s="138"/>
      <c r="D52" s="138"/>
      <c r="E52" s="138"/>
      <c r="F52" s="138"/>
      <c r="G52" s="138"/>
      <c r="H52" s="138"/>
      <c r="I52" s="138"/>
      <c r="J52" s="138"/>
      <c r="K52" s="138"/>
      <c r="L52" s="138"/>
      <c r="M52" s="138"/>
      <c r="N52" s="148"/>
      <c r="O52" s="138"/>
      <c r="P52" s="138"/>
      <c r="Q52" s="138"/>
      <c r="R52" s="138"/>
      <c r="S52" s="138"/>
      <c r="T52" s="138"/>
      <c r="U52" s="138"/>
      <c r="V52" s="138"/>
      <c r="W52" s="138"/>
      <c r="X52" s="138"/>
      <c r="Y52" s="138"/>
      <c r="Z52" s="138"/>
      <c r="AA52" s="138"/>
      <c r="AB52" s="138"/>
      <c r="AC52" s="138"/>
      <c r="AD52" s="138"/>
      <c r="AE52" s="138"/>
      <c r="AF52" s="138"/>
      <c r="AG52" s="138"/>
      <c r="AH52" s="138"/>
      <c r="AI52" s="138"/>
      <c r="AJ52" s="138"/>
    </row>
    <row r="53" spans="1:36" ht="16.5" thickBot="1" x14ac:dyDescent="0.3">
      <c r="A53" s="138"/>
      <c r="B53" s="138"/>
      <c r="C53" s="138"/>
      <c r="D53" s="138"/>
      <c r="E53" s="138"/>
      <c r="F53" s="138"/>
      <c r="G53" s="138"/>
      <c r="H53" s="138"/>
      <c r="I53" s="138"/>
      <c r="J53" s="138"/>
      <c r="K53" s="138"/>
      <c r="L53" s="138"/>
      <c r="M53" s="138"/>
      <c r="N53" s="148"/>
      <c r="O53" s="138"/>
      <c r="P53" s="138"/>
      <c r="Q53" s="138"/>
      <c r="R53" s="138"/>
      <c r="S53" s="138"/>
      <c r="T53" s="138"/>
      <c r="U53" s="138"/>
      <c r="V53" s="138"/>
      <c r="W53" s="138"/>
      <c r="X53" s="138"/>
      <c r="Y53" s="138"/>
      <c r="Z53" s="138"/>
      <c r="AA53" s="138"/>
      <c r="AB53" s="138"/>
      <c r="AC53" s="138"/>
      <c r="AD53" s="138"/>
      <c r="AE53" s="138"/>
      <c r="AF53" s="138"/>
      <c r="AG53" s="138"/>
      <c r="AH53" s="138"/>
      <c r="AI53" s="138"/>
      <c r="AJ53" s="138"/>
    </row>
    <row r="54" spans="1:36" ht="47.25" thickBot="1" x14ac:dyDescent="0.3">
      <c r="A54" s="709" t="str">
        <f>'Outcome Indicators - Section C'!A8:N8</f>
        <v>Indicateur d'effet</v>
      </c>
      <c r="B54" s="710"/>
      <c r="C54" s="710"/>
      <c r="D54" s="710"/>
      <c r="E54" s="710"/>
      <c r="F54" s="710"/>
      <c r="G54" s="710"/>
      <c r="H54" s="710"/>
      <c r="I54" s="711"/>
      <c r="J54" s="138"/>
      <c r="K54" s="138"/>
      <c r="L54" s="138"/>
      <c r="M54" s="138"/>
      <c r="N54" s="148"/>
      <c r="O54" s="138"/>
      <c r="P54" s="138"/>
      <c r="Q54" s="138"/>
      <c r="R54" s="138"/>
      <c r="S54" s="138"/>
      <c r="T54" s="138"/>
      <c r="U54" s="138"/>
      <c r="V54" s="138"/>
      <c r="W54" s="138"/>
      <c r="X54" s="138"/>
      <c r="Y54" s="138"/>
      <c r="Z54" s="138"/>
      <c r="AA54" s="138"/>
      <c r="AB54" s="138"/>
      <c r="AC54" s="138"/>
      <c r="AD54" s="138"/>
      <c r="AE54" s="138"/>
      <c r="AF54" s="138"/>
      <c r="AG54" s="138"/>
      <c r="AH54" s="138"/>
      <c r="AI54" s="138"/>
      <c r="AJ54" s="138"/>
    </row>
    <row r="55" spans="1:36" ht="16.5" thickBot="1" x14ac:dyDescent="0.3">
      <c r="A55" s="138"/>
      <c r="B55" s="138"/>
      <c r="C55" s="138"/>
      <c r="D55" s="138"/>
      <c r="E55" s="138"/>
      <c r="F55" s="138"/>
      <c r="G55" s="138"/>
      <c r="H55" s="138"/>
      <c r="I55" s="138"/>
      <c r="J55" s="138"/>
      <c r="K55" s="138"/>
      <c r="L55" s="138"/>
      <c r="M55" s="138"/>
      <c r="N55" s="148"/>
      <c r="O55" s="138"/>
      <c r="P55" s="138"/>
      <c r="Q55" s="138"/>
      <c r="R55" s="138"/>
      <c r="S55" s="138"/>
      <c r="T55" s="138"/>
      <c r="U55" s="138"/>
      <c r="V55" s="138"/>
      <c r="W55" s="138"/>
      <c r="X55" s="138"/>
      <c r="Y55" s="138"/>
      <c r="Z55" s="138"/>
      <c r="AA55" s="138"/>
      <c r="AB55" s="138"/>
      <c r="AC55" s="138"/>
      <c r="AD55" s="138"/>
      <c r="AE55" s="138"/>
      <c r="AF55" s="138"/>
      <c r="AG55" s="138"/>
      <c r="AH55" s="138"/>
      <c r="AI55" s="138"/>
      <c r="AJ55" s="138"/>
    </row>
    <row r="56" spans="1:36" ht="26.25" customHeight="1" thickBot="1" x14ac:dyDescent="0.3">
      <c r="A56" s="726" t="s">
        <v>128</v>
      </c>
      <c r="B56" s="722" t="str">
        <f>'Outcome Indicators - Section C'!B9</f>
        <v>Indicateur d'effet standard</v>
      </c>
      <c r="C56" s="722" t="str">
        <f>'Outcome Indicators - Section C'!C9</f>
        <v>Indicateur d'effet standard personnalisé</v>
      </c>
      <c r="D56" s="722" t="str">
        <f>'Outcome Indicators - Section C'!D9</f>
        <v>Référence Valeur</v>
      </c>
      <c r="E56" s="722" t="str">
        <f>'Outcome Indicators - Section C'!E9</f>
        <v>Référence Année</v>
      </c>
      <c r="F56" s="722" t="str">
        <f>'Outcome Indicators - Section C'!F9</f>
        <v>Référence Source</v>
      </c>
      <c r="G56" s="722" t="str">
        <f>'Outcome Indicators - Section C'!G9</f>
        <v>Ventilation obligatoire</v>
      </c>
      <c r="H56" s="722" t="str">
        <f>'Outcome Indicators - Section C'!H9</f>
        <v xml:space="preserve">Récipiendaires principaux responsables </v>
      </c>
      <c r="I56" s="724">
        <f>'Outcome Indicators - Section C'!O9</f>
        <v>0</v>
      </c>
      <c r="J56" s="764"/>
      <c r="K56" s="765"/>
      <c r="L56" s="765"/>
      <c r="M56" s="765"/>
      <c r="N56" s="766"/>
      <c r="O56" s="764"/>
      <c r="P56" s="765"/>
      <c r="Q56" s="765"/>
      <c r="R56" s="765"/>
      <c r="S56" s="766"/>
      <c r="T56" s="764"/>
      <c r="U56" s="765"/>
      <c r="V56" s="765"/>
      <c r="W56" s="765"/>
      <c r="X56" s="766"/>
      <c r="Y56" s="764"/>
      <c r="Z56" s="765"/>
      <c r="AA56" s="765"/>
      <c r="AB56" s="765"/>
      <c r="AC56" s="766"/>
      <c r="AD56" s="767"/>
      <c r="AE56" s="765"/>
      <c r="AF56" s="765"/>
      <c r="AG56" s="765"/>
      <c r="AH56" s="766"/>
      <c r="AI56" s="188"/>
      <c r="AJ56" s="768">
        <f>'Outcome Indicators - Section C'!P9</f>
        <v>0</v>
      </c>
    </row>
    <row r="57" spans="1:36" ht="288.75" customHeight="1" thickBot="1" x14ac:dyDescent="0.3">
      <c r="A57" s="727"/>
      <c r="B57" s="723"/>
      <c r="C57" s="723"/>
      <c r="D57" s="723"/>
      <c r="E57" s="723"/>
      <c r="F57" s="723"/>
      <c r="G57" s="723"/>
      <c r="H57" s="723"/>
      <c r="I57" s="725"/>
      <c r="J57" s="187" t="str">
        <f>'Outcome Indicators - Section C'!D29</f>
        <v>Cible N#</v>
      </c>
      <c r="K57" s="183" t="str">
        <f>'Outcome Indicators - Section C'!E29</f>
        <v>Cible D#</v>
      </c>
      <c r="L57" s="183" t="str">
        <f>'Outcome Indicators - Section C'!F29</f>
        <v>Cible %</v>
      </c>
      <c r="M57" s="183" t="str">
        <f>'Outcome Indicators - Section C'!G29</f>
        <v>Date de remise du rapport</v>
      </c>
      <c r="N57" s="184" t="str">
        <f>'Outcome Indicators - Section C'!H29</f>
        <v>Mark if target is TBD?</v>
      </c>
      <c r="O57" s="187" t="str">
        <f>'Outcome Indicators - Section C'!D29</f>
        <v>Cible N#</v>
      </c>
      <c r="P57" s="183" t="str">
        <f>'Outcome Indicators - Section C'!E29</f>
        <v>Cible D#</v>
      </c>
      <c r="Q57" s="183" t="str">
        <f>'Outcome Indicators - Section C'!F29</f>
        <v>Cible %</v>
      </c>
      <c r="R57" s="183" t="str">
        <f>'Outcome Indicators - Section C'!G29</f>
        <v>Date de remise du rapport</v>
      </c>
      <c r="S57" s="184" t="str">
        <f>'Outcome Indicators - Section C'!H29</f>
        <v>Mark if target is TBD?</v>
      </c>
      <c r="T57" s="187" t="str">
        <f>'Outcome Indicators - Section C'!D29</f>
        <v>Cible N#</v>
      </c>
      <c r="U57" s="183" t="str">
        <f>'Outcome Indicators - Section C'!E29</f>
        <v>Cible D#</v>
      </c>
      <c r="V57" s="183" t="str">
        <f>'Outcome Indicators - Section C'!F29</f>
        <v>Cible %</v>
      </c>
      <c r="W57" s="183" t="str">
        <f>'Outcome Indicators - Section C'!G29</f>
        <v>Date de remise du rapport</v>
      </c>
      <c r="X57" s="184" t="str">
        <f>'Outcome Indicators - Section C'!H29</f>
        <v>Mark if target is TBD?</v>
      </c>
      <c r="Y57" s="187" t="str">
        <f>'Outcome Indicators - Section C'!D29</f>
        <v>Cible N#</v>
      </c>
      <c r="Z57" s="183" t="str">
        <f>'Outcome Indicators - Section C'!E29</f>
        <v>Cible D#</v>
      </c>
      <c r="AA57" s="183" t="str">
        <f>'Outcome Indicators - Section C'!F29</f>
        <v>Cible %</v>
      </c>
      <c r="AB57" s="183" t="str">
        <f>'Outcome Indicators - Section C'!G29</f>
        <v>Date de remise du rapport</v>
      </c>
      <c r="AC57" s="184" t="str">
        <f>'Outcome Indicators - Section C'!H29</f>
        <v>Mark if target is TBD?</v>
      </c>
      <c r="AD57" s="182" t="str">
        <f>'Outcome Indicators - Section C'!D29</f>
        <v>Cible N#</v>
      </c>
      <c r="AE57" s="183" t="str">
        <f>'Outcome Indicators - Section C'!E29</f>
        <v>Cible D#</v>
      </c>
      <c r="AF57" s="183" t="str">
        <f>'Outcome Indicators - Section C'!F29</f>
        <v>Cible %</v>
      </c>
      <c r="AG57" s="183" t="str">
        <f>'Outcome Indicators - Section C'!G29</f>
        <v>Date de remise du rapport</v>
      </c>
      <c r="AH57" s="184" t="str">
        <f>'Outcome Indicators - Section C'!H29</f>
        <v>Mark if target is TBD?</v>
      </c>
      <c r="AI57" s="189"/>
      <c r="AJ57" s="769"/>
    </row>
    <row r="58" spans="1:36" ht="116.25" x14ac:dyDescent="0.25">
      <c r="A58" s="218">
        <v>1</v>
      </c>
      <c r="B58" s="176" t="str">
        <f>IFERROR(IF(INDEX('Outcome Indicators - Section C'!B$10:B$26,MATCH('Print View'!$A58,'Outcome Indicators - Section C'!$A$10:$A$26,0))&lt;&gt;0,INDEX('Outcome Indicators - Section C'!B$10:B$26,MATCH('Print View'!$A58,'Outcome Indicators - Section C'!$A$10:$A$26,0)),""),"")</f>
        <v>Malaria O-6: Proportion de ménages disposant d'au moins une moustiquaire imprégnée d'insecticide pour deux personnes</v>
      </c>
      <c r="C58" s="176" t="str">
        <f>IFERROR(IF(INDEX('Outcome Indicators - Section C'!C$10:C$26,MATCH('Print View'!$A58,'Outcome Indicators - Section C'!B$10:B$26,0))&lt;&gt;0,INDEX('Outcome Indicators - Section C'!C$10:C$26,MATCH('Print View'!$A58,'Outcome Indicators - Section C'!B$10:B$26,0)),""),"")</f>
        <v/>
      </c>
      <c r="D58" s="176" t="str">
        <f>IFERROR(IF(INDEX('Outcome Indicators - Section C'!D$10:D$26,MATCH('Print View'!$A58,'Outcome Indicators - Section C'!C$10:C$26,0))&lt;&gt;0,INDEX('Outcome Indicators - Section C'!D$10:D$26,MATCH('Print View'!$A58,'Outcome Indicators - Section C'!C$10:C$26,0)),""),"")</f>
        <v/>
      </c>
      <c r="E58" s="176" t="str">
        <f>IFERROR(IF(INDEX('Outcome Indicators - Section C'!E$10:E$26,MATCH('Print View'!$A58,'Outcome Indicators - Section C'!D$10:D$26,0))&lt;&gt;0,INDEX('Outcome Indicators - Section C'!E$10:E$26,MATCH('Print View'!$A58,'Outcome Indicators - Section C'!D$10:D$26,0)),""),"")</f>
        <v/>
      </c>
      <c r="F58" s="176" t="str">
        <f>IFERROR(IF(INDEX('Outcome Indicators - Section C'!F$10:F$26,MATCH('Print View'!$A58,'Outcome Indicators - Section C'!E$10:E$26,0))&lt;&gt;0,INDEX('Outcome Indicators - Section C'!F$10:F$26,MATCH('Print View'!$A58,'Outcome Indicators - Section C'!E$10:E$26,0)),""),"")</f>
        <v/>
      </c>
      <c r="G58" s="176" t="str">
        <f>IFERROR(IF(INDEX('Outcome Indicators - Section C'!G$10:G$26,MATCH('Print View'!$A58,'Outcome Indicators - Section C'!F$10:F$26,0))&lt;&gt;0,INDEX('Outcome Indicators - Section C'!G$10:G$26,MATCH('Print View'!$A58,'Outcome Indicators - Section C'!F$10:F$26,0)),""),"")</f>
        <v/>
      </c>
      <c r="H58" s="176" t="str">
        <f>IFERROR(IF(INDEX('Outcome Indicators - Section C'!H$10:H$26,MATCH('Print View'!$A58,'Outcome Indicators - Section C'!G$10:G$26,0))&lt;&gt;0,INDEX('Outcome Indicators - Section C'!H$10:H$26,MATCH('Print View'!$A58,'Outcome Indicators - Section C'!G$10:G$26,0)),""),"")</f>
        <v/>
      </c>
      <c r="I58" s="176" t="str">
        <f>IFERROR(IF(INDEX('Outcome Indicators - Section C'!O$10:O$26,MATCH('Print View'!$A58,'Outcome Indicators - Section C'!H$10:H$26,0))&lt;&gt;0,INDEX('Outcome Indicators - Section C'!O$10:O$26,MATCH('Print View'!$A58,'Outcome Indicators - Section C'!H$10:H$26,0)),""),"")</f>
        <v/>
      </c>
      <c r="J58" s="177"/>
      <c r="K58" s="167"/>
      <c r="L58" s="167"/>
      <c r="M58" s="167"/>
      <c r="N58" s="179"/>
      <c r="O58" s="185"/>
      <c r="P58" s="167"/>
      <c r="Q58" s="167"/>
      <c r="R58" s="167"/>
      <c r="S58" s="178"/>
      <c r="T58" s="185"/>
      <c r="U58" s="167"/>
      <c r="V58" s="167"/>
      <c r="W58" s="167"/>
      <c r="X58" s="179"/>
      <c r="Y58" s="186"/>
      <c r="Z58" s="167"/>
      <c r="AA58" s="167"/>
      <c r="AB58" s="167"/>
      <c r="AC58" s="179"/>
      <c r="AD58" s="177"/>
      <c r="AE58" s="167"/>
      <c r="AF58" s="167"/>
      <c r="AG58" s="167"/>
      <c r="AH58" s="192"/>
      <c r="AI58" s="190"/>
      <c r="AJ58" s="180" t="str">
        <f>IFERROR(IF(INDEX('Outcome Indicators - Section C'!P$10:P$26,MATCH('Print View'!$A58,'Outcome Indicators - Section C'!H$10:H$26,0))&lt;&gt;0,INDEX('Outcome Indicators - Section C'!P$10:P$26,MATCH('Print View'!$A58,'Outcome Indicators - Section C'!H$10:H$26,0)),""),"")</f>
        <v/>
      </c>
    </row>
    <row r="59" spans="1:36" ht="162.75" x14ac:dyDescent="0.25">
      <c r="A59" s="218">
        <v>2</v>
      </c>
      <c r="B59" s="255" t="str">
        <f>IFERROR(IF(INDEX('Outcome Indicators - Section C'!B$10:B$26,MATCH('Print View'!$A59,'Outcome Indicators - Section C'!$A$10:$A$26,0))&lt;&gt;0,INDEX('Outcome Indicators - Section C'!B$10:B$26,MATCH('Print View'!$A59,'Outcome Indicators - Section C'!$A$10:$A$26,0)),""),"")</f>
        <v>Malaria O-3: Proportion de personnes utilisant une moustiquaire imprégnée d'insecticide parmi les personnes disposant d'une moustiquaire imprégnée d'insecticide</v>
      </c>
      <c r="C59" s="255" t="str">
        <f>IFERROR(IF(INDEX('Outcome Indicators - Section C'!C$10:C$26,MATCH('Print View'!$A59,'Outcome Indicators - Section C'!B$10:B$26,0))&lt;&gt;0,INDEX('Outcome Indicators - Section C'!C$10:C$26,MATCH('Print View'!$A59,'Outcome Indicators - Section C'!B$10:B$26,0)),""),"")</f>
        <v/>
      </c>
      <c r="D59" s="255" t="str">
        <f>IFERROR(IF(INDEX('Outcome Indicators - Section C'!D$10:D$26,MATCH('Print View'!$A59,'Outcome Indicators - Section C'!C$10:C$26,0))&lt;&gt;0,INDEX('Outcome Indicators - Section C'!D$10:D$26,MATCH('Print View'!$A59,'Outcome Indicators - Section C'!C$10:C$26,0)),""),"")</f>
        <v/>
      </c>
      <c r="E59" s="255" t="str">
        <f>IFERROR(IF(INDEX('Outcome Indicators - Section C'!E$10:E$26,MATCH('Print View'!$A59,'Outcome Indicators - Section C'!D$10:D$26,0))&lt;&gt;0,INDEX('Outcome Indicators - Section C'!E$10:E$26,MATCH('Print View'!$A59,'Outcome Indicators - Section C'!D$10:D$26,0)),""),"")</f>
        <v/>
      </c>
      <c r="F59" s="255" t="str">
        <f>IFERROR(IF(INDEX('Outcome Indicators - Section C'!F$10:F$26,MATCH('Print View'!$A59,'Outcome Indicators - Section C'!E$10:E$26,0))&lt;&gt;0,INDEX('Outcome Indicators - Section C'!F$10:F$26,MATCH('Print View'!$A59,'Outcome Indicators - Section C'!E$10:E$26,0)),""),"")</f>
        <v/>
      </c>
      <c r="G59" s="255" t="str">
        <f>IFERROR(IF(INDEX('Outcome Indicators - Section C'!G$10:G$26,MATCH('Print View'!$A59,'Outcome Indicators - Section C'!F$10:F$26,0))&lt;&gt;0,INDEX('Outcome Indicators - Section C'!G$10:G$26,MATCH('Print View'!$A59,'Outcome Indicators - Section C'!F$10:F$26,0)),""),"")</f>
        <v/>
      </c>
      <c r="H59" s="255" t="str">
        <f>IFERROR(IF(INDEX('Outcome Indicators - Section C'!H$10:H$26,MATCH('Print View'!$A59,'Outcome Indicators - Section C'!G$10:G$26,0))&lt;&gt;0,INDEX('Outcome Indicators - Section C'!H$10:H$26,MATCH('Print View'!$A59,'Outcome Indicators - Section C'!G$10:G$26,0)),""),"")</f>
        <v/>
      </c>
      <c r="I59" s="255" t="str">
        <f>IFERROR(IF(INDEX('Outcome Indicators - Section C'!O$10:O$26,MATCH('Print View'!$A59,'Outcome Indicators - Section C'!H$10:H$26,0))&lt;&gt;0,INDEX('Outcome Indicators - Section C'!O$10:O$26,MATCH('Print View'!$A59,'Outcome Indicators - Section C'!H$10:H$26,0)),""),"")</f>
        <v/>
      </c>
      <c r="J59" s="256"/>
      <c r="K59" s="257"/>
      <c r="L59" s="257"/>
      <c r="M59" s="257"/>
      <c r="N59" s="258"/>
      <c r="O59" s="259"/>
      <c r="P59" s="257"/>
      <c r="Q59" s="257"/>
      <c r="R59" s="257"/>
      <c r="S59" s="260"/>
      <c r="T59" s="259"/>
      <c r="U59" s="257"/>
      <c r="V59" s="257"/>
      <c r="W59" s="257"/>
      <c r="X59" s="258"/>
      <c r="Y59" s="222"/>
      <c r="Z59" s="257"/>
      <c r="AA59" s="257"/>
      <c r="AB59" s="257"/>
      <c r="AC59" s="258"/>
      <c r="AD59" s="256"/>
      <c r="AE59" s="257"/>
      <c r="AF59" s="257"/>
      <c r="AG59" s="257"/>
      <c r="AH59" s="261"/>
      <c r="AI59" s="190"/>
      <c r="AJ59" s="262" t="str">
        <f>IFERROR(IF(INDEX('Outcome Indicators - Section C'!P$10:P$26,MATCH('Print View'!$A59,'Outcome Indicators - Section C'!H$10:H$26,0))&lt;&gt;0,INDEX('Outcome Indicators - Section C'!P$10:P$26,MATCH('Print View'!$A59,'Outcome Indicators - Section C'!H$10:H$26,0)),""),"")</f>
        <v/>
      </c>
    </row>
    <row r="60" spans="1:36" ht="23.25" x14ac:dyDescent="0.25">
      <c r="A60" s="218">
        <v>3</v>
      </c>
      <c r="B60" s="176" t="str">
        <f>IFERROR(IF(INDEX('Outcome Indicators - Section C'!B$10:B$26,MATCH('Print View'!$A60,'Outcome Indicators - Section C'!$A$10:$A$26,0))&lt;&gt;0,INDEX('Outcome Indicators - Section C'!B$10:B$26,MATCH('Print View'!$A60,'Outcome Indicators - Section C'!$A$10:$A$26,0)),""),"")</f>
        <v/>
      </c>
      <c r="C60" s="176" t="str">
        <f>IFERROR(IF(INDEX('Outcome Indicators - Section C'!C$10:C$26,MATCH('Print View'!$A60,'Outcome Indicators - Section C'!B$10:B$26,0))&lt;&gt;0,INDEX('Outcome Indicators - Section C'!C$10:C$26,MATCH('Print View'!$A60,'Outcome Indicators - Section C'!B$10:B$26,0)),""),"")</f>
        <v/>
      </c>
      <c r="D60" s="176" t="str">
        <f>IFERROR(IF(INDEX('Outcome Indicators - Section C'!D$10:D$26,MATCH('Print View'!$A60,'Outcome Indicators - Section C'!C$10:C$26,0))&lt;&gt;0,INDEX('Outcome Indicators - Section C'!D$10:D$26,MATCH('Print View'!$A60,'Outcome Indicators - Section C'!C$10:C$26,0)),""),"")</f>
        <v/>
      </c>
      <c r="E60" s="176" t="str">
        <f>IFERROR(IF(INDEX('Outcome Indicators - Section C'!E$10:E$26,MATCH('Print View'!$A60,'Outcome Indicators - Section C'!D$10:D$26,0))&lt;&gt;0,INDEX('Outcome Indicators - Section C'!E$10:E$26,MATCH('Print View'!$A60,'Outcome Indicators - Section C'!D$10:D$26,0)),""),"")</f>
        <v/>
      </c>
      <c r="F60" s="176" t="str">
        <f>IFERROR(IF(INDEX('Outcome Indicators - Section C'!F$10:F$26,MATCH('Print View'!$A60,'Outcome Indicators - Section C'!E$10:E$26,0))&lt;&gt;0,INDEX('Outcome Indicators - Section C'!F$10:F$26,MATCH('Print View'!$A60,'Outcome Indicators - Section C'!E$10:E$26,0)),""),"")</f>
        <v/>
      </c>
      <c r="G60" s="176" t="str">
        <f>IFERROR(IF(INDEX('Outcome Indicators - Section C'!G$10:G$26,MATCH('Print View'!$A60,'Outcome Indicators - Section C'!F$10:F$26,0))&lt;&gt;0,INDEX('Outcome Indicators - Section C'!G$10:G$26,MATCH('Print View'!$A60,'Outcome Indicators - Section C'!F$10:F$26,0)),""),"")</f>
        <v/>
      </c>
      <c r="H60" s="176" t="str">
        <f>IFERROR(IF(INDEX('Outcome Indicators - Section C'!H$10:H$26,MATCH('Print View'!$A60,'Outcome Indicators - Section C'!G$10:G$26,0))&lt;&gt;0,INDEX('Outcome Indicators - Section C'!H$10:H$26,MATCH('Print View'!$A60,'Outcome Indicators - Section C'!G$10:G$26,0)),""),"")</f>
        <v/>
      </c>
      <c r="I60" s="176" t="str">
        <f>IFERROR(IF(INDEX('Outcome Indicators - Section C'!O$10:O$26,MATCH('Print View'!$A60,'Outcome Indicators - Section C'!H$10:H$26,0))&lt;&gt;0,INDEX('Outcome Indicators - Section C'!O$10:O$26,MATCH('Print View'!$A60,'Outcome Indicators - Section C'!H$10:H$26,0)),""),"")</f>
        <v/>
      </c>
      <c r="J60" s="142"/>
      <c r="K60" s="140"/>
      <c r="L60" s="140"/>
      <c r="M60" s="140"/>
      <c r="N60" s="141"/>
      <c r="O60" s="143"/>
      <c r="P60" s="140"/>
      <c r="Q60" s="140"/>
      <c r="R60" s="140"/>
      <c r="S60" s="168"/>
      <c r="T60" s="143"/>
      <c r="U60" s="140"/>
      <c r="V60" s="140"/>
      <c r="W60" s="140"/>
      <c r="X60" s="141"/>
      <c r="Y60" s="170"/>
      <c r="Z60" s="140"/>
      <c r="AA60" s="140"/>
      <c r="AB60" s="140"/>
      <c r="AC60" s="141"/>
      <c r="AD60" s="142"/>
      <c r="AE60" s="140"/>
      <c r="AF60" s="140"/>
      <c r="AG60" s="140"/>
      <c r="AH60" s="149"/>
      <c r="AI60" s="190"/>
      <c r="AJ60" s="180" t="str">
        <f>IFERROR(IF(INDEX('Outcome Indicators - Section C'!P$10:P$26,MATCH('Print View'!$A60,'Outcome Indicators - Section C'!H$10:H$26,0))&lt;&gt;0,INDEX('Outcome Indicators - Section C'!P$10:P$26,MATCH('Print View'!$A60,'Outcome Indicators - Section C'!H$10:H$26,0)),""),"")</f>
        <v/>
      </c>
    </row>
    <row r="61" spans="1:36" ht="23.25" x14ac:dyDescent="0.25">
      <c r="A61" s="218">
        <v>4</v>
      </c>
      <c r="B61" s="255" t="str">
        <f>IFERROR(IF(INDEX('Outcome Indicators - Section C'!B$10:B$26,MATCH('Print View'!$A61,'Outcome Indicators - Section C'!$A$10:$A$26,0))&lt;&gt;0,INDEX('Outcome Indicators - Section C'!B$10:B$26,MATCH('Print View'!$A61,'Outcome Indicators - Section C'!$A$10:$A$26,0)),""),"")</f>
        <v/>
      </c>
      <c r="C61" s="255" t="str">
        <f>IFERROR(IF(INDEX('Outcome Indicators - Section C'!C$10:C$26,MATCH('Print View'!$A61,'Outcome Indicators - Section C'!B$10:B$26,0))&lt;&gt;0,INDEX('Outcome Indicators - Section C'!C$10:C$26,MATCH('Print View'!$A61,'Outcome Indicators - Section C'!B$10:B$26,0)),""),"")</f>
        <v/>
      </c>
      <c r="D61" s="255" t="str">
        <f>IFERROR(IF(INDEX('Outcome Indicators - Section C'!D$10:D$26,MATCH('Print View'!$A61,'Outcome Indicators - Section C'!C$10:C$26,0))&lt;&gt;0,INDEX('Outcome Indicators - Section C'!D$10:D$26,MATCH('Print View'!$A61,'Outcome Indicators - Section C'!C$10:C$26,0)),""),"")</f>
        <v/>
      </c>
      <c r="E61" s="255" t="str">
        <f>IFERROR(IF(INDEX('Outcome Indicators - Section C'!E$10:E$26,MATCH('Print View'!$A61,'Outcome Indicators - Section C'!D$10:D$26,0))&lt;&gt;0,INDEX('Outcome Indicators - Section C'!E$10:E$26,MATCH('Print View'!$A61,'Outcome Indicators - Section C'!D$10:D$26,0)),""),"")</f>
        <v/>
      </c>
      <c r="F61" s="255" t="str">
        <f>IFERROR(IF(INDEX('Outcome Indicators - Section C'!F$10:F$26,MATCH('Print View'!$A61,'Outcome Indicators - Section C'!E$10:E$26,0))&lt;&gt;0,INDEX('Outcome Indicators - Section C'!F$10:F$26,MATCH('Print View'!$A61,'Outcome Indicators - Section C'!E$10:E$26,0)),""),"")</f>
        <v/>
      </c>
      <c r="G61" s="255" t="str">
        <f>IFERROR(IF(INDEX('Outcome Indicators - Section C'!G$10:G$26,MATCH('Print View'!$A61,'Outcome Indicators - Section C'!F$10:F$26,0))&lt;&gt;0,INDEX('Outcome Indicators - Section C'!G$10:G$26,MATCH('Print View'!$A61,'Outcome Indicators - Section C'!F$10:F$26,0)),""),"")</f>
        <v/>
      </c>
      <c r="H61" s="255" t="str">
        <f>IFERROR(IF(INDEX('Outcome Indicators - Section C'!H$10:H$26,MATCH('Print View'!$A61,'Outcome Indicators - Section C'!G$10:G$26,0))&lt;&gt;0,INDEX('Outcome Indicators - Section C'!H$10:H$26,MATCH('Print View'!$A61,'Outcome Indicators - Section C'!G$10:G$26,0)),""),"")</f>
        <v/>
      </c>
      <c r="I61" s="255" t="str">
        <f>IFERROR(IF(INDEX('Outcome Indicators - Section C'!O$10:O$26,MATCH('Print View'!$A61,'Outcome Indicators - Section C'!H$10:H$26,0))&lt;&gt;0,INDEX('Outcome Indicators - Section C'!O$10:O$26,MATCH('Print View'!$A61,'Outcome Indicators - Section C'!H$10:H$26,0)),""),"")</f>
        <v/>
      </c>
      <c r="J61" s="256"/>
      <c r="K61" s="257"/>
      <c r="L61" s="257"/>
      <c r="M61" s="257"/>
      <c r="N61" s="258"/>
      <c r="O61" s="259"/>
      <c r="P61" s="257"/>
      <c r="Q61" s="257"/>
      <c r="R61" s="257"/>
      <c r="S61" s="260"/>
      <c r="T61" s="259"/>
      <c r="U61" s="257"/>
      <c r="V61" s="257"/>
      <c r="W61" s="257"/>
      <c r="X61" s="258"/>
      <c r="Y61" s="222"/>
      <c r="Z61" s="257"/>
      <c r="AA61" s="257"/>
      <c r="AB61" s="257"/>
      <c r="AC61" s="258"/>
      <c r="AD61" s="256"/>
      <c r="AE61" s="257"/>
      <c r="AF61" s="257"/>
      <c r="AG61" s="257"/>
      <c r="AH61" s="261"/>
      <c r="AI61" s="190"/>
      <c r="AJ61" s="262" t="str">
        <f>IFERROR(IF(INDEX('Outcome Indicators - Section C'!P$10:P$26,MATCH('Print View'!$A61,'Outcome Indicators - Section C'!H$10:H$26,0))&lt;&gt;0,INDEX('Outcome Indicators - Section C'!P$10:P$26,MATCH('Print View'!$A61,'Outcome Indicators - Section C'!H$10:H$26,0)),""),"")</f>
        <v/>
      </c>
    </row>
    <row r="62" spans="1:36" ht="23.25" x14ac:dyDescent="0.25">
      <c r="A62" s="218">
        <v>5</v>
      </c>
      <c r="B62" s="176" t="str">
        <f>IFERROR(IF(INDEX('Outcome Indicators - Section C'!B$10:B$26,MATCH('Print View'!$A62,'Outcome Indicators - Section C'!$A$10:$A$26,0))&lt;&gt;0,INDEX('Outcome Indicators - Section C'!B$10:B$26,MATCH('Print View'!$A62,'Outcome Indicators - Section C'!$A$10:$A$26,0)),""),"")</f>
        <v/>
      </c>
      <c r="C62" s="176" t="str">
        <f>IFERROR(IF(INDEX('Outcome Indicators - Section C'!C$10:C$26,MATCH('Print View'!$A62,'Outcome Indicators - Section C'!B$10:B$26,0))&lt;&gt;0,INDEX('Outcome Indicators - Section C'!C$10:C$26,MATCH('Print View'!$A62,'Outcome Indicators - Section C'!B$10:B$26,0)),""),"")</f>
        <v/>
      </c>
      <c r="D62" s="176" t="str">
        <f>IFERROR(IF(INDEX('Outcome Indicators - Section C'!D$10:D$26,MATCH('Print View'!$A62,'Outcome Indicators - Section C'!C$10:C$26,0))&lt;&gt;0,INDEX('Outcome Indicators - Section C'!D$10:D$26,MATCH('Print View'!$A62,'Outcome Indicators - Section C'!C$10:C$26,0)),""),"")</f>
        <v/>
      </c>
      <c r="E62" s="176" t="str">
        <f>IFERROR(IF(INDEX('Outcome Indicators - Section C'!E$10:E$26,MATCH('Print View'!$A62,'Outcome Indicators - Section C'!D$10:D$26,0))&lt;&gt;0,INDEX('Outcome Indicators - Section C'!E$10:E$26,MATCH('Print View'!$A62,'Outcome Indicators - Section C'!D$10:D$26,0)),""),"")</f>
        <v/>
      </c>
      <c r="F62" s="176" t="str">
        <f>IFERROR(IF(INDEX('Outcome Indicators - Section C'!F$10:F$26,MATCH('Print View'!$A62,'Outcome Indicators - Section C'!E$10:E$26,0))&lt;&gt;0,INDEX('Outcome Indicators - Section C'!F$10:F$26,MATCH('Print View'!$A62,'Outcome Indicators - Section C'!E$10:E$26,0)),""),"")</f>
        <v/>
      </c>
      <c r="G62" s="176" t="str">
        <f>IFERROR(IF(INDEX('Outcome Indicators - Section C'!G$10:G$26,MATCH('Print View'!$A62,'Outcome Indicators - Section C'!F$10:F$26,0))&lt;&gt;0,INDEX('Outcome Indicators - Section C'!G$10:G$26,MATCH('Print View'!$A62,'Outcome Indicators - Section C'!F$10:F$26,0)),""),"")</f>
        <v/>
      </c>
      <c r="H62" s="176" t="str">
        <f>IFERROR(IF(INDEX('Outcome Indicators - Section C'!H$10:H$26,MATCH('Print View'!$A62,'Outcome Indicators - Section C'!G$10:G$26,0))&lt;&gt;0,INDEX('Outcome Indicators - Section C'!H$10:H$26,MATCH('Print View'!$A62,'Outcome Indicators - Section C'!G$10:G$26,0)),""),"")</f>
        <v/>
      </c>
      <c r="I62" s="176" t="str">
        <f>IFERROR(IF(INDEX('Outcome Indicators - Section C'!O$10:O$26,MATCH('Print View'!$A62,'Outcome Indicators - Section C'!H$10:H$26,0))&lt;&gt;0,INDEX('Outcome Indicators - Section C'!O$10:O$26,MATCH('Print View'!$A62,'Outcome Indicators - Section C'!H$10:H$26,0)),""),"")</f>
        <v/>
      </c>
      <c r="J62" s="142"/>
      <c r="K62" s="140"/>
      <c r="L62" s="140"/>
      <c r="M62" s="140"/>
      <c r="N62" s="141"/>
      <c r="O62" s="143"/>
      <c r="P62" s="140"/>
      <c r="Q62" s="140"/>
      <c r="R62" s="140"/>
      <c r="S62" s="168"/>
      <c r="T62" s="143"/>
      <c r="U62" s="140"/>
      <c r="V62" s="140"/>
      <c r="W62" s="140"/>
      <c r="X62" s="141"/>
      <c r="Y62" s="170"/>
      <c r="Z62" s="140"/>
      <c r="AA62" s="140"/>
      <c r="AB62" s="140"/>
      <c r="AC62" s="141"/>
      <c r="AD62" s="142"/>
      <c r="AE62" s="140"/>
      <c r="AF62" s="140"/>
      <c r="AG62" s="140"/>
      <c r="AH62" s="149"/>
      <c r="AI62" s="190"/>
      <c r="AJ62" s="180" t="str">
        <f>IFERROR(IF(INDEX('Outcome Indicators - Section C'!P$10:P$26,MATCH('Print View'!$A62,'Outcome Indicators - Section C'!H$10:H$26,0))&lt;&gt;0,INDEX('Outcome Indicators - Section C'!P$10:P$26,MATCH('Print View'!$A62,'Outcome Indicators - Section C'!H$10:H$26,0)),""),"")</f>
        <v/>
      </c>
    </row>
    <row r="63" spans="1:36" ht="23.25" x14ac:dyDescent="0.25">
      <c r="A63" s="218">
        <v>6</v>
      </c>
      <c r="B63" s="255" t="str">
        <f>IFERROR(IF(INDEX('Outcome Indicators - Section C'!B$10:B$26,MATCH('Print View'!$A63,'Outcome Indicators - Section C'!$A$10:$A$26,0))&lt;&gt;0,INDEX('Outcome Indicators - Section C'!B$10:B$26,MATCH('Print View'!$A63,'Outcome Indicators - Section C'!$A$10:$A$26,0)),""),"")</f>
        <v/>
      </c>
      <c r="C63" s="255" t="str">
        <f>IFERROR(IF(INDEX('Outcome Indicators - Section C'!C$10:C$26,MATCH('Print View'!$A63,'Outcome Indicators - Section C'!B$10:B$26,0))&lt;&gt;0,INDEX('Outcome Indicators - Section C'!C$10:C$26,MATCH('Print View'!$A63,'Outcome Indicators - Section C'!B$10:B$26,0)),""),"")</f>
        <v/>
      </c>
      <c r="D63" s="255" t="str">
        <f>IFERROR(IF(INDEX('Outcome Indicators - Section C'!D$10:D$26,MATCH('Print View'!$A63,'Outcome Indicators - Section C'!C$10:C$26,0))&lt;&gt;0,INDEX('Outcome Indicators - Section C'!D$10:D$26,MATCH('Print View'!$A63,'Outcome Indicators - Section C'!C$10:C$26,0)),""),"")</f>
        <v/>
      </c>
      <c r="E63" s="255" t="str">
        <f>IFERROR(IF(INDEX('Outcome Indicators - Section C'!E$10:E$26,MATCH('Print View'!$A63,'Outcome Indicators - Section C'!D$10:D$26,0))&lt;&gt;0,INDEX('Outcome Indicators - Section C'!E$10:E$26,MATCH('Print View'!$A63,'Outcome Indicators - Section C'!D$10:D$26,0)),""),"")</f>
        <v/>
      </c>
      <c r="F63" s="255" t="str">
        <f>IFERROR(IF(INDEX('Outcome Indicators - Section C'!F$10:F$26,MATCH('Print View'!$A63,'Outcome Indicators - Section C'!E$10:E$26,0))&lt;&gt;0,INDEX('Outcome Indicators - Section C'!F$10:F$26,MATCH('Print View'!$A63,'Outcome Indicators - Section C'!E$10:E$26,0)),""),"")</f>
        <v/>
      </c>
      <c r="G63" s="255" t="str">
        <f>IFERROR(IF(INDEX('Outcome Indicators - Section C'!G$10:G$26,MATCH('Print View'!$A63,'Outcome Indicators - Section C'!F$10:F$26,0))&lt;&gt;0,INDEX('Outcome Indicators - Section C'!G$10:G$26,MATCH('Print View'!$A63,'Outcome Indicators - Section C'!F$10:F$26,0)),""),"")</f>
        <v/>
      </c>
      <c r="H63" s="255" t="str">
        <f>IFERROR(IF(INDEX('Outcome Indicators - Section C'!H$10:H$26,MATCH('Print View'!$A63,'Outcome Indicators - Section C'!G$10:G$26,0))&lt;&gt;0,INDEX('Outcome Indicators - Section C'!H$10:H$26,MATCH('Print View'!$A63,'Outcome Indicators - Section C'!G$10:G$26,0)),""),"")</f>
        <v/>
      </c>
      <c r="I63" s="255" t="str">
        <f>IFERROR(IF(INDEX('Outcome Indicators - Section C'!O$10:O$26,MATCH('Print View'!$A63,'Outcome Indicators - Section C'!H$10:H$26,0))&lt;&gt;0,INDEX('Outcome Indicators - Section C'!O$10:O$26,MATCH('Print View'!$A63,'Outcome Indicators - Section C'!H$10:H$26,0)),""),"")</f>
        <v/>
      </c>
      <c r="J63" s="256"/>
      <c r="K63" s="257"/>
      <c r="L63" s="257"/>
      <c r="M63" s="257"/>
      <c r="N63" s="258"/>
      <c r="O63" s="259"/>
      <c r="P63" s="257"/>
      <c r="Q63" s="257"/>
      <c r="R63" s="257"/>
      <c r="S63" s="260"/>
      <c r="T63" s="259"/>
      <c r="U63" s="257"/>
      <c r="V63" s="257"/>
      <c r="W63" s="257"/>
      <c r="X63" s="258"/>
      <c r="Y63" s="222"/>
      <c r="Z63" s="257"/>
      <c r="AA63" s="257"/>
      <c r="AB63" s="257"/>
      <c r="AC63" s="258"/>
      <c r="AD63" s="256"/>
      <c r="AE63" s="257"/>
      <c r="AF63" s="257"/>
      <c r="AG63" s="257"/>
      <c r="AH63" s="261"/>
      <c r="AI63" s="190"/>
      <c r="AJ63" s="262" t="str">
        <f>IFERROR(IF(INDEX('Outcome Indicators - Section C'!P$10:P$26,MATCH('Print View'!$A63,'Outcome Indicators - Section C'!H$10:H$26,0))&lt;&gt;0,INDEX('Outcome Indicators - Section C'!P$10:P$26,MATCH('Print View'!$A63,'Outcome Indicators - Section C'!H$10:H$26,0)),""),"")</f>
        <v/>
      </c>
    </row>
    <row r="64" spans="1:36" ht="23.25" x14ac:dyDescent="0.25">
      <c r="A64" s="218">
        <v>7</v>
      </c>
      <c r="B64" s="176" t="str">
        <f>IFERROR(IF(INDEX('Outcome Indicators - Section C'!B$10:B$26,MATCH('Print View'!$A64,'Outcome Indicators - Section C'!$A$10:$A$26,0))&lt;&gt;0,INDEX('Outcome Indicators - Section C'!B$10:B$26,MATCH('Print View'!$A64,'Outcome Indicators - Section C'!$A$10:$A$26,0)),""),"")</f>
        <v/>
      </c>
      <c r="C64" s="176" t="str">
        <f>IFERROR(IF(INDEX('Outcome Indicators - Section C'!C$10:C$26,MATCH('Print View'!$A64,'Outcome Indicators - Section C'!B$10:B$26,0))&lt;&gt;0,INDEX('Outcome Indicators - Section C'!C$10:C$26,MATCH('Print View'!$A64,'Outcome Indicators - Section C'!B$10:B$26,0)),""),"")</f>
        <v/>
      </c>
      <c r="D64" s="176" t="str">
        <f>IFERROR(IF(INDEX('Outcome Indicators - Section C'!D$10:D$26,MATCH('Print View'!$A64,'Outcome Indicators - Section C'!C$10:C$26,0))&lt;&gt;0,INDEX('Outcome Indicators - Section C'!D$10:D$26,MATCH('Print View'!$A64,'Outcome Indicators - Section C'!C$10:C$26,0)),""),"")</f>
        <v/>
      </c>
      <c r="E64" s="176" t="str">
        <f>IFERROR(IF(INDEX('Outcome Indicators - Section C'!E$10:E$26,MATCH('Print View'!$A64,'Outcome Indicators - Section C'!D$10:D$26,0))&lt;&gt;0,INDEX('Outcome Indicators - Section C'!E$10:E$26,MATCH('Print View'!$A64,'Outcome Indicators - Section C'!D$10:D$26,0)),""),"")</f>
        <v/>
      </c>
      <c r="F64" s="176" t="str">
        <f>IFERROR(IF(INDEX('Outcome Indicators - Section C'!F$10:F$26,MATCH('Print View'!$A64,'Outcome Indicators - Section C'!E$10:E$26,0))&lt;&gt;0,INDEX('Outcome Indicators - Section C'!F$10:F$26,MATCH('Print View'!$A64,'Outcome Indicators - Section C'!E$10:E$26,0)),""),"")</f>
        <v/>
      </c>
      <c r="G64" s="176" t="str">
        <f>IFERROR(IF(INDEX('Outcome Indicators - Section C'!G$10:G$26,MATCH('Print View'!$A64,'Outcome Indicators - Section C'!F$10:F$26,0))&lt;&gt;0,INDEX('Outcome Indicators - Section C'!G$10:G$26,MATCH('Print View'!$A64,'Outcome Indicators - Section C'!F$10:F$26,0)),""),"")</f>
        <v/>
      </c>
      <c r="H64" s="176" t="str">
        <f>IFERROR(IF(INDEX('Outcome Indicators - Section C'!H$10:H$26,MATCH('Print View'!$A64,'Outcome Indicators - Section C'!G$10:G$26,0))&lt;&gt;0,INDEX('Outcome Indicators - Section C'!H$10:H$26,MATCH('Print View'!$A64,'Outcome Indicators - Section C'!G$10:G$26,0)),""),"")</f>
        <v/>
      </c>
      <c r="I64" s="176" t="str">
        <f>IFERROR(IF(INDEX('Outcome Indicators - Section C'!O$10:O$26,MATCH('Print View'!$A64,'Outcome Indicators - Section C'!H$10:H$26,0))&lt;&gt;0,INDEX('Outcome Indicators - Section C'!O$10:O$26,MATCH('Print View'!$A64,'Outcome Indicators - Section C'!H$10:H$26,0)),""),"")</f>
        <v/>
      </c>
      <c r="J64" s="142"/>
      <c r="K64" s="140"/>
      <c r="L64" s="140"/>
      <c r="M64" s="140"/>
      <c r="N64" s="141"/>
      <c r="O64" s="143"/>
      <c r="P64" s="140"/>
      <c r="Q64" s="140"/>
      <c r="R64" s="140"/>
      <c r="S64" s="168"/>
      <c r="T64" s="143"/>
      <c r="U64" s="140"/>
      <c r="V64" s="140"/>
      <c r="W64" s="140"/>
      <c r="X64" s="141"/>
      <c r="Y64" s="170"/>
      <c r="Z64" s="140"/>
      <c r="AA64" s="140"/>
      <c r="AB64" s="140"/>
      <c r="AC64" s="141"/>
      <c r="AD64" s="142"/>
      <c r="AE64" s="140"/>
      <c r="AF64" s="140"/>
      <c r="AG64" s="140"/>
      <c r="AH64" s="149"/>
      <c r="AI64" s="190"/>
      <c r="AJ64" s="180" t="str">
        <f>IFERROR(IF(INDEX('Outcome Indicators - Section C'!P$10:P$26,MATCH('Print View'!$A64,'Outcome Indicators - Section C'!H$10:H$26,0))&lt;&gt;0,INDEX('Outcome Indicators - Section C'!P$10:P$26,MATCH('Print View'!$A64,'Outcome Indicators - Section C'!H$10:H$26,0)),""),"")</f>
        <v/>
      </c>
    </row>
    <row r="65" spans="1:36" ht="23.25" x14ac:dyDescent="0.25">
      <c r="A65" s="218">
        <v>8</v>
      </c>
      <c r="B65" s="255" t="str">
        <f>IFERROR(IF(INDEX('Outcome Indicators - Section C'!B$10:B$26,MATCH('Print View'!$A65,'Outcome Indicators - Section C'!$A$10:$A$26,0))&lt;&gt;0,INDEX('Outcome Indicators - Section C'!B$10:B$26,MATCH('Print View'!$A65,'Outcome Indicators - Section C'!$A$10:$A$26,0)),""),"")</f>
        <v/>
      </c>
      <c r="C65" s="255" t="str">
        <f>IFERROR(IF(INDEX('Outcome Indicators - Section C'!C$10:C$26,MATCH('Print View'!$A65,'Outcome Indicators - Section C'!B$10:B$26,0))&lt;&gt;0,INDEX('Outcome Indicators - Section C'!C$10:C$26,MATCH('Print View'!$A65,'Outcome Indicators - Section C'!B$10:B$26,0)),""),"")</f>
        <v/>
      </c>
      <c r="D65" s="255" t="str">
        <f>IFERROR(IF(INDEX('Outcome Indicators - Section C'!D$10:D$26,MATCH('Print View'!$A65,'Outcome Indicators - Section C'!C$10:C$26,0))&lt;&gt;0,INDEX('Outcome Indicators - Section C'!D$10:D$26,MATCH('Print View'!$A65,'Outcome Indicators - Section C'!C$10:C$26,0)),""),"")</f>
        <v/>
      </c>
      <c r="E65" s="255" t="str">
        <f>IFERROR(IF(INDEX('Outcome Indicators - Section C'!E$10:E$26,MATCH('Print View'!$A65,'Outcome Indicators - Section C'!D$10:D$26,0))&lt;&gt;0,INDEX('Outcome Indicators - Section C'!E$10:E$26,MATCH('Print View'!$A65,'Outcome Indicators - Section C'!D$10:D$26,0)),""),"")</f>
        <v/>
      </c>
      <c r="F65" s="255" t="str">
        <f>IFERROR(IF(INDEX('Outcome Indicators - Section C'!F$10:F$26,MATCH('Print View'!$A65,'Outcome Indicators - Section C'!E$10:E$26,0))&lt;&gt;0,INDEX('Outcome Indicators - Section C'!F$10:F$26,MATCH('Print View'!$A65,'Outcome Indicators - Section C'!E$10:E$26,0)),""),"")</f>
        <v/>
      </c>
      <c r="G65" s="255" t="str">
        <f>IFERROR(IF(INDEX('Outcome Indicators - Section C'!G$10:G$26,MATCH('Print View'!$A65,'Outcome Indicators - Section C'!F$10:F$26,0))&lt;&gt;0,INDEX('Outcome Indicators - Section C'!G$10:G$26,MATCH('Print View'!$A65,'Outcome Indicators - Section C'!F$10:F$26,0)),""),"")</f>
        <v/>
      </c>
      <c r="H65" s="255" t="str">
        <f>IFERROR(IF(INDEX('Outcome Indicators - Section C'!H$10:H$26,MATCH('Print View'!$A65,'Outcome Indicators - Section C'!G$10:G$26,0))&lt;&gt;0,INDEX('Outcome Indicators - Section C'!H$10:H$26,MATCH('Print View'!$A65,'Outcome Indicators - Section C'!G$10:G$26,0)),""),"")</f>
        <v/>
      </c>
      <c r="I65" s="255" t="str">
        <f>IFERROR(IF(INDEX('Outcome Indicators - Section C'!O$10:O$26,MATCH('Print View'!$A65,'Outcome Indicators - Section C'!H$10:H$26,0))&lt;&gt;0,INDEX('Outcome Indicators - Section C'!O$10:O$26,MATCH('Print View'!$A65,'Outcome Indicators - Section C'!H$10:H$26,0)),""),"")</f>
        <v/>
      </c>
      <c r="J65" s="256"/>
      <c r="K65" s="257"/>
      <c r="L65" s="257"/>
      <c r="M65" s="257"/>
      <c r="N65" s="258"/>
      <c r="O65" s="259"/>
      <c r="P65" s="257"/>
      <c r="Q65" s="257"/>
      <c r="R65" s="257"/>
      <c r="S65" s="260"/>
      <c r="T65" s="259"/>
      <c r="U65" s="257"/>
      <c r="V65" s="257"/>
      <c r="W65" s="257"/>
      <c r="X65" s="258"/>
      <c r="Y65" s="222"/>
      <c r="Z65" s="257"/>
      <c r="AA65" s="257"/>
      <c r="AB65" s="257"/>
      <c r="AC65" s="258"/>
      <c r="AD65" s="256"/>
      <c r="AE65" s="257"/>
      <c r="AF65" s="257"/>
      <c r="AG65" s="257"/>
      <c r="AH65" s="261"/>
      <c r="AI65" s="190"/>
      <c r="AJ65" s="262" t="str">
        <f>IFERROR(IF(INDEX('Outcome Indicators - Section C'!P$10:P$26,MATCH('Print View'!$A65,'Outcome Indicators - Section C'!H$10:H$26,0))&lt;&gt;0,INDEX('Outcome Indicators - Section C'!P$10:P$26,MATCH('Print View'!$A65,'Outcome Indicators - Section C'!H$10:H$26,0)),""),"")</f>
        <v/>
      </c>
    </row>
    <row r="66" spans="1:36" ht="23.25" x14ac:dyDescent="0.25">
      <c r="A66" s="218">
        <v>9</v>
      </c>
      <c r="B66" s="176" t="str">
        <f>IFERROR(IF(INDEX('Outcome Indicators - Section C'!B$10:B$26,MATCH('Print View'!$A66,'Outcome Indicators - Section C'!$A$10:$A$26,0))&lt;&gt;0,INDEX('Outcome Indicators - Section C'!B$10:B$26,MATCH('Print View'!$A66,'Outcome Indicators - Section C'!$A$10:$A$26,0)),""),"")</f>
        <v/>
      </c>
      <c r="C66" s="176" t="str">
        <f>IFERROR(IF(INDEX('Outcome Indicators - Section C'!C$10:C$26,MATCH('Print View'!$A66,'Outcome Indicators - Section C'!B$10:B$26,0))&lt;&gt;0,INDEX('Outcome Indicators - Section C'!C$10:C$26,MATCH('Print View'!$A66,'Outcome Indicators - Section C'!B$10:B$26,0)),""),"")</f>
        <v/>
      </c>
      <c r="D66" s="176" t="str">
        <f>IFERROR(IF(INDEX('Outcome Indicators - Section C'!D$10:D$26,MATCH('Print View'!$A66,'Outcome Indicators - Section C'!C$10:C$26,0))&lt;&gt;0,INDEX('Outcome Indicators - Section C'!D$10:D$26,MATCH('Print View'!$A66,'Outcome Indicators - Section C'!C$10:C$26,0)),""),"")</f>
        <v/>
      </c>
      <c r="E66" s="176" t="str">
        <f>IFERROR(IF(INDEX('Outcome Indicators - Section C'!E$10:E$26,MATCH('Print View'!$A66,'Outcome Indicators - Section C'!D$10:D$26,0))&lt;&gt;0,INDEX('Outcome Indicators - Section C'!E$10:E$26,MATCH('Print View'!$A66,'Outcome Indicators - Section C'!D$10:D$26,0)),""),"")</f>
        <v/>
      </c>
      <c r="F66" s="176" t="str">
        <f>IFERROR(IF(INDEX('Outcome Indicators - Section C'!F$10:F$26,MATCH('Print View'!$A66,'Outcome Indicators - Section C'!E$10:E$26,0))&lt;&gt;0,INDEX('Outcome Indicators - Section C'!F$10:F$26,MATCH('Print View'!$A66,'Outcome Indicators - Section C'!E$10:E$26,0)),""),"")</f>
        <v/>
      </c>
      <c r="G66" s="176" t="str">
        <f>IFERROR(IF(INDEX('Outcome Indicators - Section C'!G$10:G$26,MATCH('Print View'!$A66,'Outcome Indicators - Section C'!F$10:F$26,0))&lt;&gt;0,INDEX('Outcome Indicators - Section C'!G$10:G$26,MATCH('Print View'!$A66,'Outcome Indicators - Section C'!F$10:F$26,0)),""),"")</f>
        <v/>
      </c>
      <c r="H66" s="176" t="str">
        <f>IFERROR(IF(INDEX('Outcome Indicators - Section C'!H$10:H$26,MATCH('Print View'!$A66,'Outcome Indicators - Section C'!G$10:G$26,0))&lt;&gt;0,INDEX('Outcome Indicators - Section C'!H$10:H$26,MATCH('Print View'!$A66,'Outcome Indicators - Section C'!G$10:G$26,0)),""),"")</f>
        <v/>
      </c>
      <c r="I66" s="176" t="str">
        <f>IFERROR(IF(INDEX('Outcome Indicators - Section C'!O$10:O$26,MATCH('Print View'!$A66,'Outcome Indicators - Section C'!H$10:H$26,0))&lt;&gt;0,INDEX('Outcome Indicators - Section C'!O$10:O$26,MATCH('Print View'!$A66,'Outcome Indicators - Section C'!H$10:H$26,0)),""),"")</f>
        <v/>
      </c>
      <c r="J66" s="142"/>
      <c r="K66" s="140"/>
      <c r="L66" s="140"/>
      <c r="M66" s="140"/>
      <c r="N66" s="141"/>
      <c r="O66" s="143"/>
      <c r="P66" s="140"/>
      <c r="Q66" s="140"/>
      <c r="R66" s="140"/>
      <c r="S66" s="168"/>
      <c r="T66" s="143"/>
      <c r="U66" s="140"/>
      <c r="V66" s="140"/>
      <c r="W66" s="140"/>
      <c r="X66" s="141"/>
      <c r="Y66" s="170"/>
      <c r="Z66" s="140"/>
      <c r="AA66" s="140"/>
      <c r="AB66" s="140"/>
      <c r="AC66" s="141"/>
      <c r="AD66" s="142"/>
      <c r="AE66" s="140"/>
      <c r="AF66" s="140"/>
      <c r="AG66" s="140"/>
      <c r="AH66" s="149"/>
      <c r="AI66" s="190"/>
      <c r="AJ66" s="180" t="str">
        <f>IFERROR(IF(INDEX('Outcome Indicators - Section C'!P$10:P$26,MATCH('Print View'!$A66,'Outcome Indicators - Section C'!H$10:H$26,0))&lt;&gt;0,INDEX('Outcome Indicators - Section C'!P$10:P$26,MATCH('Print View'!$A66,'Outcome Indicators - Section C'!H$10:H$26,0)),""),"")</f>
        <v/>
      </c>
    </row>
    <row r="67" spans="1:36" ht="23.25" x14ac:dyDescent="0.25">
      <c r="A67" s="218">
        <v>10</v>
      </c>
      <c r="B67" s="255" t="str">
        <f>IFERROR(IF(INDEX('Outcome Indicators - Section C'!B$10:B$26,MATCH('Print View'!$A67,'Outcome Indicators - Section C'!$A$10:$A$26,0))&lt;&gt;0,INDEX('Outcome Indicators - Section C'!B$10:B$26,MATCH('Print View'!$A67,'Outcome Indicators - Section C'!$A$10:$A$26,0)),""),"")</f>
        <v/>
      </c>
      <c r="C67" s="255" t="str">
        <f>IFERROR(IF(INDEX('Outcome Indicators - Section C'!C$10:C$26,MATCH('Print View'!$A67,'Outcome Indicators - Section C'!B$10:B$26,0))&lt;&gt;0,INDEX('Outcome Indicators - Section C'!C$10:C$26,MATCH('Print View'!$A67,'Outcome Indicators - Section C'!B$10:B$26,0)),""),"")</f>
        <v/>
      </c>
      <c r="D67" s="255" t="str">
        <f>IFERROR(IF(INDEX('Outcome Indicators - Section C'!D$10:D$26,MATCH('Print View'!$A67,'Outcome Indicators - Section C'!C$10:C$26,0))&lt;&gt;0,INDEX('Outcome Indicators - Section C'!D$10:D$26,MATCH('Print View'!$A67,'Outcome Indicators - Section C'!C$10:C$26,0)),""),"")</f>
        <v/>
      </c>
      <c r="E67" s="255" t="str">
        <f>IFERROR(IF(INDEX('Outcome Indicators - Section C'!E$10:E$26,MATCH('Print View'!$A67,'Outcome Indicators - Section C'!D$10:D$26,0))&lt;&gt;0,INDEX('Outcome Indicators - Section C'!E$10:E$26,MATCH('Print View'!$A67,'Outcome Indicators - Section C'!D$10:D$26,0)),""),"")</f>
        <v/>
      </c>
      <c r="F67" s="255" t="str">
        <f>IFERROR(IF(INDEX('Outcome Indicators - Section C'!F$10:F$26,MATCH('Print View'!$A67,'Outcome Indicators - Section C'!E$10:E$26,0))&lt;&gt;0,INDEX('Outcome Indicators - Section C'!F$10:F$26,MATCH('Print View'!$A67,'Outcome Indicators - Section C'!E$10:E$26,0)),""),"")</f>
        <v/>
      </c>
      <c r="G67" s="255" t="str">
        <f>IFERROR(IF(INDEX('Outcome Indicators - Section C'!G$10:G$26,MATCH('Print View'!$A67,'Outcome Indicators - Section C'!F$10:F$26,0))&lt;&gt;0,INDEX('Outcome Indicators - Section C'!G$10:G$26,MATCH('Print View'!$A67,'Outcome Indicators - Section C'!F$10:F$26,0)),""),"")</f>
        <v/>
      </c>
      <c r="H67" s="255" t="str">
        <f>IFERROR(IF(INDEX('Outcome Indicators - Section C'!H$10:H$26,MATCH('Print View'!$A67,'Outcome Indicators - Section C'!G$10:G$26,0))&lt;&gt;0,INDEX('Outcome Indicators - Section C'!H$10:H$26,MATCH('Print View'!$A67,'Outcome Indicators - Section C'!G$10:G$26,0)),""),"")</f>
        <v/>
      </c>
      <c r="I67" s="255" t="str">
        <f>IFERROR(IF(INDEX('Outcome Indicators - Section C'!O$10:O$26,MATCH('Print View'!$A67,'Outcome Indicators - Section C'!H$10:H$26,0))&lt;&gt;0,INDEX('Outcome Indicators - Section C'!O$10:O$26,MATCH('Print View'!$A67,'Outcome Indicators - Section C'!H$10:H$26,0)),""),"")</f>
        <v/>
      </c>
      <c r="J67" s="256"/>
      <c r="K67" s="257"/>
      <c r="L67" s="257"/>
      <c r="M67" s="257"/>
      <c r="N67" s="258"/>
      <c r="O67" s="259"/>
      <c r="P67" s="257"/>
      <c r="Q67" s="257"/>
      <c r="R67" s="257"/>
      <c r="S67" s="260"/>
      <c r="T67" s="259"/>
      <c r="U67" s="257"/>
      <c r="V67" s="257"/>
      <c r="W67" s="257"/>
      <c r="X67" s="258"/>
      <c r="Y67" s="222"/>
      <c r="Z67" s="257"/>
      <c r="AA67" s="257"/>
      <c r="AB67" s="257"/>
      <c r="AC67" s="258"/>
      <c r="AD67" s="256"/>
      <c r="AE67" s="257"/>
      <c r="AF67" s="257"/>
      <c r="AG67" s="257"/>
      <c r="AH67" s="261"/>
      <c r="AI67" s="190"/>
      <c r="AJ67" s="262" t="str">
        <f>IFERROR(IF(INDEX('Outcome Indicators - Section C'!P$10:P$26,MATCH('Print View'!$A67,'Outcome Indicators - Section C'!H$10:H$26,0))&lt;&gt;0,INDEX('Outcome Indicators - Section C'!P$10:P$26,MATCH('Print View'!$A67,'Outcome Indicators - Section C'!H$10:H$26,0)),""),"")</f>
        <v/>
      </c>
    </row>
    <row r="68" spans="1:36" ht="23.25" x14ac:dyDescent="0.25">
      <c r="A68" s="218">
        <v>11</v>
      </c>
      <c r="B68" s="176" t="str">
        <f>IFERROR(IF(INDEX('Outcome Indicators - Section C'!B$10:B$26,MATCH('Print View'!$A68,'Outcome Indicators - Section C'!$A$10:$A$26,0))&lt;&gt;0,INDEX('Outcome Indicators - Section C'!B$10:B$26,MATCH('Print View'!$A68,'Outcome Indicators - Section C'!$A$10:$A$26,0)),""),"")</f>
        <v/>
      </c>
      <c r="C68" s="176" t="str">
        <f>IFERROR(IF(INDEX('Outcome Indicators - Section C'!C$10:C$26,MATCH('Print View'!$A68,'Outcome Indicators - Section C'!B$10:B$26,0))&lt;&gt;0,INDEX('Outcome Indicators - Section C'!C$10:C$26,MATCH('Print View'!$A68,'Outcome Indicators - Section C'!B$10:B$26,0)),""),"")</f>
        <v/>
      </c>
      <c r="D68" s="176" t="str">
        <f>IFERROR(IF(INDEX('Outcome Indicators - Section C'!D$10:D$26,MATCH('Print View'!$A68,'Outcome Indicators - Section C'!C$10:C$26,0))&lt;&gt;0,INDEX('Outcome Indicators - Section C'!D$10:D$26,MATCH('Print View'!$A68,'Outcome Indicators - Section C'!C$10:C$26,0)),""),"")</f>
        <v/>
      </c>
      <c r="E68" s="176" t="str">
        <f>IFERROR(IF(INDEX('Outcome Indicators - Section C'!E$10:E$26,MATCH('Print View'!$A68,'Outcome Indicators - Section C'!D$10:D$26,0))&lt;&gt;0,INDEX('Outcome Indicators - Section C'!E$10:E$26,MATCH('Print View'!$A68,'Outcome Indicators - Section C'!D$10:D$26,0)),""),"")</f>
        <v/>
      </c>
      <c r="F68" s="176" t="str">
        <f>IFERROR(IF(INDEX('Outcome Indicators - Section C'!F$10:F$26,MATCH('Print View'!$A68,'Outcome Indicators - Section C'!E$10:E$26,0))&lt;&gt;0,INDEX('Outcome Indicators - Section C'!F$10:F$26,MATCH('Print View'!$A68,'Outcome Indicators - Section C'!E$10:E$26,0)),""),"")</f>
        <v/>
      </c>
      <c r="G68" s="176" t="str">
        <f>IFERROR(IF(INDEX('Outcome Indicators - Section C'!G$10:G$26,MATCH('Print View'!$A68,'Outcome Indicators - Section C'!F$10:F$26,0))&lt;&gt;0,INDEX('Outcome Indicators - Section C'!G$10:G$26,MATCH('Print View'!$A68,'Outcome Indicators - Section C'!F$10:F$26,0)),""),"")</f>
        <v/>
      </c>
      <c r="H68" s="176" t="str">
        <f>IFERROR(IF(INDEX('Outcome Indicators - Section C'!H$10:H$26,MATCH('Print View'!$A68,'Outcome Indicators - Section C'!G$10:G$26,0))&lt;&gt;0,INDEX('Outcome Indicators - Section C'!H$10:H$26,MATCH('Print View'!$A68,'Outcome Indicators - Section C'!G$10:G$26,0)),""),"")</f>
        <v/>
      </c>
      <c r="I68" s="176" t="str">
        <f>IFERROR(IF(INDEX('Outcome Indicators - Section C'!O$10:O$26,MATCH('Print View'!$A68,'Outcome Indicators - Section C'!H$10:H$26,0))&lt;&gt;0,INDEX('Outcome Indicators - Section C'!O$10:O$26,MATCH('Print View'!$A68,'Outcome Indicators - Section C'!H$10:H$26,0)),""),"")</f>
        <v/>
      </c>
      <c r="J68" s="142"/>
      <c r="K68" s="140"/>
      <c r="L68" s="140"/>
      <c r="M68" s="140"/>
      <c r="N68" s="141"/>
      <c r="O68" s="143"/>
      <c r="P68" s="140"/>
      <c r="Q68" s="140"/>
      <c r="R68" s="140"/>
      <c r="S68" s="168"/>
      <c r="T68" s="143"/>
      <c r="U68" s="140"/>
      <c r="V68" s="140"/>
      <c r="W68" s="140"/>
      <c r="X68" s="141"/>
      <c r="Y68" s="170"/>
      <c r="Z68" s="140"/>
      <c r="AA68" s="140"/>
      <c r="AB68" s="140"/>
      <c r="AC68" s="141"/>
      <c r="AD68" s="142"/>
      <c r="AE68" s="140"/>
      <c r="AF68" s="140"/>
      <c r="AG68" s="140"/>
      <c r="AH68" s="149"/>
      <c r="AI68" s="190"/>
      <c r="AJ68" s="180" t="str">
        <f>IFERROR(IF(INDEX('Outcome Indicators - Section C'!P$10:P$26,MATCH('Print View'!$A68,'Outcome Indicators - Section C'!H$10:H$26,0))&lt;&gt;0,INDEX('Outcome Indicators - Section C'!P$10:P$26,MATCH('Print View'!$A68,'Outcome Indicators - Section C'!H$10:H$26,0)),""),"")</f>
        <v/>
      </c>
    </row>
    <row r="69" spans="1:36" ht="23.25" x14ac:dyDescent="0.25">
      <c r="A69" s="218">
        <v>12</v>
      </c>
      <c r="B69" s="255" t="str">
        <f>IFERROR(IF(INDEX('Outcome Indicators - Section C'!B$10:B$26,MATCH('Print View'!$A69,'Outcome Indicators - Section C'!$A$10:$A$26,0))&lt;&gt;0,INDEX('Outcome Indicators - Section C'!B$10:B$26,MATCH('Print View'!$A69,'Outcome Indicators - Section C'!$A$10:$A$26,0)),""),"")</f>
        <v/>
      </c>
      <c r="C69" s="255" t="str">
        <f>IFERROR(IF(INDEX('Outcome Indicators - Section C'!C$10:C$26,MATCH('Print View'!$A69,'Outcome Indicators - Section C'!B$10:B$26,0))&lt;&gt;0,INDEX('Outcome Indicators - Section C'!C$10:C$26,MATCH('Print View'!$A69,'Outcome Indicators - Section C'!B$10:B$26,0)),""),"")</f>
        <v/>
      </c>
      <c r="D69" s="255" t="str">
        <f>IFERROR(IF(INDEX('Outcome Indicators - Section C'!D$10:D$26,MATCH('Print View'!$A69,'Outcome Indicators - Section C'!C$10:C$26,0))&lt;&gt;0,INDEX('Outcome Indicators - Section C'!D$10:D$26,MATCH('Print View'!$A69,'Outcome Indicators - Section C'!C$10:C$26,0)),""),"")</f>
        <v/>
      </c>
      <c r="E69" s="255" t="str">
        <f>IFERROR(IF(INDEX('Outcome Indicators - Section C'!E$10:E$26,MATCH('Print View'!$A69,'Outcome Indicators - Section C'!D$10:D$26,0))&lt;&gt;0,INDEX('Outcome Indicators - Section C'!E$10:E$26,MATCH('Print View'!$A69,'Outcome Indicators - Section C'!D$10:D$26,0)),""),"")</f>
        <v/>
      </c>
      <c r="F69" s="255" t="str">
        <f>IFERROR(IF(INDEX('Outcome Indicators - Section C'!F$10:F$26,MATCH('Print View'!$A69,'Outcome Indicators - Section C'!E$10:E$26,0))&lt;&gt;0,INDEX('Outcome Indicators - Section C'!F$10:F$26,MATCH('Print View'!$A69,'Outcome Indicators - Section C'!E$10:E$26,0)),""),"")</f>
        <v/>
      </c>
      <c r="G69" s="255" t="str">
        <f>IFERROR(IF(INDEX('Outcome Indicators - Section C'!G$10:G$26,MATCH('Print View'!$A69,'Outcome Indicators - Section C'!F$10:F$26,0))&lt;&gt;0,INDEX('Outcome Indicators - Section C'!G$10:G$26,MATCH('Print View'!$A69,'Outcome Indicators - Section C'!F$10:F$26,0)),""),"")</f>
        <v/>
      </c>
      <c r="H69" s="255" t="str">
        <f>IFERROR(IF(INDEX('Outcome Indicators - Section C'!H$10:H$26,MATCH('Print View'!$A69,'Outcome Indicators - Section C'!G$10:G$26,0))&lt;&gt;0,INDEX('Outcome Indicators - Section C'!H$10:H$26,MATCH('Print View'!$A69,'Outcome Indicators - Section C'!G$10:G$26,0)),""),"")</f>
        <v/>
      </c>
      <c r="I69" s="255" t="str">
        <f>IFERROR(IF(INDEX('Outcome Indicators - Section C'!O$10:O$26,MATCH('Print View'!$A69,'Outcome Indicators - Section C'!H$10:H$26,0))&lt;&gt;0,INDEX('Outcome Indicators - Section C'!O$10:O$26,MATCH('Print View'!$A69,'Outcome Indicators - Section C'!H$10:H$26,0)),""),"")</f>
        <v/>
      </c>
      <c r="J69" s="256"/>
      <c r="K69" s="257"/>
      <c r="L69" s="257"/>
      <c r="M69" s="257"/>
      <c r="N69" s="258"/>
      <c r="O69" s="259"/>
      <c r="P69" s="257"/>
      <c r="Q69" s="257"/>
      <c r="R69" s="257"/>
      <c r="S69" s="260"/>
      <c r="T69" s="259"/>
      <c r="U69" s="257"/>
      <c r="V69" s="257"/>
      <c r="W69" s="257"/>
      <c r="X69" s="258"/>
      <c r="Y69" s="222"/>
      <c r="Z69" s="257"/>
      <c r="AA69" s="257"/>
      <c r="AB69" s="257"/>
      <c r="AC69" s="258"/>
      <c r="AD69" s="256"/>
      <c r="AE69" s="257"/>
      <c r="AF69" s="257"/>
      <c r="AG69" s="257"/>
      <c r="AH69" s="261"/>
      <c r="AI69" s="190"/>
      <c r="AJ69" s="262" t="str">
        <f>IFERROR(IF(INDEX('Outcome Indicators - Section C'!P$10:P$26,MATCH('Print View'!$A69,'Outcome Indicators - Section C'!H$10:H$26,0))&lt;&gt;0,INDEX('Outcome Indicators - Section C'!P$10:P$26,MATCH('Print View'!$A69,'Outcome Indicators - Section C'!H$10:H$26,0)),""),"")</f>
        <v/>
      </c>
    </row>
    <row r="70" spans="1:36" ht="23.25" x14ac:dyDescent="0.25">
      <c r="A70" s="218">
        <v>13</v>
      </c>
      <c r="B70" s="176" t="str">
        <f>IFERROR(IF(INDEX('Outcome Indicators - Section C'!B$10:B$26,MATCH('Print View'!$A70,'Outcome Indicators - Section C'!$A$10:$A$26,0))&lt;&gt;0,INDEX('Outcome Indicators - Section C'!B$10:B$26,MATCH('Print View'!$A70,'Outcome Indicators - Section C'!$A$10:$A$26,0)),""),"")</f>
        <v/>
      </c>
      <c r="C70" s="176" t="str">
        <f>IFERROR(IF(INDEX('Outcome Indicators - Section C'!C$10:C$26,MATCH('Print View'!$A70,'Outcome Indicators - Section C'!B$10:B$26,0))&lt;&gt;0,INDEX('Outcome Indicators - Section C'!C$10:C$26,MATCH('Print View'!$A70,'Outcome Indicators - Section C'!B$10:B$26,0)),""),"")</f>
        <v/>
      </c>
      <c r="D70" s="176" t="str">
        <f>IFERROR(IF(INDEX('Outcome Indicators - Section C'!D$10:D$26,MATCH('Print View'!$A70,'Outcome Indicators - Section C'!C$10:C$26,0))&lt;&gt;0,INDEX('Outcome Indicators - Section C'!D$10:D$26,MATCH('Print View'!$A70,'Outcome Indicators - Section C'!C$10:C$26,0)),""),"")</f>
        <v/>
      </c>
      <c r="E70" s="176" t="str">
        <f>IFERROR(IF(INDEX('Outcome Indicators - Section C'!E$10:E$26,MATCH('Print View'!$A70,'Outcome Indicators - Section C'!D$10:D$26,0))&lt;&gt;0,INDEX('Outcome Indicators - Section C'!E$10:E$26,MATCH('Print View'!$A70,'Outcome Indicators - Section C'!D$10:D$26,0)),""),"")</f>
        <v/>
      </c>
      <c r="F70" s="176" t="str">
        <f>IFERROR(IF(INDEX('Outcome Indicators - Section C'!F$10:F$26,MATCH('Print View'!$A70,'Outcome Indicators - Section C'!E$10:E$26,0))&lt;&gt;0,INDEX('Outcome Indicators - Section C'!F$10:F$26,MATCH('Print View'!$A70,'Outcome Indicators - Section C'!E$10:E$26,0)),""),"")</f>
        <v/>
      </c>
      <c r="G70" s="176" t="str">
        <f>IFERROR(IF(INDEX('Outcome Indicators - Section C'!G$10:G$26,MATCH('Print View'!$A70,'Outcome Indicators - Section C'!F$10:F$26,0))&lt;&gt;0,INDEX('Outcome Indicators - Section C'!G$10:G$26,MATCH('Print View'!$A70,'Outcome Indicators - Section C'!F$10:F$26,0)),""),"")</f>
        <v/>
      </c>
      <c r="H70" s="176" t="str">
        <f>IFERROR(IF(INDEX('Outcome Indicators - Section C'!H$10:H$26,MATCH('Print View'!$A70,'Outcome Indicators - Section C'!G$10:G$26,0))&lt;&gt;0,INDEX('Outcome Indicators - Section C'!H$10:H$26,MATCH('Print View'!$A70,'Outcome Indicators - Section C'!G$10:G$26,0)),""),"")</f>
        <v/>
      </c>
      <c r="I70" s="176" t="str">
        <f>IFERROR(IF(INDEX('Outcome Indicators - Section C'!O$10:O$26,MATCH('Print View'!$A70,'Outcome Indicators - Section C'!H$10:H$26,0))&lt;&gt;0,INDEX('Outcome Indicators - Section C'!O$10:O$26,MATCH('Print View'!$A70,'Outcome Indicators - Section C'!H$10:H$26,0)),""),"")</f>
        <v/>
      </c>
      <c r="J70" s="142"/>
      <c r="K70" s="140"/>
      <c r="L70" s="140"/>
      <c r="M70" s="140"/>
      <c r="N70" s="141"/>
      <c r="O70" s="143"/>
      <c r="P70" s="140"/>
      <c r="Q70" s="140"/>
      <c r="R70" s="140"/>
      <c r="S70" s="168"/>
      <c r="T70" s="143"/>
      <c r="U70" s="140"/>
      <c r="V70" s="140"/>
      <c r="W70" s="140"/>
      <c r="X70" s="141"/>
      <c r="Y70" s="170"/>
      <c r="Z70" s="140"/>
      <c r="AA70" s="140"/>
      <c r="AB70" s="140"/>
      <c r="AC70" s="141"/>
      <c r="AD70" s="142"/>
      <c r="AE70" s="140"/>
      <c r="AF70" s="140"/>
      <c r="AG70" s="140"/>
      <c r="AH70" s="149"/>
      <c r="AI70" s="190"/>
      <c r="AJ70" s="180" t="str">
        <f>IFERROR(IF(INDEX('Outcome Indicators - Section C'!P$10:P$26,MATCH('Print View'!$A70,'Outcome Indicators - Section C'!H$10:H$26,0))&lt;&gt;0,INDEX('Outcome Indicators - Section C'!P$10:P$26,MATCH('Print View'!$A70,'Outcome Indicators - Section C'!H$10:H$26,0)),""),"")</f>
        <v/>
      </c>
    </row>
    <row r="71" spans="1:36" ht="23.25" x14ac:dyDescent="0.25">
      <c r="A71" s="218">
        <v>14</v>
      </c>
      <c r="B71" s="255" t="str">
        <f>IFERROR(IF(INDEX('Outcome Indicators - Section C'!B$10:B$26,MATCH('Print View'!$A71,'Outcome Indicators - Section C'!$A$10:$A$26,0))&lt;&gt;0,INDEX('Outcome Indicators - Section C'!B$10:B$26,MATCH('Print View'!$A71,'Outcome Indicators - Section C'!$A$10:$A$26,0)),""),"")</f>
        <v/>
      </c>
      <c r="C71" s="255" t="str">
        <f>IFERROR(IF(INDEX('Outcome Indicators - Section C'!C$10:C$26,MATCH('Print View'!$A71,'Outcome Indicators - Section C'!B$10:B$26,0))&lt;&gt;0,INDEX('Outcome Indicators - Section C'!C$10:C$26,MATCH('Print View'!$A71,'Outcome Indicators - Section C'!B$10:B$26,0)),""),"")</f>
        <v/>
      </c>
      <c r="D71" s="255" t="str">
        <f>IFERROR(IF(INDEX('Outcome Indicators - Section C'!D$10:D$26,MATCH('Print View'!$A71,'Outcome Indicators - Section C'!C$10:C$26,0))&lt;&gt;0,INDEX('Outcome Indicators - Section C'!D$10:D$26,MATCH('Print View'!$A71,'Outcome Indicators - Section C'!C$10:C$26,0)),""),"")</f>
        <v/>
      </c>
      <c r="E71" s="255" t="str">
        <f>IFERROR(IF(INDEX('Outcome Indicators - Section C'!E$10:E$26,MATCH('Print View'!$A71,'Outcome Indicators - Section C'!D$10:D$26,0))&lt;&gt;0,INDEX('Outcome Indicators - Section C'!E$10:E$26,MATCH('Print View'!$A71,'Outcome Indicators - Section C'!D$10:D$26,0)),""),"")</f>
        <v/>
      </c>
      <c r="F71" s="255" t="str">
        <f>IFERROR(IF(INDEX('Outcome Indicators - Section C'!F$10:F$26,MATCH('Print View'!$A71,'Outcome Indicators - Section C'!E$10:E$26,0))&lt;&gt;0,INDEX('Outcome Indicators - Section C'!F$10:F$26,MATCH('Print View'!$A71,'Outcome Indicators - Section C'!E$10:E$26,0)),""),"")</f>
        <v/>
      </c>
      <c r="G71" s="255" t="str">
        <f>IFERROR(IF(INDEX('Outcome Indicators - Section C'!G$10:G$26,MATCH('Print View'!$A71,'Outcome Indicators - Section C'!F$10:F$26,0))&lt;&gt;0,INDEX('Outcome Indicators - Section C'!G$10:G$26,MATCH('Print View'!$A71,'Outcome Indicators - Section C'!F$10:F$26,0)),""),"")</f>
        <v/>
      </c>
      <c r="H71" s="255" t="str">
        <f>IFERROR(IF(INDEX('Outcome Indicators - Section C'!H$10:H$26,MATCH('Print View'!$A71,'Outcome Indicators - Section C'!G$10:G$26,0))&lt;&gt;0,INDEX('Outcome Indicators - Section C'!H$10:H$26,MATCH('Print View'!$A71,'Outcome Indicators - Section C'!G$10:G$26,0)),""),"")</f>
        <v/>
      </c>
      <c r="I71" s="255" t="str">
        <f>IFERROR(IF(INDEX('Outcome Indicators - Section C'!O$10:O$26,MATCH('Print View'!$A71,'Outcome Indicators - Section C'!H$10:H$26,0))&lt;&gt;0,INDEX('Outcome Indicators - Section C'!O$10:O$26,MATCH('Print View'!$A71,'Outcome Indicators - Section C'!H$10:H$26,0)),""),"")</f>
        <v/>
      </c>
      <c r="J71" s="256"/>
      <c r="K71" s="257"/>
      <c r="L71" s="257"/>
      <c r="M71" s="257"/>
      <c r="N71" s="258"/>
      <c r="O71" s="259"/>
      <c r="P71" s="257"/>
      <c r="Q71" s="257"/>
      <c r="R71" s="257"/>
      <c r="S71" s="260"/>
      <c r="T71" s="259"/>
      <c r="U71" s="257"/>
      <c r="V71" s="257"/>
      <c r="W71" s="257"/>
      <c r="X71" s="258"/>
      <c r="Y71" s="222"/>
      <c r="Z71" s="257"/>
      <c r="AA71" s="257"/>
      <c r="AB71" s="257"/>
      <c r="AC71" s="258"/>
      <c r="AD71" s="256"/>
      <c r="AE71" s="257"/>
      <c r="AF71" s="257"/>
      <c r="AG71" s="257"/>
      <c r="AH71" s="261"/>
      <c r="AI71" s="190"/>
      <c r="AJ71" s="262" t="str">
        <f>IFERROR(IF(INDEX('Outcome Indicators - Section C'!P$10:P$26,MATCH('Print View'!$A71,'Outcome Indicators - Section C'!H$10:H$26,0))&lt;&gt;0,INDEX('Outcome Indicators - Section C'!P$10:P$26,MATCH('Print View'!$A71,'Outcome Indicators - Section C'!H$10:H$26,0)),""),"")</f>
        <v/>
      </c>
    </row>
    <row r="72" spans="1:36" ht="24" thickBot="1" x14ac:dyDescent="0.3">
      <c r="A72" s="218">
        <v>15</v>
      </c>
      <c r="B72" s="176" t="str">
        <f>IFERROR(IF(INDEX('Outcome Indicators - Section C'!B$10:B$26,MATCH('Print View'!$A72,'Outcome Indicators - Section C'!$A$10:$A$26,0))&lt;&gt;0,INDEX('Outcome Indicators - Section C'!B$10:B$26,MATCH('Print View'!$A72,'Outcome Indicators - Section C'!$A$10:$A$26,0)),""),"")</f>
        <v/>
      </c>
      <c r="C72" s="176" t="str">
        <f>IFERROR(IF(INDEX('Outcome Indicators - Section C'!C$10:C$26,MATCH('Print View'!$A72,'Outcome Indicators - Section C'!B$10:B$26,0))&lt;&gt;0,INDEX('Outcome Indicators - Section C'!C$10:C$26,MATCH('Print View'!$A72,'Outcome Indicators - Section C'!B$10:B$26,0)),""),"")</f>
        <v/>
      </c>
      <c r="D72" s="176" t="str">
        <f>IFERROR(IF(INDEX('Outcome Indicators - Section C'!D$10:D$26,MATCH('Print View'!$A72,'Outcome Indicators - Section C'!C$10:C$26,0))&lt;&gt;0,INDEX('Outcome Indicators - Section C'!D$10:D$26,MATCH('Print View'!$A72,'Outcome Indicators - Section C'!C$10:C$26,0)),""),"")</f>
        <v/>
      </c>
      <c r="E72" s="176" t="str">
        <f>IFERROR(IF(INDEX('Outcome Indicators - Section C'!E$10:E$26,MATCH('Print View'!$A72,'Outcome Indicators - Section C'!D$10:D$26,0))&lt;&gt;0,INDEX('Outcome Indicators - Section C'!E$10:E$26,MATCH('Print View'!$A72,'Outcome Indicators - Section C'!D$10:D$26,0)),""),"")</f>
        <v/>
      </c>
      <c r="F72" s="176" t="str">
        <f>IFERROR(IF(INDEX('Outcome Indicators - Section C'!F$10:F$26,MATCH('Print View'!$A72,'Outcome Indicators - Section C'!E$10:E$26,0))&lt;&gt;0,INDEX('Outcome Indicators - Section C'!F$10:F$26,MATCH('Print View'!$A72,'Outcome Indicators - Section C'!E$10:E$26,0)),""),"")</f>
        <v/>
      </c>
      <c r="G72" s="176" t="str">
        <f>IFERROR(IF(INDEX('Outcome Indicators - Section C'!G$10:G$26,MATCH('Print View'!$A72,'Outcome Indicators - Section C'!F$10:F$26,0))&lt;&gt;0,INDEX('Outcome Indicators - Section C'!G$10:G$26,MATCH('Print View'!$A72,'Outcome Indicators - Section C'!F$10:F$26,0)),""),"")</f>
        <v/>
      </c>
      <c r="H72" s="176" t="str">
        <f>IFERROR(IF(INDEX('Outcome Indicators - Section C'!H$10:H$26,MATCH('Print View'!$A72,'Outcome Indicators - Section C'!G$10:G$26,0))&lt;&gt;0,INDEX('Outcome Indicators - Section C'!H$10:H$26,MATCH('Print View'!$A72,'Outcome Indicators - Section C'!G$10:G$26,0)),""),"")</f>
        <v/>
      </c>
      <c r="I72" s="176" t="str">
        <f>IFERROR(IF(INDEX('Outcome Indicators - Section C'!O$10:O$26,MATCH('Print View'!$A72,'Outcome Indicators - Section C'!H$10:H$26,0))&lt;&gt;0,INDEX('Outcome Indicators - Section C'!O$10:O$26,MATCH('Print View'!$A72,'Outcome Indicators - Section C'!H$10:H$26,0)),""),"")</f>
        <v/>
      </c>
      <c r="J72" s="146"/>
      <c r="K72" s="144"/>
      <c r="L72" s="144"/>
      <c r="M72" s="144"/>
      <c r="N72" s="145"/>
      <c r="O72" s="147"/>
      <c r="P72" s="144"/>
      <c r="Q72" s="144"/>
      <c r="R72" s="144"/>
      <c r="S72" s="169"/>
      <c r="T72" s="147"/>
      <c r="U72" s="144"/>
      <c r="V72" s="144"/>
      <c r="W72" s="144"/>
      <c r="X72" s="145"/>
      <c r="Y72" s="171"/>
      <c r="Z72" s="144"/>
      <c r="AA72" s="144"/>
      <c r="AB72" s="144"/>
      <c r="AC72" s="145"/>
      <c r="AD72" s="146"/>
      <c r="AE72" s="144"/>
      <c r="AF72" s="144"/>
      <c r="AG72" s="144"/>
      <c r="AH72" s="150"/>
      <c r="AI72" s="191"/>
      <c r="AJ72" s="180" t="str">
        <f>IFERROR(IF(INDEX('Outcome Indicators - Section C'!P$10:P$26,MATCH('Print View'!$A72,'Outcome Indicators - Section C'!H$10:H$26,0))&lt;&gt;0,INDEX('Outcome Indicators - Section C'!P$10:P$26,MATCH('Print View'!$A72,'Outcome Indicators - Section C'!H$10:H$26,0)),""),"")</f>
        <v/>
      </c>
    </row>
    <row r="73" spans="1:36" x14ac:dyDescent="0.2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row>
    <row r="74" spans="1:36" ht="16.5" thickBot="1" x14ac:dyDescent="0.3">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row>
    <row r="75" spans="1:36" ht="47.25" thickBot="1" x14ac:dyDescent="0.3">
      <c r="A75" s="709" t="str">
        <f>'Coverage Indicators - Section D'!A8:W8</f>
        <v>Indicateur de couverture/produit</v>
      </c>
      <c r="B75" s="710"/>
      <c r="C75" s="710"/>
      <c r="D75" s="710"/>
      <c r="E75" s="710"/>
      <c r="F75" s="710"/>
      <c r="G75" s="710"/>
      <c r="H75" s="710"/>
      <c r="I75" s="711"/>
      <c r="J75" s="138"/>
      <c r="K75" s="138"/>
      <c r="L75" s="138"/>
      <c r="M75" s="138"/>
      <c r="N75" s="148"/>
      <c r="O75" s="138"/>
      <c r="P75" s="138"/>
      <c r="Q75" s="138"/>
      <c r="R75" s="138"/>
      <c r="S75" s="138"/>
      <c r="T75" s="138"/>
      <c r="U75" s="138"/>
      <c r="V75" s="138"/>
      <c r="W75" s="138"/>
      <c r="X75" s="138"/>
      <c r="Y75" s="138"/>
      <c r="Z75" s="138"/>
      <c r="AA75" s="138"/>
      <c r="AB75" s="138"/>
      <c r="AC75" s="138"/>
      <c r="AD75" s="138"/>
      <c r="AE75" s="138"/>
      <c r="AF75" s="138"/>
      <c r="AG75" s="138"/>
      <c r="AH75" s="138"/>
      <c r="AI75" s="138"/>
    </row>
    <row r="76" spans="1:36" ht="16.5" thickBot="1" x14ac:dyDescent="0.3">
      <c r="A76" s="138"/>
      <c r="B76" s="138"/>
      <c r="C76" s="138"/>
      <c r="D76" s="138"/>
      <c r="E76" s="138"/>
      <c r="F76" s="138"/>
      <c r="G76" s="138"/>
      <c r="H76" s="138"/>
      <c r="I76" s="138"/>
      <c r="J76" s="138"/>
      <c r="K76" s="138"/>
      <c r="L76" s="138"/>
      <c r="M76" s="138"/>
      <c r="N76" s="148"/>
      <c r="O76" s="138"/>
      <c r="P76" s="138">
        <v>2</v>
      </c>
      <c r="Q76" s="138" t="str">
        <f>IFERROR(IF(INDEX('Overview - Section A'!I$43:I$44,MATCH('Print View'!$P76,'Overview - Section A'!$B$43:$B$44,0))&lt;&gt;0,(INDEX('Overview - Section A'!I$43:I$44,MATCH('Print View'!$P76,'Overview - Section A'!$B$43:$B$44,0))),""),"")</f>
        <v/>
      </c>
      <c r="R76" s="138"/>
      <c r="S76" s="138"/>
      <c r="T76" s="138">
        <v>3</v>
      </c>
      <c r="U76" s="138" t="str">
        <f>IFERROR(IF(INDEX('Overview - Section A'!I$43:I$44,MATCH('Print View'!$T76,'Overview - Section A'!$B$43:$B$44,0))&lt;&gt;0,(INDEX('Overview - Section A'!I$43:I$44,MATCH('Print View'!$T76,'Overview - Section A'!$B$43:$B$44,0))),""),"")</f>
        <v/>
      </c>
      <c r="V76" s="138"/>
      <c r="W76" s="138"/>
      <c r="X76" s="138">
        <v>4</v>
      </c>
      <c r="Y76" s="138" t="str">
        <f>IFERROR(IF(INDEX('Overview - Section A'!I$43:I$44,MATCH('Print View'!$X76,'Overview - Section A'!$B$43:$B$44,0))&lt;&gt;0,(INDEX('Overview - Section A'!I$43:I$44,MATCH('Print View'!$X76,'Overview - Section A'!$B$43:$B$44,0))),""),"")</f>
        <v/>
      </c>
      <c r="Z76" s="138"/>
      <c r="AA76" s="138"/>
      <c r="AB76" s="138">
        <v>5</v>
      </c>
      <c r="AC76" s="138" t="str">
        <f>IFERROR(IF(INDEX('Overview - Section A'!I$43:I$44,MATCH('Print View'!$AB76,'Overview - Section A'!$B$43:$B$44,0))&lt;&gt;0,(INDEX('Overview - Section A'!I$43:I$44,MATCH('Print View'!$AB76,'Overview - Section A'!$B$43:$B$44,0))),""),"")</f>
        <v/>
      </c>
      <c r="AD76" s="138"/>
      <c r="AE76" s="138"/>
      <c r="AF76" s="138">
        <v>6</v>
      </c>
      <c r="AG76" s="138" t="str">
        <f>IFERROR(IF(INDEX('Overview - Section A'!I$43:I$44,MATCH('Print View'!$AF76,'Overview - Section A'!$B$43:$B$44,0))&lt;&gt;0,(INDEX('Overview - Section A'!I$43:I$44,MATCH('Print View'!$AF76,'Overview - Section A'!$B$43:$B$44,0))),""),"")</f>
        <v/>
      </c>
      <c r="AH76" s="138"/>
      <c r="AI76" s="138"/>
    </row>
    <row r="77" spans="1:36" ht="26.25" customHeight="1" x14ac:dyDescent="0.4">
      <c r="A77" s="718" t="s">
        <v>128</v>
      </c>
      <c r="B77" s="720" t="str">
        <f>'Coverage Indicators - Section D'!B9</f>
        <v>Module</v>
      </c>
      <c r="C77" s="720" t="str">
        <f>'Coverage Indicators - Section D'!C9</f>
        <v>Indicateur de couverture/produit standard</v>
      </c>
      <c r="D77" s="720" t="str">
        <f>'Coverage Indicators - Section D'!D9</f>
        <v>Indicateur de couverture/produit personnalisé</v>
      </c>
      <c r="E77" s="720" t="str">
        <f>'Coverage Indicators - Section D'!E9</f>
        <v>Référence N#</v>
      </c>
      <c r="F77" s="720" t="str">
        <f>'Coverage Indicators - Section D'!F9</f>
        <v>Référence D#</v>
      </c>
      <c r="G77" s="720" t="str">
        <f>'Coverage Indicators - Section D'!G9</f>
        <v>Référence %</v>
      </c>
      <c r="H77" s="720" t="str">
        <f>'Coverage Indicators - Section D'!H9</f>
        <v>Référence année</v>
      </c>
      <c r="I77" s="720" t="str">
        <f>'Coverage Indicators - Section D'!P9</f>
        <v>Référence Source</v>
      </c>
      <c r="J77" s="720" t="str">
        <f>'Coverage Indicators - Section D'!Q9</f>
        <v>Ventilation obligatoire</v>
      </c>
      <c r="K77" s="720" t="str">
        <f>'Coverage Indicators - Section D'!R9</f>
        <v>Est un sous-ensemble d'un autre indicateur (le cas échéant)</v>
      </c>
      <c r="L77" s="720" t="e">
        <f>'Coverage Indicators - Section D'!#REF!</f>
        <v>#REF!</v>
      </c>
      <c r="M77" s="720" t="e">
        <f>'Coverage Indicators - Section D'!#REF!</f>
        <v>#REF!</v>
      </c>
      <c r="N77" s="720" t="e">
        <f>'Coverage Indicators - Section D'!#REF!</f>
        <v>#REF!</v>
      </c>
      <c r="O77" s="757" t="e">
        <f>'Coverage Indicators - Section D'!#REF!</f>
        <v>#REF!</v>
      </c>
      <c r="P77" s="759" t="str">
        <f>IFERROR(IF(INDEX(P$5:P$12,MATCH($P$76,$O5:$O12,0))&lt;&gt;0,INDEX(P$5:P$12,MATCH($P$76,$O5:$O12,0)),""),"")</f>
        <v/>
      </c>
      <c r="Q77" s="760"/>
      <c r="R77" s="759" t="str">
        <f>IFERROR(IF(INDEX(R$5:R$12,MATCH($P$76,$O5:$O12,0))&lt;&gt;0,INDEX(R$5:R$12,MATCH($P$76,$O5:$O12,0)),""),"")</f>
        <v/>
      </c>
      <c r="S77" s="761"/>
      <c r="T77" s="732" t="str">
        <f>IFERROR(IF(INDEX(P$5:P$12,MATCH($T$76,$O5:$O12,0))&lt;&gt;0,INDEX(P$5:P$12,MATCH($T$76,$O5:$O12,0)),""),"")</f>
        <v/>
      </c>
      <c r="U77" s="733"/>
      <c r="V77" s="732" t="str">
        <f>IFERROR(IF(INDEX(R$5:R$12,MATCH($T$76,$O5:$O12,0))&lt;&gt;0,INDEX(R$5:R$12,MATCH($T$76,$O5:$O12,0)),""),"")</f>
        <v/>
      </c>
      <c r="W77" s="733"/>
      <c r="X77" s="732" t="str">
        <f>IFERROR(IF(INDEX(P$5:P$12,MATCH($X$76,$O5:$O12,0))&lt;&gt;0,INDEX(P$5:P$12,MATCH($X$76,$O5:$O12,0)),""),"")</f>
        <v/>
      </c>
      <c r="Y77" s="733"/>
      <c r="Z77" s="732" t="str">
        <f>IFERROR(IF(INDEX(R$5:R$12,MATCH($Z$76,$O5:$O12,0))&lt;&gt;0,INDEX(R$5:R$12,MATCH($Z$76,$O5:$O12,0)),""),"")</f>
        <v/>
      </c>
      <c r="AA77" s="737"/>
      <c r="AB77" s="738" t="str">
        <f>IFERROR(IF(INDEX(P$5:P$12,MATCH($AB$76,$O5:$O12,0))&lt;&gt;0,INDEX(P$5:P$12,MATCH($AB$76,$O5:$O12,0)),""),"")</f>
        <v/>
      </c>
      <c r="AC77" s="733"/>
      <c r="AD77" s="732" t="str">
        <f>IFERROR(IF(INDEX(R$5:R$12,MATCH($AB$76,$O5:$O12,0))&lt;&gt;0,INDEX(R$5:R$12,MATCH($AB$76,$O5:$O12,0)),""),"")</f>
        <v/>
      </c>
      <c r="AE77" s="737"/>
      <c r="AF77" s="734" t="str">
        <f>IFERROR(IF(INDEX(P$5:P$12,MATCH($AF$76,$O5:$O12,0))&lt;&gt;0,INDEX(P$5:P$12,MATCH($AF$76,$O5:$O12,0)),""),"")</f>
        <v/>
      </c>
      <c r="AG77" s="735"/>
      <c r="AH77" s="735" t="str">
        <f>IFERROR(IF(INDEX(R$5:R$12,MATCH($AF$76,$O5:$O12,0))&lt;&gt;0,INDEX(R$5:R$12,MATCH($AF$76,$O5:$O12,0)),""),"")</f>
        <v/>
      </c>
      <c r="AI77" s="736"/>
      <c r="AJ77" s="730" t="str">
        <f>'Coverage Indicators - Section D'!W9</f>
        <v>Commentaires</v>
      </c>
    </row>
    <row r="78" spans="1:36" ht="288.75" customHeight="1" thickBot="1" x14ac:dyDescent="0.3">
      <c r="A78" s="719"/>
      <c r="B78" s="721"/>
      <c r="C78" s="721"/>
      <c r="D78" s="721"/>
      <c r="E78" s="721"/>
      <c r="F78" s="721"/>
      <c r="G78" s="721"/>
      <c r="H78" s="721"/>
      <c r="I78" s="721"/>
      <c r="J78" s="721"/>
      <c r="K78" s="721"/>
      <c r="L78" s="721"/>
      <c r="M78" s="721"/>
      <c r="N78" s="721"/>
      <c r="O78" s="758"/>
      <c r="P78" s="215" t="str">
        <f>'Coverage Indicators - Section D'!E44</f>
        <v>Cible N#</v>
      </c>
      <c r="Q78" s="213" t="str">
        <f>'Coverage Indicators - Section D'!F44</f>
        <v>Cible D#</v>
      </c>
      <c r="R78" s="213" t="str">
        <f>'Coverage Indicators - Section D'!G44</f>
        <v>Cible %</v>
      </c>
      <c r="S78" s="214" t="str">
        <f>'Coverage Indicators - Section D'!H44</f>
        <v>Mark if target is TBD?</v>
      </c>
      <c r="T78" s="194" t="str">
        <f>'Coverage Indicators - Section D'!E44</f>
        <v>Cible N#</v>
      </c>
      <c r="U78" s="213" t="str">
        <f>'Coverage Indicators - Section D'!F44</f>
        <v>Cible D#</v>
      </c>
      <c r="V78" s="213" t="str">
        <f>'Coverage Indicators - Section D'!G44</f>
        <v>Cible %</v>
      </c>
      <c r="W78" s="214" t="str">
        <f>'Coverage Indicators - Section D'!H44</f>
        <v>Mark if target is TBD?</v>
      </c>
      <c r="X78" s="194" t="str">
        <f>'Coverage Indicators - Section D'!E44</f>
        <v>Cible N#</v>
      </c>
      <c r="Y78" s="213" t="str">
        <f>'Coverage Indicators - Section D'!F44</f>
        <v>Cible D#</v>
      </c>
      <c r="Z78" s="213" t="str">
        <f>'Coverage Indicators - Section D'!G44</f>
        <v>Cible %</v>
      </c>
      <c r="AA78" s="214" t="str">
        <f>'Coverage Indicators - Section D'!H44</f>
        <v>Mark if target is TBD?</v>
      </c>
      <c r="AB78" s="194" t="str">
        <f>'Coverage Indicators - Section D'!E44</f>
        <v>Cible N#</v>
      </c>
      <c r="AC78" s="213" t="str">
        <f>'Coverage Indicators - Section D'!F44</f>
        <v>Cible D#</v>
      </c>
      <c r="AD78" s="213" t="str">
        <f>'Coverage Indicators - Section D'!G44</f>
        <v>Cible %</v>
      </c>
      <c r="AE78" s="214" t="str">
        <f>'Coverage Indicators - Section D'!H44</f>
        <v>Mark if target is TBD?</v>
      </c>
      <c r="AF78" s="194" t="str">
        <f>'Coverage Indicators - Section D'!E44</f>
        <v>Cible N#</v>
      </c>
      <c r="AG78" s="213" t="str">
        <f>'Coverage Indicators - Section D'!F44</f>
        <v>Cible D#</v>
      </c>
      <c r="AH78" s="213" t="str">
        <f>'Coverage Indicators - Section D'!G44</f>
        <v>Cible %</v>
      </c>
      <c r="AI78" s="214" t="str">
        <f>'Coverage Indicators - Section D'!H44</f>
        <v>Mark if target is TBD?</v>
      </c>
      <c r="AJ78" s="731"/>
    </row>
    <row r="79" spans="1:36" s="203" customFormat="1" ht="236.25" x14ac:dyDescent="0.25">
      <c r="A79" s="218">
        <v>1</v>
      </c>
      <c r="B79" s="193" t="str">
        <f>IFERROR(IF(INDEX('Coverage Indicators - Section D'!B$10:B$41,MATCH('Print View'!$A79,'Coverage Indicators - Section D'!$A$10:$A$41,0))&lt;&gt;0,INDEX('Coverage Indicators - Section D'!B$10:B$41,MATCH('Print View'!$A79,'Coverage Indicators - Section D'!$A$10:$A$41,0)),""),"")</f>
        <v>Prise en charge</v>
      </c>
      <c r="C79" s="193" t="str">
        <f>IFERROR(IF(INDEX('Coverage Indicators - Section D'!C$10:C$41,MATCH('Print View'!$A79,'Coverage Indicators - Section D'!$A$10:$A$41,0))&lt;&gt;0,INDEX('Coverage Indicators - Section D'!C$10:C$41,MATCH('Print View'!$A79,'Coverage Indicators - Section D'!$A$10:$A$41,0)),""),"")</f>
        <v>CM-1a(M): Proportion de cas suspect de paludisme soumis à un test parasitologique dans des établissements de santé du secteur public</v>
      </c>
      <c r="D79" s="193" t="str">
        <f>IFERROR(IF(INDEX('Coverage Indicators - Section D'!D$10:D$41,MATCH('Print View'!$A79,'Coverage Indicators - Section D'!$A$10:$A$41,0))&lt;&gt;0,INDEX('Coverage Indicators - Section D'!D$10:D$41,MATCH('Print View'!$A79,'Coverage Indicators - Section D'!$A$10:$A$41,0)),""),"")</f>
        <v/>
      </c>
      <c r="E79" s="193">
        <f>IFERROR(IF(INDEX('Coverage Indicators - Section D'!E$10:E$41,MATCH('Print View'!$A79,'Coverage Indicators - Section D'!$A$10:$A$41,0))&lt;&gt;0,INDEX('Coverage Indicators - Section D'!E$10:E$41,MATCH('Print View'!$A79,'Coverage Indicators - Section D'!$A$10:$A$41,0)),""),"")</f>
        <v>39888</v>
      </c>
      <c r="F79" s="193">
        <f>IFERROR(IF(INDEX('Coverage Indicators - Section D'!F$10:F$41,MATCH('Print View'!$A79,'Coverage Indicators - Section D'!$A$10:$A$41,0))&lt;&gt;0,INDEX('Coverage Indicators - Section D'!F$10:F$41,MATCH('Print View'!$A79,'Coverage Indicators - Section D'!$A$10:$A$41,0)),""),"")</f>
        <v>41462</v>
      </c>
      <c r="G79" s="193">
        <f>IFERROR(IF(INDEX('Coverage Indicators - Section D'!G$10:G$41,MATCH('Print View'!$A79,'Coverage Indicators - Section D'!$A$10:$A$41,0))&lt;&gt;0,INDEX('Coverage Indicators - Section D'!G$10:G$41,MATCH('Print View'!$A79,'Coverage Indicators - Section D'!$A$10:$A$41,0)),""),"")</f>
        <v>0.9620375283392022</v>
      </c>
      <c r="H79" s="193" t="str">
        <f>IFERROR(IF(INDEX('Coverage Indicators - Section D'!H$10:H$41,MATCH('Print View'!$A79,'Coverage Indicators - Section D'!$A$10:$A$41,0))&lt;&gt;0,INDEX('Coverage Indicators - Section D'!H$10:H$41,MATCH('Print View'!$A79,'Coverage Indicators - Section D'!$A$10:$A$41,0)),""),"")</f>
        <v>2016</v>
      </c>
      <c r="I79" s="193" t="str">
        <f>IFERROR(IF(INDEX('Coverage Indicators - Section D'!P$10:P$41,MATCH('Print View'!$A79,'Coverage Indicators - Section D'!$A$10:$A$41,0))&lt;&gt;0,INDEX('Coverage Indicators - Section D'!P$10:P$41,MATCH('Print View'!$A79,'Coverage Indicators - Section D'!$A$10:$A$41,0)),""),"")</f>
        <v>Rapport PNLP</v>
      </c>
      <c r="J79" s="193" t="str">
        <f>IFERROR(IF(INDEX('Coverage Indicators - Section D'!Q$10:Q$41,MATCH('Print View'!$A79,'Coverage Indicators - Section D'!$A$10:$A$41,0))&lt;&gt;0,INDEX('Coverage Indicators - Section D'!Q$10:Q$41,MATCH('Print View'!$A79,'Coverage Indicators - Section D'!$A$10:$A$41,0)),""),"")</f>
        <v>Age,Type de tests</v>
      </c>
      <c r="K79" s="193" t="str">
        <f>IFERROR(IF(INDEX('Coverage Indicators - Section D'!R$10:R$41,MATCH('Print View'!$A79,'Coverage Indicators - Section D'!$A$10:$A$41,0))&lt;&gt;0,INDEX('Coverage Indicators - Section D'!R$10:R$41,MATCH('Print View'!$A79,'Coverage Indicators - Section D'!$A$10:$A$41,0)),""),"")</f>
        <v/>
      </c>
      <c r="L79" s="193" t="str">
        <f>IFERROR(IF(INDEX('Coverage Indicators - Section D'!S$10:S$41,MATCH('Print View'!$A79,'Coverage Indicators - Section D'!$A$10:$A$41,0))&lt;&gt;0,INDEX('Coverage Indicators - Section D'!S$10:S$41,MATCH('Print View'!$A79,'Coverage Indicators - Section D'!$A$10:$A$41,0)),""),"")</f>
        <v>United Nations Development Programme</v>
      </c>
      <c r="M79" s="193" t="str">
        <f>IFERROR(IF(INDEX('Coverage Indicators - Section D'!#REF!,MATCH('Print View'!$A79,'Coverage Indicators - Section D'!$A$10:$A$41,0))&lt;&gt;0,INDEX('Coverage Indicators - Section D'!#REF!,MATCH('Print View'!$A79,'Coverage Indicators - Section D'!$A$10:$A$41,0)),""),"")</f>
        <v/>
      </c>
      <c r="N79" s="193" t="str">
        <f>IFERROR(IF(INDEX('Coverage Indicators - Section D'!U$10:U$41,MATCH('Print View'!$A79,'Coverage Indicators - Section D'!$A$10:$A$41,0))&lt;&gt;0,INDEX('Coverage Indicators - Section D'!U$10:U$41,MATCH('Print View'!$A79,'Coverage Indicators - Section D'!$A$10:$A$41,0)),""),"")</f>
        <v>National</v>
      </c>
      <c r="O79" s="193" t="str">
        <f>IFERROR(IF(INDEX('Coverage Indicators - Section D'!V$10:V$41,MATCH('Print View'!$A79,'Coverage Indicators - Section D'!$A$10:$A$41,0))&lt;&gt;0,INDEX('Coverage Indicators - Section D'!V$10:V$41,MATCH('Print View'!$A79,'Coverage Indicators - Section D'!$A$10:$A$41,0)),""),"")</f>
        <v>Y- Cumulative annually</v>
      </c>
      <c r="P79" s="212">
        <f t="array" ref="P79">IFERROR(IF(INDEX('Coverage Indicators - Section D'!E$45:E$196,MATCH('Print View'!$A79&amp;'Print View'!$Q$76,'Coverage Indicators - Section D'!$B$45:$B$196&amp;'Coverage Indicators - Section D'!$I$45:$I$196,0))&lt;&gt;0,INDEX('Coverage Indicators - Section D'!E$45:E$196,MATCH('Print View'!$A79&amp;'Print View'!$Q$76,'Coverage Indicators - Section D'!$B$45:$B$196&amp;'Coverage Indicators - Section D'!$I$45:$I$196,0)),""),"")</f>
        <v>6781</v>
      </c>
      <c r="Q79" s="199">
        <f t="array" ref="Q79">IFERROR(IF(INDEX('Coverage Indicators - Section D'!F$45:F$196,MATCH('Print View'!$A79&amp;'Print View'!$Q$76,'Coverage Indicators - Section D'!$B$45:$B$196&amp;'Coverage Indicators - Section D'!$I$45:$I$196,0))&lt;&gt;0,INDEX('Coverage Indicators - Section D'!F$45:F$196,MATCH('Print View'!$A79&amp;'Print View'!$Q$76,'Coverage Indicators - Section D'!$B$45:$B$196&amp;'Coverage Indicators - Section D'!$I$45:$I$196,0)),""),"")</f>
        <v>7063</v>
      </c>
      <c r="R79" s="199">
        <f t="array" ref="R79">IFERROR(IF(INDEX('Coverage Indicators - Section D'!G$45:G$196,MATCH('Print View'!$A79&amp;'Print View'!$Q$76,'Coverage Indicators - Section D'!$B$45:$B$196&amp;'Coverage Indicators - Section D'!$I$45:$I$196,0))&lt;&gt;0,INDEX('Coverage Indicators - Section D'!G$45:G$196,MATCH('Print View'!$A79&amp;'Print View'!$Q$76,'Coverage Indicators - Section D'!$B$45:$B$196&amp;'Coverage Indicators - Section D'!$I$45:$I$196,0)),""),"")</f>
        <v>0.96007362310632871</v>
      </c>
      <c r="S79" s="201" t="str">
        <f t="array" ref="S79">IFERROR(IF(INDEX('Coverage Indicators - Section D'!H$45:H$196,MATCH('Print View'!$A79&amp;'Print View'!$Q$76,'Coverage Indicators - Section D'!$B$45:$B$196&amp;'Coverage Indicators - Section D'!$I$45:$I$196,0))&lt;&gt;0,INDEX('Coverage Indicators - Section D'!H$45:H$196,MATCH('Print View'!$A79&amp;'Print View'!$Q$76,'Coverage Indicators - Section D'!$B$45:$B$196&amp;'Coverage Indicators - Section D'!$I$45:$I$196,0)),""),"")</f>
        <v/>
      </c>
      <c r="T79" s="198">
        <f t="array" ref="T79">IFERROR(IF(INDEX('Coverage Indicators - Section D'!E$45:E$196,MATCH('Print View'!$A79&amp;'Print View'!$U$76,'Coverage Indicators - Section D'!$B$45:$B$196&amp;'Coverage Indicators - Section D'!$I$45:$I$196,0))&lt;&gt;0,INDEX('Coverage Indicators - Section D'!E$45:E$196,MATCH('Print View'!$A79&amp;'Print View'!$U$76,'Coverage Indicators - Section D'!$B$45:$B$196&amp;'Coverage Indicators - Section D'!$I$45:$I$196,0)),""),"")</f>
        <v>6781</v>
      </c>
      <c r="U79" s="199">
        <f t="array" ref="U79">IFERROR(IF(INDEX('Coverage Indicators - Section D'!F$45:F$196,MATCH('Print View'!$A79&amp;'Print View'!$U$76,'Coverage Indicators - Section D'!$B$45:$B$196&amp;'Coverage Indicators - Section D'!$I$45:$I$196,0))&lt;&gt;0,INDEX('Coverage Indicators - Section D'!F$45:F$196,MATCH('Print View'!$A79&amp;'Print View'!$U$76,'Coverage Indicators - Section D'!$B$45:$B$196&amp;'Coverage Indicators - Section D'!$I$45:$I$196,0)),""),"")</f>
        <v>7063</v>
      </c>
      <c r="V79" s="199">
        <f t="array" ref="V79">IFERROR(IF(INDEX('Coverage Indicators - Section D'!G$45:G$196,MATCH('Print View'!$A79&amp;'Print View'!$U$76,'Coverage Indicators - Section D'!$B$45:$B$196&amp;'Coverage Indicators - Section D'!$I$45:$I$196,0))&lt;&gt;0,INDEX('Coverage Indicators - Section D'!G$45:G$196,MATCH('Print View'!$A79&amp;'Print View'!$U$76,'Coverage Indicators - Section D'!$B$45:$B$196&amp;'Coverage Indicators - Section D'!$I$45:$I$196,0)),""),"")</f>
        <v>0.96007362310632871</v>
      </c>
      <c r="W79" s="201" t="str">
        <f t="array" ref="W79">IFERROR(IF(INDEX('Coverage Indicators - Section D'!H$45:H$196,MATCH('Print View'!$A79&amp;'Print View'!$U$76,'Coverage Indicators - Section D'!$B$45:$B$196&amp;'Coverage Indicators - Section D'!$I$45:$I$196,0))&lt;&gt;0,INDEX('Coverage Indicators - Section D'!H$45:H$196,MATCH('Print View'!$A79&amp;'Print View'!$U$76,'Coverage Indicators - Section D'!$B$45:$B$196&amp;'Coverage Indicators - Section D'!$I$45:$I$196,0)),""),"")</f>
        <v/>
      </c>
      <c r="X79" s="198"/>
      <c r="Y79" s="199"/>
      <c r="Z79" s="199"/>
      <c r="AA79" s="201"/>
      <c r="AB79" s="198"/>
      <c r="AC79" s="199"/>
      <c r="AD79" s="199"/>
      <c r="AE79" s="201"/>
      <c r="AF79" s="198"/>
      <c r="AG79" s="199"/>
      <c r="AH79" s="200"/>
      <c r="AI79" s="201"/>
      <c r="AJ79" s="202" t="str">
        <f>IFERROR(IF(INDEX('Coverage Indicators - Section D'!W$10:W$41,MATCH('Print View'!$A79,'Coverage Indicators - Section D'!$A$10:$A$41,0))&lt;&gt;0,INDEX('Coverage Indicators - Section D'!W$10:W$41,MATCH('Print View'!$A79,'Coverage Indicators - Section D'!$A$10:$A$41,0)),""),"")</f>
        <v xml:space="preserve">La baseline est issue du rapport programmatique du PNLP. Pour fixer les cibles  de cet indicateur,  le calcul a été fait sur la base des cas attendus en appliquant le taux de positivité du secteur public pour le premier semestre 2017 (26%).  Le Programme se fixe comme objectif de tester  96% des cas suspects pour 2018, 97% des cas suspects en 2019 et 98% des cas suspects en 2020. 
Selon le protocole national, tous les cas suspects sont soumis au dépistage avec TDR.  Cependant, 16% des personnes prises en charge dans les hôpitaux bénéficient à la fois d'un examen TDR et d'un examen/ GE FS. Le type de test utilisé est un test qui détecte les 2 parasites qui sont le Falciparum et le Vivax ( CareStart).
100% des besoins du pays en tests rapides et microscopie seront couverts par la somme allouée.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all suspected malaria cases that received a parasitological test at public sector health facilities ; 
Dénominateur: Number of all suspected malaria cases that present at public sector health facilities. </v>
      </c>
    </row>
    <row r="80" spans="1:36" s="203" customFormat="1" ht="204.75" x14ac:dyDescent="0.25">
      <c r="A80" s="219">
        <v>2</v>
      </c>
      <c r="B80" s="275" t="str">
        <f>IFERROR(IF(INDEX('Coverage Indicators - Section D'!B$10:B$41,MATCH('Print View'!$A80,'Coverage Indicators - Section D'!$A$10:$A$41,0))&lt;&gt;0,INDEX('Coverage Indicators - Section D'!B$10:B$41,MATCH('Print View'!$A80,'Coverage Indicators - Section D'!$A$10:$A$41,0)),""),"")</f>
        <v>Prise en charge</v>
      </c>
      <c r="C80" s="275" t="str">
        <f>IFERROR(IF(INDEX('Coverage Indicators - Section D'!C$10:C$41,MATCH('Print View'!$A80,'Coverage Indicators - Section D'!$A$10:$A$41,0))&lt;&gt;0,INDEX('Coverage Indicators - Section D'!C$10:C$41,MATCH('Print View'!$A80,'Coverage Indicators - Section D'!$A$10:$A$41,0)),""),"")</f>
        <v>CM-1c(M): Proportion de cas suspects de paludisme soumis à un test parasitologique dans des locaux du secteur privé</v>
      </c>
      <c r="D80" s="275" t="str">
        <f>IFERROR(IF(INDEX('Coverage Indicators - Section D'!D$10:D$41,MATCH('Print View'!$A80,'Coverage Indicators - Section D'!$A$10:$A$41,0))&lt;&gt;0,INDEX('Coverage Indicators - Section D'!D$10:D$41,MATCH('Print View'!$A80,'Coverage Indicators - Section D'!$A$10:$A$41,0)),""),"")</f>
        <v/>
      </c>
      <c r="E80" s="275">
        <f>IFERROR(IF(INDEX('Coverage Indicators - Section D'!E$10:E$41,MATCH('Print View'!$A80,'Coverage Indicators - Section D'!$A$10:$A$41,0))&lt;&gt;0,INDEX('Coverage Indicators - Section D'!E$10:E$41,MATCH('Print View'!$A80,'Coverage Indicators - Section D'!$A$10:$A$41,0)),""),"")</f>
        <v>321</v>
      </c>
      <c r="F80" s="275">
        <f>IFERROR(IF(INDEX('Coverage Indicators - Section D'!F$10:F$41,MATCH('Print View'!$A80,'Coverage Indicators - Section D'!$A$10:$A$41,0))&lt;&gt;0,INDEX('Coverage Indicators - Section D'!F$10:F$41,MATCH('Print View'!$A80,'Coverage Indicators - Section D'!$A$10:$A$41,0)),""),"")</f>
        <v>321</v>
      </c>
      <c r="G80" s="275">
        <f>IFERROR(IF(INDEX('Coverage Indicators - Section D'!G$10:G$41,MATCH('Print View'!$A80,'Coverage Indicators - Section D'!$A$10:$A$41,0))&lt;&gt;0,INDEX('Coverage Indicators - Section D'!G$10:G$41,MATCH('Print View'!$A80,'Coverage Indicators - Section D'!$A$10:$A$41,0)),""),"")</f>
        <v>100</v>
      </c>
      <c r="H80" s="275" t="str">
        <f>IFERROR(IF(INDEX('Coverage Indicators - Section D'!H$10:H$41,MATCH('Print View'!$A80,'Coverage Indicators - Section D'!$A$10:$A$41,0))&lt;&gt;0,INDEX('Coverage Indicators - Section D'!H$10:H$41,MATCH('Print View'!$A80,'Coverage Indicators - Section D'!$A$10:$A$41,0)),""),"")</f>
        <v>2016</v>
      </c>
      <c r="I80" s="275" t="str">
        <f>IFERROR(IF(INDEX('Coverage Indicators - Section D'!P$10:P$41,MATCH('Print View'!$A80,'Coverage Indicators - Section D'!$A$10:$A$41,0))&lt;&gt;0,INDEX('Coverage Indicators - Section D'!P$10:P$41,MATCH('Print View'!$A80,'Coverage Indicators - Section D'!$A$10:$A$41,0)),""),"")</f>
        <v>Rapport PNLP</v>
      </c>
      <c r="J80" s="275" t="str">
        <f>IFERROR(IF(INDEX('Coverage Indicators - Section D'!Q$10:Q$41,MATCH('Print View'!$A80,'Coverage Indicators - Section D'!$A$10:$A$41,0))&lt;&gt;0,INDEX('Coverage Indicators - Section D'!Q$10:Q$41,MATCH('Print View'!$A80,'Coverage Indicators - Section D'!$A$10:$A$41,0)),""),"")</f>
        <v>Type de tests,Age</v>
      </c>
      <c r="K80" s="275" t="str">
        <f>IFERROR(IF(INDEX('Coverage Indicators - Section D'!R$10:R$41,MATCH('Print View'!$A80,'Coverage Indicators - Section D'!$A$10:$A$41,0))&lt;&gt;0,INDEX('Coverage Indicators - Section D'!R$10:R$41,MATCH('Print View'!$A80,'Coverage Indicators - Section D'!$A$10:$A$41,0)),""),"")</f>
        <v/>
      </c>
      <c r="L80" s="275" t="str">
        <f>IFERROR(IF(INDEX('Coverage Indicators - Section D'!S$10:S$41,MATCH('Print View'!$A80,'Coverage Indicators - Section D'!$A$10:$A$41,0))&lt;&gt;0,INDEX('Coverage Indicators - Section D'!S$10:S$41,MATCH('Print View'!$A80,'Coverage Indicators - Section D'!$A$10:$A$41,0)),""),"")</f>
        <v>United Nations Development Programme</v>
      </c>
      <c r="M80" s="275" t="str">
        <f>IFERROR(IF(INDEX('Coverage Indicators - Section D'!#REF!,MATCH('Print View'!$A80,'Coverage Indicators - Section D'!$A$10:$A$41,0))&lt;&gt;0,INDEX('Coverage Indicators - Section D'!#REF!,MATCH('Print View'!$A80,'Coverage Indicators - Section D'!$A$10:$A$41,0)),""),"")</f>
        <v/>
      </c>
      <c r="N80" s="275" t="str">
        <f>IFERROR(IF(INDEX('Coverage Indicators - Section D'!U$10:U$41,MATCH('Print View'!$A80,'Coverage Indicators - Section D'!$A$10:$A$41,0))&lt;&gt;0,INDEX('Coverage Indicators - Section D'!U$10:U$41,MATCH('Print View'!$A80,'Coverage Indicators - Section D'!$A$10:$A$41,0)),""),"")</f>
        <v>National</v>
      </c>
      <c r="O80" s="275" t="str">
        <f>IFERROR(IF(INDEX('Coverage Indicators - Section D'!V$10:V$41,MATCH('Print View'!$A80,'Coverage Indicators - Section D'!$A$10:$A$41,0))&lt;&gt;0,INDEX('Coverage Indicators - Section D'!V$10:V$41,MATCH('Print View'!$A80,'Coverage Indicators - Section D'!$A$10:$A$41,0)),""),"")</f>
        <v>Y- Cumulative annually</v>
      </c>
      <c r="P80" s="276">
        <f t="array" ref="P80">IFERROR(IF(INDEX('Coverage Indicators - Section D'!E$45:E$196,MATCH('Print View'!$A80&amp;'Print View'!$Q$76,'Coverage Indicators - Section D'!$B$45:$B$196&amp;'Coverage Indicators - Section D'!$I$45:$I$196,0))&lt;&gt;0,INDEX('Coverage Indicators - Section D'!E$45:E$196,MATCH('Print View'!$A80&amp;'Print View'!$Q$76,'Coverage Indicators - Section D'!$B$45:$B$196&amp;'Coverage Indicators - Section D'!$I$45:$I$196,0)),""),"")</f>
        <v>63</v>
      </c>
      <c r="Q80" s="277">
        <f t="array" ref="Q80">IFERROR(IF(INDEX('Coverage Indicators - Section D'!F$45:F$196,MATCH('Print View'!$A80&amp;'Print View'!$Q$76,'Coverage Indicators - Section D'!$B$45:$B$196&amp;'Coverage Indicators - Section D'!$I$45:$I$196,0))&lt;&gt;0,INDEX('Coverage Indicators - Section D'!F$45:F$196,MATCH('Print View'!$A80&amp;'Print View'!$Q$76,'Coverage Indicators - Section D'!$B$45:$B$196&amp;'Coverage Indicators - Section D'!$I$45:$I$196,0)),""),"")</f>
        <v>63</v>
      </c>
      <c r="R80" s="277">
        <f t="array" ref="R80">IFERROR(IF(INDEX('Coverage Indicators - Section D'!G$45:G$196,MATCH('Print View'!$A80&amp;'Print View'!$Q$76,'Coverage Indicators - Section D'!$B$45:$B$196&amp;'Coverage Indicators - Section D'!$I$45:$I$196,0))&lt;&gt;0,INDEX('Coverage Indicators - Section D'!G$45:G$196,MATCH('Print View'!$A80&amp;'Print View'!$Q$76,'Coverage Indicators - Section D'!$B$45:$B$196&amp;'Coverage Indicators - Section D'!$I$45:$I$196,0)),""),"")</f>
        <v>100</v>
      </c>
      <c r="S80" s="278" t="str">
        <f t="array" ref="S80">IFERROR(IF(INDEX('Coverage Indicators - Section D'!H$45:H$196,MATCH('Print View'!$A80&amp;'Print View'!$Q$76,'Coverage Indicators - Section D'!$B$45:$B$196&amp;'Coverage Indicators - Section D'!$I$45:$I$196,0))&lt;&gt;0,INDEX('Coverage Indicators - Section D'!H$45:H$196,MATCH('Print View'!$A80&amp;'Print View'!$Q$76,'Coverage Indicators - Section D'!$B$45:$B$196&amp;'Coverage Indicators - Section D'!$I$45:$I$196,0)),""),"")</f>
        <v/>
      </c>
      <c r="T80" s="279">
        <f t="array" ref="T80">IFERROR(IF(INDEX('Coverage Indicators - Section D'!E$45:E$196,MATCH('Print View'!$A80&amp;'Print View'!$U$76,'Coverage Indicators - Section D'!$B$45:$B$196&amp;'Coverage Indicators - Section D'!$I$45:$I$196,0))&lt;&gt;0,INDEX('Coverage Indicators - Section D'!E$45:E$196,MATCH('Print View'!$A80&amp;'Print View'!$U$76,'Coverage Indicators - Section D'!$B$45:$B$196&amp;'Coverage Indicators - Section D'!$I$45:$I$196,0)),""),"")</f>
        <v>63</v>
      </c>
      <c r="U80" s="277">
        <f t="array" ref="U80">IFERROR(IF(INDEX('Coverage Indicators - Section D'!F$45:F$196,MATCH('Print View'!$A80&amp;'Print View'!$U$76,'Coverage Indicators - Section D'!$B$45:$B$196&amp;'Coverage Indicators - Section D'!$I$45:$I$196,0))&lt;&gt;0,INDEX('Coverage Indicators - Section D'!F$45:F$196,MATCH('Print View'!$A80&amp;'Print View'!$U$76,'Coverage Indicators - Section D'!$B$45:$B$196&amp;'Coverage Indicators - Section D'!$I$45:$I$196,0)),""),"")</f>
        <v>63</v>
      </c>
      <c r="V80" s="277">
        <f t="array" ref="V80">IFERROR(IF(INDEX('Coverage Indicators - Section D'!G$45:G$196,MATCH('Print View'!$A80&amp;'Print View'!$U$76,'Coverage Indicators - Section D'!$B$45:$B$196&amp;'Coverage Indicators - Section D'!$I$45:$I$196,0))&lt;&gt;0,INDEX('Coverage Indicators - Section D'!G$45:G$196,MATCH('Print View'!$A80&amp;'Print View'!$U$76,'Coverage Indicators - Section D'!$B$45:$B$196&amp;'Coverage Indicators - Section D'!$I$45:$I$196,0)),""),"")</f>
        <v>100</v>
      </c>
      <c r="W80" s="278" t="str">
        <f t="array" ref="W80">IFERROR(IF(INDEX('Coverage Indicators - Section D'!H$45:H$196,MATCH('Print View'!$A80&amp;'Print View'!$U$76,'Coverage Indicators - Section D'!$B$45:$B$196&amp;'Coverage Indicators - Section D'!$I$45:$I$196,0))&lt;&gt;0,INDEX('Coverage Indicators - Section D'!H$45:H$196,MATCH('Print View'!$A80&amp;'Print View'!$U$76,'Coverage Indicators - Section D'!$B$45:$B$196&amp;'Coverage Indicators - Section D'!$I$45:$I$196,0)),""),"")</f>
        <v/>
      </c>
      <c r="X80" s="280"/>
      <c r="Y80" s="281"/>
      <c r="Z80" s="281"/>
      <c r="AA80" s="282"/>
      <c r="AB80" s="280"/>
      <c r="AC80" s="281"/>
      <c r="AD80" s="281"/>
      <c r="AE80" s="282"/>
      <c r="AF80" s="280"/>
      <c r="AG80" s="281"/>
      <c r="AH80" s="283"/>
      <c r="AI80" s="282"/>
      <c r="AJ80" s="284" t="str">
        <f>IFERROR(IF(INDEX('Coverage Indicators - Section D'!W$10:W$41,MATCH('Print View'!$A80,'Coverage Indicators - Section D'!$A$10:$A$41,0))&lt;&gt;0,INDEX('Coverage Indicators - Section D'!W$10:W$41,MATCH('Print View'!$A80,'Coverage Indicators - Section D'!$A$10:$A$41,0)),""),"")</f>
        <v xml:space="preserve">La baseline provient de trois structures sur les dix structures privées du pays.  Pour calculer les cibles  de cet indicateur,  le calcul a été fait sur la base des cas attendus en appliquant le taux de positivité du secteur privé pour le premier semestre 2017 (28%). Le secteur privé représente 0,57% des cas positifs pour le 1er semestre 2017. Le programme prévoit d'étendre progressivement la couverture dans le secteur privé qui passera à 1% en 2018, à 2% en 2019  et à 3% en 2020 .  En dépit de l'augmentation de la  couverture, le Programme maintient l'objectif de tester 100% des cas suspects.  
100% des besoins en tests parasitologiques seront couverts par la somme allouée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all suspected malaria cases that received a parasitological test at private sector health facilities ; 
Denominateur: Number of all suspected malaria cases that present at private sector health facilities.  </v>
      </c>
    </row>
    <row r="81" spans="1:36" s="203" customFormat="1" ht="267.75" x14ac:dyDescent="0.25">
      <c r="A81" s="219">
        <v>3</v>
      </c>
      <c r="B81" s="193" t="str">
        <f>IFERROR(IF(INDEX('Coverage Indicators - Section D'!B$10:B$41,MATCH('Print View'!$A81,'Coverage Indicators - Section D'!$A$10:$A$41,0))&lt;&gt;0,INDEX('Coverage Indicators - Section D'!B$10:B$41,MATCH('Print View'!$A81,'Coverage Indicators - Section D'!$A$10:$A$41,0)),""),"")</f>
        <v>Prise en charge</v>
      </c>
      <c r="C81" s="193" t="str">
        <f>IFERROR(IF(INDEX('Coverage Indicators - Section D'!C$10:C$41,MATCH('Print View'!$A81,'Coverage Indicators - Section D'!$A$10:$A$41,0))&lt;&gt;0,INDEX('Coverage Indicators - Section D'!C$10:C$41,MATCH('Print View'!$A81,'Coverage Indicators - Section D'!$A$10:$A$41,0)),""),"")</f>
        <v>CM-2a(M): Proportion de cas de paludisme confirmés ayant reçu un traitement antipaludique de première intention, conformément à la politique nationale, dans des établissements de santé du secteur public</v>
      </c>
      <c r="D81" s="193" t="str">
        <f>IFERROR(IF(INDEX('Coverage Indicators - Section D'!D$10:D$41,MATCH('Print View'!$A81,'Coverage Indicators - Section D'!$A$10:$A$41,0))&lt;&gt;0,INDEX('Coverage Indicators - Section D'!D$10:D$41,MATCH('Print View'!$A81,'Coverage Indicators - Section D'!$A$10:$A$41,0)),""),"")</f>
        <v/>
      </c>
      <c r="E81" s="193">
        <f>IFERROR(IF(INDEX('Coverage Indicators - Section D'!E$10:E$41,MATCH('Print View'!$A81,'Coverage Indicators - Section D'!$A$10:$A$41,0))&lt;&gt;0,INDEX('Coverage Indicators - Section D'!E$10:E$41,MATCH('Print View'!$A81,'Coverage Indicators - Section D'!$A$10:$A$41,0)),""),"")</f>
        <v>11135</v>
      </c>
      <c r="F81" s="193">
        <f>IFERROR(IF(INDEX('Coverage Indicators - Section D'!F$10:F$41,MATCH('Print View'!$A81,'Coverage Indicators - Section D'!$A$10:$A$41,0))&lt;&gt;0,INDEX('Coverage Indicators - Section D'!F$10:F$41,MATCH('Print View'!$A81,'Coverage Indicators - Section D'!$A$10:$A$41,0)),""),"")</f>
        <v>12767</v>
      </c>
      <c r="G81" s="193">
        <f>IFERROR(IF(INDEX('Coverage Indicators - Section D'!G$10:G$41,MATCH('Print View'!$A81,'Coverage Indicators - Section D'!$A$10:$A$41,0))&lt;&gt;0,INDEX('Coverage Indicators - Section D'!G$10:G$41,MATCH('Print View'!$A81,'Coverage Indicators - Section D'!$A$10:$A$41,0)),""),"")</f>
        <v>87.217043941411447</v>
      </c>
      <c r="H81" s="193" t="str">
        <f>IFERROR(IF(INDEX('Coverage Indicators - Section D'!H$10:H$41,MATCH('Print View'!$A81,'Coverage Indicators - Section D'!$A$10:$A$41,0))&lt;&gt;0,INDEX('Coverage Indicators - Section D'!H$10:H$41,MATCH('Print View'!$A81,'Coverage Indicators - Section D'!$A$10:$A$41,0)),""),"")</f>
        <v>2016</v>
      </c>
      <c r="I81" s="193" t="str">
        <f>IFERROR(IF(INDEX('Coverage Indicators - Section D'!P$10:P$41,MATCH('Print View'!$A81,'Coverage Indicators - Section D'!$A$10:$A$41,0))&lt;&gt;0,INDEX('Coverage Indicators - Section D'!P$10:P$41,MATCH('Print View'!$A81,'Coverage Indicators - Section D'!$A$10:$A$41,0)),""),"")</f>
        <v>Rapport PNLP</v>
      </c>
      <c r="J81" s="193" t="str">
        <f>IFERROR(IF(INDEX('Coverage Indicators - Section D'!Q$10:Q$41,MATCH('Print View'!$A81,'Coverage Indicators - Section D'!$A$10:$A$41,0))&lt;&gt;0,INDEX('Coverage Indicators - Section D'!Q$10:Q$41,MATCH('Print View'!$A81,'Coverage Indicators - Section D'!$A$10:$A$41,0)),""),"")</f>
        <v>Age</v>
      </c>
      <c r="K81" s="193" t="str">
        <f>IFERROR(IF(INDEX('Coverage Indicators - Section D'!R$10:R$41,MATCH('Print View'!$A81,'Coverage Indicators - Section D'!$A$10:$A$41,0))&lt;&gt;0,INDEX('Coverage Indicators - Section D'!R$10:R$41,MATCH('Print View'!$A81,'Coverage Indicators - Section D'!$A$10:$A$41,0)),""),"")</f>
        <v/>
      </c>
      <c r="L81" s="193" t="str">
        <f>IFERROR(IF(INDEX('Coverage Indicators - Section D'!S$10:S$41,MATCH('Print View'!$A81,'Coverage Indicators - Section D'!$A$10:$A$41,0))&lt;&gt;0,INDEX('Coverage Indicators - Section D'!S$10:S$41,MATCH('Print View'!$A81,'Coverage Indicators - Section D'!$A$10:$A$41,0)),""),"")</f>
        <v>United Nations Development Programme</v>
      </c>
      <c r="M81" s="193" t="str">
        <f>IFERROR(IF(INDEX('Coverage Indicators - Section D'!#REF!,MATCH('Print View'!$A81,'Coverage Indicators - Section D'!$A$10:$A$41,0))&lt;&gt;0,INDEX('Coverage Indicators - Section D'!#REF!,MATCH('Print View'!$A81,'Coverage Indicators - Section D'!$A$10:$A$41,0)),""),"")</f>
        <v/>
      </c>
      <c r="N81" s="193" t="str">
        <f>IFERROR(IF(INDEX('Coverage Indicators - Section D'!U$10:U$41,MATCH('Print View'!$A81,'Coverage Indicators - Section D'!$A$10:$A$41,0))&lt;&gt;0,INDEX('Coverage Indicators - Section D'!U$10:U$41,MATCH('Print View'!$A81,'Coverage Indicators - Section D'!$A$10:$A$41,0)),""),"")</f>
        <v>National</v>
      </c>
      <c r="O81" s="193" t="str">
        <f>IFERROR(IF(INDEX('Coverage Indicators - Section D'!V$10:V$41,MATCH('Print View'!$A81,'Coverage Indicators - Section D'!$A$10:$A$41,0))&lt;&gt;0,INDEX('Coverage Indicators - Section D'!V$10:V$41,MATCH('Print View'!$A81,'Coverage Indicators - Section D'!$A$10:$A$41,0)),""),"")</f>
        <v>Y- Cumulative annually</v>
      </c>
      <c r="P81" s="212">
        <f t="array" ref="P81">IFERROR(IF(INDEX('Coverage Indicators - Section D'!E$45:E$196,MATCH('Print View'!$A81&amp;'Print View'!$Q$76,'Coverage Indicators - Section D'!$B$45:$B$196&amp;'Coverage Indicators - Section D'!$I$45:$I$196,0))&lt;&gt;0,INDEX('Coverage Indicators - Section D'!E$45:E$196,MATCH('Print View'!$A81&amp;'Print View'!$Q$76,'Coverage Indicators - Section D'!$B$45:$B$196&amp;'Coverage Indicators - Section D'!$I$45:$I$196,0)),""),"")</f>
        <v>1643.5</v>
      </c>
      <c r="Q81" s="199">
        <f t="array" ref="Q81">IFERROR(IF(INDEX('Coverage Indicators - Section D'!F$45:F$196,MATCH('Print View'!$A81&amp;'Print View'!$Q$76,'Coverage Indicators - Section D'!$B$45:$B$196&amp;'Coverage Indicators - Section D'!$I$45:$I$196,0))&lt;&gt;0,INDEX('Coverage Indicators - Section D'!F$45:F$196,MATCH('Print View'!$A81&amp;'Print View'!$Q$76,'Coverage Indicators - Section D'!$B$45:$B$196&amp;'Coverage Indicators - Section D'!$I$45:$I$196,0)),""),"")</f>
        <v>1730</v>
      </c>
      <c r="R81" s="199">
        <f t="array" ref="R81">IFERROR(IF(INDEX('Coverage Indicators - Section D'!G$45:G$196,MATCH('Print View'!$A81&amp;'Print View'!$Q$76,'Coverage Indicators - Section D'!$B$45:$B$196&amp;'Coverage Indicators - Section D'!$I$45:$I$196,0))&lt;&gt;0,INDEX('Coverage Indicators - Section D'!G$45:G$196,MATCH('Print View'!$A81&amp;'Print View'!$Q$76,'Coverage Indicators - Section D'!$B$45:$B$196&amp;'Coverage Indicators - Section D'!$I$45:$I$196,0)),""),"")</f>
        <v>0.95</v>
      </c>
      <c r="S81" s="201" t="str">
        <f t="array" ref="S81">IFERROR(IF(INDEX('Coverage Indicators - Section D'!H$45:H$196,MATCH('Print View'!$A81&amp;'Print View'!$Q$76,'Coverage Indicators - Section D'!$B$45:$B$196&amp;'Coverage Indicators - Section D'!$I$45:$I$196,0))&lt;&gt;0,INDEX('Coverage Indicators - Section D'!H$45:H$196,MATCH('Print View'!$A81&amp;'Print View'!$Q$76,'Coverage Indicators - Section D'!$B$45:$B$196&amp;'Coverage Indicators - Section D'!$I$45:$I$196,0)),""),"")</f>
        <v/>
      </c>
      <c r="T81" s="198">
        <f t="array" ref="T81">IFERROR(IF(INDEX('Coverage Indicators - Section D'!E$45:E$196,MATCH('Print View'!$A81&amp;'Print View'!$U$76,'Coverage Indicators - Section D'!$B$45:$B$196&amp;'Coverage Indicators - Section D'!$I$45:$I$196,0))&lt;&gt;0,INDEX('Coverage Indicators - Section D'!E$45:E$196,MATCH('Print View'!$A81&amp;'Print View'!$U$76,'Coverage Indicators - Section D'!$B$45:$B$196&amp;'Coverage Indicators - Section D'!$I$45:$I$196,0)),""),"")</f>
        <v>1643.5</v>
      </c>
      <c r="U81" s="199">
        <f t="array" ref="U81">IFERROR(IF(INDEX('Coverage Indicators - Section D'!F$45:F$196,MATCH('Print View'!$A81&amp;'Print View'!$U$76,'Coverage Indicators - Section D'!$B$45:$B$196&amp;'Coverage Indicators - Section D'!$I$45:$I$196,0))&lt;&gt;0,INDEX('Coverage Indicators - Section D'!F$45:F$196,MATCH('Print View'!$A81&amp;'Print View'!$U$76,'Coverage Indicators - Section D'!$B$45:$B$196&amp;'Coverage Indicators - Section D'!$I$45:$I$196,0)),""),"")</f>
        <v>1730</v>
      </c>
      <c r="V81" s="199">
        <f t="array" ref="V81">IFERROR(IF(INDEX('Coverage Indicators - Section D'!G$45:G$196,MATCH('Print View'!$A81&amp;'Print View'!$U$76,'Coverage Indicators - Section D'!$B$45:$B$196&amp;'Coverage Indicators - Section D'!$I$45:$I$196,0))&lt;&gt;0,INDEX('Coverage Indicators - Section D'!G$45:G$196,MATCH('Print View'!$A81&amp;'Print View'!$U$76,'Coverage Indicators - Section D'!$B$45:$B$196&amp;'Coverage Indicators - Section D'!$I$45:$I$196,0)),""),"")</f>
        <v>0.95</v>
      </c>
      <c r="W81" s="201" t="str">
        <f t="array" ref="W81">IFERROR(IF(INDEX('Coverage Indicators - Section D'!H$45:H$196,MATCH('Print View'!$A81&amp;'Print View'!$U$76,'Coverage Indicators - Section D'!$B$45:$B$196&amp;'Coverage Indicators - Section D'!$I$45:$I$196,0))&lt;&gt;0,INDEX('Coverage Indicators - Section D'!H$45:H$196,MATCH('Print View'!$A81&amp;'Print View'!$U$76,'Coverage Indicators - Section D'!$B$45:$B$196&amp;'Coverage Indicators - Section D'!$I$45:$I$196,0)),""),"")</f>
        <v/>
      </c>
      <c r="X81" s="197"/>
      <c r="Y81" s="195"/>
      <c r="Z81" s="195"/>
      <c r="AA81" s="196"/>
      <c r="AB81" s="197"/>
      <c r="AC81" s="195"/>
      <c r="AD81" s="195"/>
      <c r="AE81" s="196"/>
      <c r="AF81" s="197"/>
      <c r="AG81" s="195"/>
      <c r="AH81" s="204"/>
      <c r="AI81" s="196"/>
      <c r="AJ81" s="202" t="str">
        <f>IFERROR(IF(INDEX('Coverage Indicators - Section D'!W$10:W$41,MATCH('Print View'!$A81,'Coverage Indicators - Section D'!$A$10:$A$41,0))&lt;&gt;0,INDEX('Coverage Indicators - Section D'!W$10:W$41,MATCH('Print View'!$A81,'Coverage Indicators - Section D'!$A$10:$A$41,0)),""),"")</f>
        <v xml:space="preserve">La baseline de 12767 cas représente l'ensemble des cas enregistrés dans le secteur public et privé (sans les données du parapublique ) dont la vérification pour l'indicateur de mise sous traitement a pu être effectué par le PNLP. 
Pour calculer les cibles des nombres de cas attendus qui constituent le dénominateur de cet indicateur, nous avons appliqué un taux d'évolution de la moyenne du nombre de cas du paludisme calculé entre 2014 et 2015. Le programme prévoit de mettre 95%  des cas postifis attendus sous traitement en 2018 et 2019 et 98% en 2020.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confirmed malaria cases treated that received first-line antimalarial treatment according to national policy at public sector health facilities
Dénominateur:  Number of confirmed malaria cases at public health facilities
</v>
      </c>
    </row>
    <row r="82" spans="1:36" s="203" customFormat="1" ht="267.75" x14ac:dyDescent="0.25">
      <c r="A82" s="219">
        <v>4</v>
      </c>
      <c r="B82" s="275" t="str">
        <f>IFERROR(IF(INDEX('Coverage Indicators - Section D'!B$10:B$41,MATCH('Print View'!$A82,'Coverage Indicators - Section D'!$A$10:$A$41,0))&lt;&gt;0,INDEX('Coverage Indicators - Section D'!B$10:B$41,MATCH('Print View'!$A82,'Coverage Indicators - Section D'!$A$10:$A$41,0)),""),"")</f>
        <v>Prise en charge</v>
      </c>
      <c r="C82" s="275" t="str">
        <f>IFERROR(IF(INDEX('Coverage Indicators - Section D'!C$10:C$41,MATCH('Print View'!$A82,'Coverage Indicators - Section D'!$A$10:$A$41,0))&lt;&gt;0,INDEX('Coverage Indicators - Section D'!C$10:C$41,MATCH('Print View'!$A82,'Coverage Indicators - Section D'!$A$10:$A$41,0)),""),"")</f>
        <v>CM-2c(M): Proportion de cas de paludisme confirmés ayant reçu un traitement antipaludique de première intention dans des locaux du secteur privé</v>
      </c>
      <c r="D82" s="275" t="str">
        <f>IFERROR(IF(INDEX('Coverage Indicators - Section D'!D$10:D$41,MATCH('Print View'!$A82,'Coverage Indicators - Section D'!$A$10:$A$41,0))&lt;&gt;0,INDEX('Coverage Indicators - Section D'!D$10:D$41,MATCH('Print View'!$A82,'Coverage Indicators - Section D'!$A$10:$A$41,0)),""),"")</f>
        <v/>
      </c>
      <c r="E82" s="275">
        <f>IFERROR(IF(INDEX('Coverage Indicators - Section D'!E$10:E$41,MATCH('Print View'!$A82,'Coverage Indicators - Section D'!$A$10:$A$41,0))&lt;&gt;0,INDEX('Coverage Indicators - Section D'!E$10:E$41,MATCH('Print View'!$A82,'Coverage Indicators - Section D'!$A$10:$A$41,0)),""),"")</f>
        <v>62</v>
      </c>
      <c r="F82" s="275">
        <f>IFERROR(IF(INDEX('Coverage Indicators - Section D'!F$10:F$41,MATCH('Print View'!$A82,'Coverage Indicators - Section D'!$A$10:$A$41,0))&lt;&gt;0,INDEX('Coverage Indicators - Section D'!F$10:F$41,MATCH('Print View'!$A82,'Coverage Indicators - Section D'!$A$10:$A$41,0)),""),"")</f>
        <v>62</v>
      </c>
      <c r="G82" s="275">
        <f>IFERROR(IF(INDEX('Coverage Indicators - Section D'!G$10:G$41,MATCH('Print View'!$A82,'Coverage Indicators - Section D'!$A$10:$A$41,0))&lt;&gt;0,INDEX('Coverage Indicators - Section D'!G$10:G$41,MATCH('Print View'!$A82,'Coverage Indicators - Section D'!$A$10:$A$41,0)),""),"")</f>
        <v>100</v>
      </c>
      <c r="H82" s="275" t="str">
        <f>IFERROR(IF(INDEX('Coverage Indicators - Section D'!H$10:H$41,MATCH('Print View'!$A82,'Coverage Indicators - Section D'!$A$10:$A$41,0))&lt;&gt;0,INDEX('Coverage Indicators - Section D'!H$10:H$41,MATCH('Print View'!$A82,'Coverage Indicators - Section D'!$A$10:$A$41,0)),""),"")</f>
        <v>2016</v>
      </c>
      <c r="I82" s="275" t="str">
        <f>IFERROR(IF(INDEX('Coverage Indicators - Section D'!P$10:P$41,MATCH('Print View'!$A82,'Coverage Indicators - Section D'!$A$10:$A$41,0))&lt;&gt;0,INDEX('Coverage Indicators - Section D'!P$10:P$41,MATCH('Print View'!$A82,'Coverage Indicators - Section D'!$A$10:$A$41,0)),""),"")</f>
        <v>Rapport PNLP</v>
      </c>
      <c r="J82" s="275" t="str">
        <f>IFERROR(IF(INDEX('Coverage Indicators - Section D'!Q$10:Q$41,MATCH('Print View'!$A82,'Coverage Indicators - Section D'!$A$10:$A$41,0))&lt;&gt;0,INDEX('Coverage Indicators - Section D'!Q$10:Q$41,MATCH('Print View'!$A82,'Coverage Indicators - Section D'!$A$10:$A$41,0)),""),"")</f>
        <v>Age</v>
      </c>
      <c r="K82" s="275" t="str">
        <f>IFERROR(IF(INDEX('Coverage Indicators - Section D'!R$10:R$41,MATCH('Print View'!$A82,'Coverage Indicators - Section D'!$A$10:$A$41,0))&lt;&gt;0,INDEX('Coverage Indicators - Section D'!R$10:R$41,MATCH('Print View'!$A82,'Coverage Indicators - Section D'!$A$10:$A$41,0)),""),"")</f>
        <v/>
      </c>
      <c r="L82" s="275" t="str">
        <f>IFERROR(IF(INDEX('Coverage Indicators - Section D'!S$10:S$41,MATCH('Print View'!$A82,'Coverage Indicators - Section D'!$A$10:$A$41,0))&lt;&gt;0,INDEX('Coverage Indicators - Section D'!S$10:S$41,MATCH('Print View'!$A82,'Coverage Indicators - Section D'!$A$10:$A$41,0)),""),"")</f>
        <v>United Nations Development Programme</v>
      </c>
      <c r="M82" s="275" t="str">
        <f>IFERROR(IF(INDEX('Coverage Indicators - Section D'!#REF!,MATCH('Print View'!$A82,'Coverage Indicators - Section D'!$A$10:$A$41,0))&lt;&gt;0,INDEX('Coverage Indicators - Section D'!#REF!,MATCH('Print View'!$A82,'Coverage Indicators - Section D'!$A$10:$A$41,0)),""),"")</f>
        <v/>
      </c>
      <c r="N82" s="275" t="str">
        <f>IFERROR(IF(INDEX('Coverage Indicators - Section D'!U$10:U$41,MATCH('Print View'!$A82,'Coverage Indicators - Section D'!$A$10:$A$41,0))&lt;&gt;0,INDEX('Coverage Indicators - Section D'!U$10:U$41,MATCH('Print View'!$A82,'Coverage Indicators - Section D'!$A$10:$A$41,0)),""),"")</f>
        <v>National</v>
      </c>
      <c r="O82" s="275" t="str">
        <f>IFERROR(IF(INDEX('Coverage Indicators - Section D'!V$10:V$41,MATCH('Print View'!$A82,'Coverage Indicators - Section D'!$A$10:$A$41,0))&lt;&gt;0,INDEX('Coverage Indicators - Section D'!V$10:V$41,MATCH('Print View'!$A82,'Coverage Indicators - Section D'!$A$10:$A$41,0)),""),"")</f>
        <v>Y- Cumulative annually</v>
      </c>
      <c r="P82" s="276">
        <f t="array" ref="P82">IFERROR(IF(INDEX('Coverage Indicators - Section D'!E$45:E$196,MATCH('Print View'!$A82&amp;'Print View'!$Q$76,'Coverage Indicators - Section D'!$B$45:$B$196&amp;'Coverage Indicators - Section D'!$I$45:$I$196,0))&lt;&gt;0,INDEX('Coverage Indicators - Section D'!E$45:E$196,MATCH('Print View'!$A82&amp;'Print View'!$Q$76,'Coverage Indicators - Section D'!$B$45:$B$196&amp;'Coverage Indicators - Section D'!$I$45:$I$196,0)),""),"")</f>
        <v>18</v>
      </c>
      <c r="Q82" s="277">
        <f t="array" ref="Q82">IFERROR(IF(INDEX('Coverage Indicators - Section D'!F$45:F$196,MATCH('Print View'!$A82&amp;'Print View'!$Q$76,'Coverage Indicators - Section D'!$B$45:$B$196&amp;'Coverage Indicators - Section D'!$I$45:$I$196,0))&lt;&gt;0,INDEX('Coverage Indicators - Section D'!F$45:F$196,MATCH('Print View'!$A82&amp;'Print View'!$Q$76,'Coverage Indicators - Section D'!$B$45:$B$196&amp;'Coverage Indicators - Section D'!$I$45:$I$196,0)),""),"")</f>
        <v>18</v>
      </c>
      <c r="R82" s="277">
        <f t="array" ref="R82">IFERROR(IF(INDEX('Coverage Indicators - Section D'!G$45:G$196,MATCH('Print View'!$A82&amp;'Print View'!$Q$76,'Coverage Indicators - Section D'!$B$45:$B$196&amp;'Coverage Indicators - Section D'!$I$45:$I$196,0))&lt;&gt;0,INDEX('Coverage Indicators - Section D'!G$45:G$196,MATCH('Print View'!$A82&amp;'Print View'!$Q$76,'Coverage Indicators - Section D'!$B$45:$B$196&amp;'Coverage Indicators - Section D'!$I$45:$I$196,0)),""),"")</f>
        <v>1</v>
      </c>
      <c r="S82" s="278" t="str">
        <f t="array" ref="S82">IFERROR(IF(INDEX('Coverage Indicators - Section D'!H$45:H$196,MATCH('Print View'!$A82&amp;'Print View'!$Q$76,'Coverage Indicators - Section D'!$B$45:$B$196&amp;'Coverage Indicators - Section D'!$I$45:$I$196,0))&lt;&gt;0,INDEX('Coverage Indicators - Section D'!H$45:H$196,MATCH('Print View'!$A82&amp;'Print View'!$Q$76,'Coverage Indicators - Section D'!$B$45:$B$196&amp;'Coverage Indicators - Section D'!$I$45:$I$196,0)),""),"")</f>
        <v/>
      </c>
      <c r="T82" s="279">
        <f t="array" ref="T82">IFERROR(IF(INDEX('Coverage Indicators - Section D'!E$45:E$196,MATCH('Print View'!$A82&amp;'Print View'!$U$76,'Coverage Indicators - Section D'!$B$45:$B$196&amp;'Coverage Indicators - Section D'!$I$45:$I$196,0))&lt;&gt;0,INDEX('Coverage Indicators - Section D'!E$45:E$196,MATCH('Print View'!$A82&amp;'Print View'!$U$76,'Coverage Indicators - Section D'!$B$45:$B$196&amp;'Coverage Indicators - Section D'!$I$45:$I$196,0)),""),"")</f>
        <v>18</v>
      </c>
      <c r="U82" s="277">
        <f t="array" ref="U82">IFERROR(IF(INDEX('Coverage Indicators - Section D'!F$45:F$196,MATCH('Print View'!$A82&amp;'Print View'!$U$76,'Coverage Indicators - Section D'!$B$45:$B$196&amp;'Coverage Indicators - Section D'!$I$45:$I$196,0))&lt;&gt;0,INDEX('Coverage Indicators - Section D'!F$45:F$196,MATCH('Print View'!$A82&amp;'Print View'!$U$76,'Coverage Indicators - Section D'!$B$45:$B$196&amp;'Coverage Indicators - Section D'!$I$45:$I$196,0)),""),"")</f>
        <v>18</v>
      </c>
      <c r="V82" s="277">
        <f t="array" ref="V82">IFERROR(IF(INDEX('Coverage Indicators - Section D'!G$45:G$196,MATCH('Print View'!$A82&amp;'Print View'!$U$76,'Coverage Indicators - Section D'!$B$45:$B$196&amp;'Coverage Indicators - Section D'!$I$45:$I$196,0))&lt;&gt;0,INDEX('Coverage Indicators - Section D'!G$45:G$196,MATCH('Print View'!$A82&amp;'Print View'!$U$76,'Coverage Indicators - Section D'!$B$45:$B$196&amp;'Coverage Indicators - Section D'!$I$45:$I$196,0)),""),"")</f>
        <v>1</v>
      </c>
      <c r="W82" s="278" t="str">
        <f t="array" ref="W82">IFERROR(IF(INDEX('Coverage Indicators - Section D'!H$45:H$196,MATCH('Print View'!$A82&amp;'Print View'!$U$76,'Coverage Indicators - Section D'!$B$45:$B$196&amp;'Coverage Indicators - Section D'!$I$45:$I$196,0))&lt;&gt;0,INDEX('Coverage Indicators - Section D'!H$45:H$196,MATCH('Print View'!$A82&amp;'Print View'!$U$76,'Coverage Indicators - Section D'!$B$45:$B$196&amp;'Coverage Indicators - Section D'!$I$45:$I$196,0)),""),"")</f>
        <v/>
      </c>
      <c r="X82" s="280"/>
      <c r="Y82" s="281"/>
      <c r="Z82" s="281"/>
      <c r="AA82" s="282"/>
      <c r="AB82" s="280"/>
      <c r="AC82" s="281"/>
      <c r="AD82" s="281"/>
      <c r="AE82" s="282"/>
      <c r="AF82" s="280"/>
      <c r="AG82" s="281"/>
      <c r="AH82" s="283"/>
      <c r="AI82" s="282"/>
      <c r="AJ82" s="284" t="str">
        <f>IFERROR(IF(INDEX('Coverage Indicators - Section D'!W$10:W$41,MATCH('Print View'!$A82,'Coverage Indicators - Section D'!$A$10:$A$41,0))&lt;&gt;0,INDEX('Coverage Indicators - Section D'!W$10:W$41,MATCH('Print View'!$A82,'Coverage Indicators - Section D'!$A$10:$A$41,0)),""),"")</f>
        <v xml:space="preserve">La baseline est issue du rapport programmatique et provient de trois structures sur les dix structures privées du pays.
En 2018, sur les 14855 cas attendus pour l'ensemble du pays, le nombre de cas attendus au niveau du secteur privé est de 149 cas (1% cas positifs attendus pour le secteur privé). La baseline est à 100%, le programme prévoit d'étendre progressivement la couverture dans le secteur privé à 1% en 2018, à 2 % en 2019 et en 2020 à 3%. Même avec cette progression, le PNLP prévoit de mettre 100%  des cas postifis attendus sous traitement.   
La cible de la première période est basse par rapport aux deux autres périodes car la cible de la première période est fixée uniquement pour un semestre (S2 2018) alors que les deux autres cibles sont annuelles (2019 et 2020).  Pour les cibles du 2e semestre de 2018, il faut signaler que Juillet -Décembre représente une période de faible transmission au cours de laquelle seulement environ 12% des cas sont enregistrés.
Numérateur:   Number of confirmed malaria cases treated that received first-line antimalarial treatment according to national policy at private sector health facilities
Dénominateur:  Number of confirmed malaria cases at private health facilities
</v>
      </c>
    </row>
    <row r="83" spans="1:36" s="203" customFormat="1" ht="173.25" x14ac:dyDescent="0.25">
      <c r="A83" s="218">
        <v>5</v>
      </c>
      <c r="B83" s="193" t="str">
        <f>IFERROR(IF(INDEX('Coverage Indicators - Section D'!B$10:B$41,MATCH('Print View'!$A83,'Coverage Indicators - Section D'!$A$10:$A$41,0))&lt;&gt;0,INDEX('Coverage Indicators - Section D'!B$10:B$41,MATCH('Print View'!$A83,'Coverage Indicators - Section D'!$A$10:$A$41,0)),""),"")</f>
        <v>Lutte antivectorielle</v>
      </c>
      <c r="C83" s="193" t="str">
        <f>IFERROR(IF(INDEX('Coverage Indicators - Section D'!C$10:C$41,MATCH('Print View'!$A83,'Coverage Indicators - Section D'!$A$10:$A$41,0))&lt;&gt;0,INDEX('Coverage Indicators - Section D'!C$10:C$41,MATCH('Print View'!$A83,'Coverage Indicators - Section D'!$A$10:$A$41,0)),""),"")</f>
        <v>VC-5: Proportion de ménages dans les zones cibles ayant reçu une pulvérisation intradomiciliaire d'insecticide à effet rémanent au cours de la période couverte par le rapport</v>
      </c>
      <c r="D83" s="193" t="str">
        <f>IFERROR(IF(INDEX('Coverage Indicators - Section D'!D$10:D$41,MATCH('Print View'!$A83,'Coverage Indicators - Section D'!$A$10:$A$41,0))&lt;&gt;0,INDEX('Coverage Indicators - Section D'!D$10:D$41,MATCH('Print View'!$A83,'Coverage Indicators - Section D'!$A$10:$A$41,0)),""),"")</f>
        <v/>
      </c>
      <c r="E83" s="193" t="str">
        <f>IFERROR(IF(INDEX('Coverage Indicators - Section D'!E$10:E$41,MATCH('Print View'!$A83,'Coverage Indicators - Section D'!$A$10:$A$41,0))&lt;&gt;0,INDEX('Coverage Indicators - Section D'!E$10:E$41,MATCH('Print View'!$A83,'Coverage Indicators - Section D'!$A$10:$A$41,0)),""),"")</f>
        <v/>
      </c>
      <c r="F83" s="193" t="str">
        <f>IFERROR(IF(INDEX('Coverage Indicators - Section D'!F$10:F$41,MATCH('Print View'!$A83,'Coverage Indicators - Section D'!$A$10:$A$41,0))&lt;&gt;0,INDEX('Coverage Indicators - Section D'!F$10:F$41,MATCH('Print View'!$A83,'Coverage Indicators - Section D'!$A$10:$A$41,0)),""),"")</f>
        <v/>
      </c>
      <c r="G83" s="193" t="str">
        <f>IFERROR(IF(INDEX('Coverage Indicators - Section D'!G$10:G$41,MATCH('Print View'!$A83,'Coverage Indicators - Section D'!$A$10:$A$41,0))&lt;&gt;0,INDEX('Coverage Indicators - Section D'!G$10:G$41,MATCH('Print View'!$A83,'Coverage Indicators - Section D'!$A$10:$A$41,0)),""),"")</f>
        <v/>
      </c>
      <c r="H83" s="193" t="str">
        <f>IFERROR(IF(INDEX('Coverage Indicators - Section D'!H$10:H$41,MATCH('Print View'!$A83,'Coverage Indicators - Section D'!$A$10:$A$41,0))&lt;&gt;0,INDEX('Coverage Indicators - Section D'!H$10:H$41,MATCH('Print View'!$A83,'Coverage Indicators - Section D'!$A$10:$A$41,0)),""),"")</f>
        <v/>
      </c>
      <c r="I83" s="193" t="str">
        <f>IFERROR(IF(INDEX('Coverage Indicators - Section D'!P$10:P$41,MATCH('Print View'!$A83,'Coverage Indicators - Section D'!$A$10:$A$41,0))&lt;&gt;0,INDEX('Coverage Indicators - Section D'!P$10:P$41,MATCH('Print View'!$A83,'Coverage Indicators - Section D'!$A$10:$A$41,0)),""),"")</f>
        <v>Rapport PNLP</v>
      </c>
      <c r="J83" s="193" t="str">
        <f>IFERROR(IF(INDEX('Coverage Indicators - Section D'!Q$10:Q$41,MATCH('Print View'!$A83,'Coverage Indicators - Section D'!$A$10:$A$41,0))&lt;&gt;0,INDEX('Coverage Indicators - Section D'!Q$10:Q$41,MATCH('Print View'!$A83,'Coverage Indicators - Section D'!$A$10:$A$41,0)),""),"")</f>
        <v/>
      </c>
      <c r="K83" s="193" t="str">
        <f>IFERROR(IF(INDEX('Coverage Indicators - Section D'!R$10:R$41,MATCH('Print View'!$A83,'Coverage Indicators - Section D'!$A$10:$A$41,0))&lt;&gt;0,INDEX('Coverage Indicators - Section D'!R$10:R$41,MATCH('Print View'!$A83,'Coverage Indicators - Section D'!$A$10:$A$41,0)),""),"")</f>
        <v/>
      </c>
      <c r="L83" s="193" t="str">
        <f>IFERROR(IF(INDEX('Coverage Indicators - Section D'!S$10:S$41,MATCH('Print View'!$A83,'Coverage Indicators - Section D'!$A$10:$A$41,0))&lt;&gt;0,INDEX('Coverage Indicators - Section D'!S$10:S$41,MATCH('Print View'!$A83,'Coverage Indicators - Section D'!$A$10:$A$41,0)),""),"")</f>
        <v>United Nations Development Programme</v>
      </c>
      <c r="M83" s="193" t="str">
        <f>IFERROR(IF(INDEX('Coverage Indicators - Section D'!#REF!,MATCH('Print View'!$A83,'Coverage Indicators - Section D'!$A$10:$A$41,0))&lt;&gt;0,INDEX('Coverage Indicators - Section D'!#REF!,MATCH('Print View'!$A83,'Coverage Indicators - Section D'!$A$10:$A$41,0)),""),"")</f>
        <v/>
      </c>
      <c r="N83" s="193" t="str">
        <f>IFERROR(IF(INDEX('Coverage Indicators - Section D'!U$10:U$41,MATCH('Print View'!$A83,'Coverage Indicators - Section D'!$A$10:$A$41,0))&lt;&gt;0,INDEX('Coverage Indicators - Section D'!U$10:U$41,MATCH('Print View'!$A83,'Coverage Indicators - Section D'!$A$10:$A$41,0)),""),"")</f>
        <v>National</v>
      </c>
      <c r="O83" s="193" t="str">
        <f>IFERROR(IF(INDEX('Coverage Indicators - Section D'!V$10:V$41,MATCH('Print View'!$A83,'Coverage Indicators - Section D'!$A$10:$A$41,0))&lt;&gt;0,INDEX('Coverage Indicators - Section D'!V$10:V$41,MATCH('Print View'!$A83,'Coverage Indicators - Section D'!$A$10:$A$41,0)),""),"")</f>
        <v>Y- Cumulative annually</v>
      </c>
      <c r="P83" s="212" t="str">
        <f t="array" ref="P83">IFERROR(IF(INDEX('Coverage Indicators - Section D'!E$45:E$196,MATCH('Print View'!$A83&amp;'Print View'!$Q$76,'Coverage Indicators - Section D'!$B$45:$B$196&amp;'Coverage Indicators - Section D'!$I$45:$I$196,0))&lt;&gt;0,INDEX('Coverage Indicators - Section D'!E$45:E$196,MATCH('Print View'!$A83&amp;'Print View'!$Q$76,'Coverage Indicators - Section D'!$B$45:$B$196&amp;'Coverage Indicators - Section D'!$I$45:$I$196,0)),""),"")</f>
        <v/>
      </c>
      <c r="Q83" s="199" t="str">
        <f t="array" ref="Q83">IFERROR(IF(INDEX('Coverage Indicators - Section D'!F$45:F$196,MATCH('Print View'!$A83&amp;'Print View'!$Q$76,'Coverage Indicators - Section D'!$B$45:$B$196&amp;'Coverage Indicators - Section D'!$I$45:$I$196,0))&lt;&gt;0,INDEX('Coverage Indicators - Section D'!F$45:F$196,MATCH('Print View'!$A83&amp;'Print View'!$Q$76,'Coverage Indicators - Section D'!$B$45:$B$196&amp;'Coverage Indicators - Section D'!$I$45:$I$196,0)),""),"")</f>
        <v/>
      </c>
      <c r="R83" s="199" t="str">
        <f t="array" ref="R83">IFERROR(IF(INDEX('Coverage Indicators - Section D'!G$45:G$196,MATCH('Print View'!$A83&amp;'Print View'!$Q$76,'Coverage Indicators - Section D'!$B$45:$B$196&amp;'Coverage Indicators - Section D'!$I$45:$I$196,0))&lt;&gt;0,INDEX('Coverage Indicators - Section D'!G$45:G$196,MATCH('Print View'!$A83&amp;'Print View'!$Q$76,'Coverage Indicators - Section D'!$B$45:$B$196&amp;'Coverage Indicators - Section D'!$I$45:$I$196,0)),""),"")</f>
        <v/>
      </c>
      <c r="S83" s="201" t="str">
        <f t="array" ref="S83">IFERROR(IF(INDEX('Coverage Indicators - Section D'!H$45:H$196,MATCH('Print View'!$A83&amp;'Print View'!$Q$76,'Coverage Indicators - Section D'!$B$45:$B$196&amp;'Coverage Indicators - Section D'!$I$45:$I$196,0))&lt;&gt;0,INDEX('Coverage Indicators - Section D'!H$45:H$196,MATCH('Print View'!$A83&amp;'Print View'!$Q$76,'Coverage Indicators - Section D'!$B$45:$B$196&amp;'Coverage Indicators - Section D'!$I$45:$I$196,0)),""),"")</f>
        <v/>
      </c>
      <c r="T83" s="198" t="str">
        <f t="array" ref="T83">IFERROR(IF(INDEX('Coverage Indicators - Section D'!E$45:E$196,MATCH('Print View'!$A83&amp;'Print View'!$U$76,'Coverage Indicators - Section D'!$B$45:$B$196&amp;'Coverage Indicators - Section D'!$I$45:$I$196,0))&lt;&gt;0,INDEX('Coverage Indicators - Section D'!E$45:E$196,MATCH('Print View'!$A83&amp;'Print View'!$U$76,'Coverage Indicators - Section D'!$B$45:$B$196&amp;'Coverage Indicators - Section D'!$I$45:$I$196,0)),""),"")</f>
        <v/>
      </c>
      <c r="U83" s="199" t="str">
        <f t="array" ref="U83">IFERROR(IF(INDEX('Coverage Indicators - Section D'!F$45:F$196,MATCH('Print View'!$A83&amp;'Print View'!$U$76,'Coverage Indicators - Section D'!$B$45:$B$196&amp;'Coverage Indicators - Section D'!$I$45:$I$196,0))&lt;&gt;0,INDEX('Coverage Indicators - Section D'!F$45:F$196,MATCH('Print View'!$A83&amp;'Print View'!$U$76,'Coverage Indicators - Section D'!$B$45:$B$196&amp;'Coverage Indicators - Section D'!$I$45:$I$196,0)),""),"")</f>
        <v/>
      </c>
      <c r="V83" s="199" t="str">
        <f t="array" ref="V83">IFERROR(IF(INDEX('Coverage Indicators - Section D'!G$45:G$196,MATCH('Print View'!$A83&amp;'Print View'!$U$76,'Coverage Indicators - Section D'!$B$45:$B$196&amp;'Coverage Indicators - Section D'!$I$45:$I$196,0))&lt;&gt;0,INDEX('Coverage Indicators - Section D'!G$45:G$196,MATCH('Print View'!$A83&amp;'Print View'!$U$76,'Coverage Indicators - Section D'!$B$45:$B$196&amp;'Coverage Indicators - Section D'!$I$45:$I$196,0)),""),"")</f>
        <v/>
      </c>
      <c r="W83" s="201" t="str">
        <f t="array" ref="W83">IFERROR(IF(INDEX('Coverage Indicators - Section D'!H$45:H$196,MATCH('Print View'!$A83&amp;'Print View'!$U$76,'Coverage Indicators - Section D'!$B$45:$B$196&amp;'Coverage Indicators - Section D'!$I$45:$I$196,0))&lt;&gt;0,INDEX('Coverage Indicators - Section D'!H$45:H$196,MATCH('Print View'!$A83&amp;'Print View'!$U$76,'Coverage Indicators - Section D'!$B$45:$B$196&amp;'Coverage Indicators - Section D'!$I$45:$I$196,0)),""),"")</f>
        <v/>
      </c>
      <c r="X83" s="197"/>
      <c r="Y83" s="195"/>
      <c r="Z83" s="195"/>
      <c r="AA83" s="196"/>
      <c r="AB83" s="197"/>
      <c r="AC83" s="195"/>
      <c r="AD83" s="195"/>
      <c r="AE83" s="196"/>
      <c r="AF83" s="197"/>
      <c r="AG83" s="195"/>
      <c r="AH83" s="204"/>
      <c r="AI83" s="196"/>
      <c r="AJ83" s="202" t="str">
        <f>IFERROR(IF(INDEX('Coverage Indicators - Section D'!W$10:W$41,MATCH('Print View'!$A83,'Coverage Indicators - Section D'!$A$10:$A$41,0))&lt;&gt;0,INDEX('Coverage Indicators - Section D'!W$10:W$41,MATCH('Print View'!$A83,'Coverage Indicators - Section D'!$A$10:$A$41,0)),""),"")</f>
        <v>La baseline n'est pas disponible, étant donné que l'activité sera réalisée pour la première fois dans le pays. Le dénominateur représente l'ensemble des ménages éligibles à la PID se trouvant dans les zones sélectionnées qui enregistrent environ 80% des cas annuels. Il s'agit des ménages se trouvant dans la commune de Boulaos, plus précisément dans les quartiers suivants:  Einguella1 et 2, Arhiba et FNP,  Ambouli,Cité Cheick Osman. Le nombre des ménages éligibles à pulvériser dans ces zones s'élève  à 10312 en 2019 et 10600 en 2020. Il est important de signaler que cet indicateur ne pourrait etre renseigné en 2019 que si l'activité de la PID a lieu durant cette année. 
Le programme se fixe comme cible d'atteindre 85% des ménages dans ces zones pour s'aligner sur les recommandations de l'OMS en terme de couverture de la zone ciblée par la PID. 
Numérateur: Nbre de foyers ayant bénéficié de la PID
Dénominateur: Nbre total de foyers dans la zone ciblée</v>
      </c>
    </row>
    <row r="84" spans="1:36" s="203" customFormat="1" ht="23.25" x14ac:dyDescent="0.25">
      <c r="A84" s="219">
        <v>6</v>
      </c>
      <c r="B84" s="275" t="str">
        <f>IFERROR(IF(INDEX('Coverage Indicators - Section D'!B$10:B$41,MATCH('Print View'!$A84,'Coverage Indicators - Section D'!$A$10:$A$41,0))&lt;&gt;0,INDEX('Coverage Indicators - Section D'!B$10:B$41,MATCH('Print View'!$A84,'Coverage Indicators - Section D'!$A$10:$A$41,0)),""),"")</f>
        <v/>
      </c>
      <c r="C84" s="275" t="str">
        <f>IFERROR(IF(INDEX('Coverage Indicators - Section D'!C$10:C$41,MATCH('Print View'!$A84,'Coverage Indicators - Section D'!$A$10:$A$41,0))&lt;&gt;0,INDEX('Coverage Indicators - Section D'!C$10:C$41,MATCH('Print View'!$A84,'Coverage Indicators - Section D'!$A$10:$A$41,0)),""),"")</f>
        <v/>
      </c>
      <c r="D84" s="275" t="str">
        <f>IFERROR(IF(INDEX('Coverage Indicators - Section D'!D$10:D$41,MATCH('Print View'!$A84,'Coverage Indicators - Section D'!$A$10:$A$41,0))&lt;&gt;0,INDEX('Coverage Indicators - Section D'!D$10:D$41,MATCH('Print View'!$A84,'Coverage Indicators - Section D'!$A$10:$A$41,0)),""),"")</f>
        <v/>
      </c>
      <c r="E84" s="275" t="str">
        <f>IFERROR(IF(INDEX('Coverage Indicators - Section D'!E$10:E$41,MATCH('Print View'!$A84,'Coverage Indicators - Section D'!$A$10:$A$41,0))&lt;&gt;0,INDEX('Coverage Indicators - Section D'!E$10:E$41,MATCH('Print View'!$A84,'Coverage Indicators - Section D'!$A$10:$A$41,0)),""),"")</f>
        <v/>
      </c>
      <c r="F84" s="275" t="str">
        <f>IFERROR(IF(INDEX('Coverage Indicators - Section D'!F$10:F$41,MATCH('Print View'!$A84,'Coverage Indicators - Section D'!$A$10:$A$41,0))&lt;&gt;0,INDEX('Coverage Indicators - Section D'!F$10:F$41,MATCH('Print View'!$A84,'Coverage Indicators - Section D'!$A$10:$A$41,0)),""),"")</f>
        <v/>
      </c>
      <c r="G84" s="275" t="str">
        <f>IFERROR(IF(INDEX('Coverage Indicators - Section D'!G$10:G$41,MATCH('Print View'!$A84,'Coverage Indicators - Section D'!$A$10:$A$41,0))&lt;&gt;0,INDEX('Coverage Indicators - Section D'!G$10:G$41,MATCH('Print View'!$A84,'Coverage Indicators - Section D'!$A$10:$A$41,0)),""),"")</f>
        <v/>
      </c>
      <c r="H84" s="275" t="str">
        <f>IFERROR(IF(INDEX('Coverage Indicators - Section D'!H$10:H$41,MATCH('Print View'!$A84,'Coverage Indicators - Section D'!$A$10:$A$41,0))&lt;&gt;0,INDEX('Coverage Indicators - Section D'!H$10:H$41,MATCH('Print View'!$A84,'Coverage Indicators - Section D'!$A$10:$A$41,0)),""),"")</f>
        <v/>
      </c>
      <c r="I84" s="275" t="str">
        <f>IFERROR(IF(INDEX('Coverage Indicators - Section D'!P$10:P$41,MATCH('Print View'!$A84,'Coverage Indicators - Section D'!$A$10:$A$41,0))&lt;&gt;0,INDEX('Coverage Indicators - Section D'!P$10:P$41,MATCH('Print View'!$A84,'Coverage Indicators - Section D'!$A$10:$A$41,0)),""),"")</f>
        <v/>
      </c>
      <c r="J84" s="275" t="str">
        <f>IFERROR(IF(INDEX('Coverage Indicators - Section D'!Q$10:Q$41,MATCH('Print View'!$A84,'Coverage Indicators - Section D'!$A$10:$A$41,0))&lt;&gt;0,INDEX('Coverage Indicators - Section D'!Q$10:Q$41,MATCH('Print View'!$A84,'Coverage Indicators - Section D'!$A$10:$A$41,0)),""),"")</f>
        <v/>
      </c>
      <c r="K84" s="275" t="str">
        <f>IFERROR(IF(INDEX('Coverage Indicators - Section D'!R$10:R$41,MATCH('Print View'!$A84,'Coverage Indicators - Section D'!$A$10:$A$41,0))&lt;&gt;0,INDEX('Coverage Indicators - Section D'!R$10:R$41,MATCH('Print View'!$A84,'Coverage Indicators - Section D'!$A$10:$A$41,0)),""),"")</f>
        <v/>
      </c>
      <c r="L84" s="275" t="str">
        <f>IFERROR(IF(INDEX('Coverage Indicators - Section D'!S$10:S$41,MATCH('Print View'!$A84,'Coverage Indicators - Section D'!$A$10:$A$41,0))&lt;&gt;0,INDEX('Coverage Indicators - Section D'!S$10:S$41,MATCH('Print View'!$A84,'Coverage Indicators - Section D'!$A$10:$A$41,0)),""),"")</f>
        <v/>
      </c>
      <c r="M84" s="275" t="str">
        <f>IFERROR(IF(INDEX('Coverage Indicators - Section D'!#REF!,MATCH('Print View'!$A84,'Coverage Indicators - Section D'!$A$10:$A$41,0))&lt;&gt;0,INDEX('Coverage Indicators - Section D'!#REF!,MATCH('Print View'!$A84,'Coverage Indicators - Section D'!$A$10:$A$41,0)),""),"")</f>
        <v/>
      </c>
      <c r="N84" s="275" t="str">
        <f>IFERROR(IF(INDEX('Coverage Indicators - Section D'!U$10:U$41,MATCH('Print View'!$A84,'Coverage Indicators - Section D'!$A$10:$A$41,0))&lt;&gt;0,INDEX('Coverage Indicators - Section D'!U$10:U$41,MATCH('Print View'!$A84,'Coverage Indicators - Section D'!$A$10:$A$41,0)),""),"")</f>
        <v>National</v>
      </c>
      <c r="O84" s="275" t="str">
        <f>IFERROR(IF(INDEX('Coverage Indicators - Section D'!V$10:V$41,MATCH('Print View'!$A84,'Coverage Indicators - Section D'!$A$10:$A$41,0))&lt;&gt;0,INDEX('Coverage Indicators - Section D'!V$10:V$41,MATCH('Print View'!$A84,'Coverage Indicators - Section D'!$A$10:$A$41,0)),""),"")</f>
        <v/>
      </c>
      <c r="P84" s="276" t="str">
        <f t="array" ref="P84">IFERROR(IF(INDEX('Coverage Indicators - Section D'!E$45:E$196,MATCH('Print View'!$A84&amp;'Print View'!$Q$76,'Coverage Indicators - Section D'!$B$45:$B$196&amp;'Coverage Indicators - Section D'!$I$45:$I$196,0))&lt;&gt;0,INDEX('Coverage Indicators - Section D'!E$45:E$196,MATCH('Print View'!$A84&amp;'Print View'!$Q$76,'Coverage Indicators - Section D'!$B$45:$B$196&amp;'Coverage Indicators - Section D'!$I$45:$I$196,0)),""),"")</f>
        <v/>
      </c>
      <c r="Q84" s="277" t="str">
        <f t="array" ref="Q84">IFERROR(IF(INDEX('Coverage Indicators - Section D'!F$45:F$196,MATCH('Print View'!$A84&amp;'Print View'!$Q$76,'Coverage Indicators - Section D'!$B$45:$B$196&amp;'Coverage Indicators - Section D'!$I$45:$I$196,0))&lt;&gt;0,INDEX('Coverage Indicators - Section D'!F$45:F$196,MATCH('Print View'!$A84&amp;'Print View'!$Q$76,'Coverage Indicators - Section D'!$B$45:$B$196&amp;'Coverage Indicators - Section D'!$I$45:$I$196,0)),""),"")</f>
        <v/>
      </c>
      <c r="R84" s="277" t="str">
        <f t="array" ref="R84">IFERROR(IF(INDEX('Coverage Indicators - Section D'!G$45:G$196,MATCH('Print View'!$A84&amp;'Print View'!$Q$76,'Coverage Indicators - Section D'!$B$45:$B$196&amp;'Coverage Indicators - Section D'!$I$45:$I$196,0))&lt;&gt;0,INDEX('Coverage Indicators - Section D'!G$45:G$196,MATCH('Print View'!$A84&amp;'Print View'!$Q$76,'Coverage Indicators - Section D'!$B$45:$B$196&amp;'Coverage Indicators - Section D'!$I$45:$I$196,0)),""),"")</f>
        <v/>
      </c>
      <c r="S84" s="278" t="str">
        <f t="array" ref="S84">IFERROR(IF(INDEX('Coverage Indicators - Section D'!H$45:H$196,MATCH('Print View'!$A84&amp;'Print View'!$Q$76,'Coverage Indicators - Section D'!$B$45:$B$196&amp;'Coverage Indicators - Section D'!$I$45:$I$196,0))&lt;&gt;0,INDEX('Coverage Indicators - Section D'!H$45:H$196,MATCH('Print View'!$A84&amp;'Print View'!$Q$76,'Coverage Indicators - Section D'!$B$45:$B$196&amp;'Coverage Indicators - Section D'!$I$45:$I$196,0)),""),"")</f>
        <v/>
      </c>
      <c r="T84" s="279" t="str">
        <f t="array" ref="T84">IFERROR(IF(INDEX('Coverage Indicators - Section D'!E$45:E$196,MATCH('Print View'!$A84&amp;'Print View'!$U$76,'Coverage Indicators - Section D'!$B$45:$B$196&amp;'Coverage Indicators - Section D'!$I$45:$I$196,0))&lt;&gt;0,INDEX('Coverage Indicators - Section D'!E$45:E$196,MATCH('Print View'!$A84&amp;'Print View'!$U$76,'Coverage Indicators - Section D'!$B$45:$B$196&amp;'Coverage Indicators - Section D'!$I$45:$I$196,0)),""),"")</f>
        <v/>
      </c>
      <c r="U84" s="277" t="str">
        <f t="array" ref="U84">IFERROR(IF(INDEX('Coverage Indicators - Section D'!F$45:F$196,MATCH('Print View'!$A84&amp;'Print View'!$U$76,'Coverage Indicators - Section D'!$B$45:$B$196&amp;'Coverage Indicators - Section D'!$I$45:$I$196,0))&lt;&gt;0,INDEX('Coverage Indicators - Section D'!F$45:F$196,MATCH('Print View'!$A84&amp;'Print View'!$U$76,'Coverage Indicators - Section D'!$B$45:$B$196&amp;'Coverage Indicators - Section D'!$I$45:$I$196,0)),""),"")</f>
        <v/>
      </c>
      <c r="V84" s="277" t="str">
        <f t="array" ref="V84">IFERROR(IF(INDEX('Coverage Indicators - Section D'!G$45:G$196,MATCH('Print View'!$A84&amp;'Print View'!$U$76,'Coverage Indicators - Section D'!$B$45:$B$196&amp;'Coverage Indicators - Section D'!$I$45:$I$196,0))&lt;&gt;0,INDEX('Coverage Indicators - Section D'!G$45:G$196,MATCH('Print View'!$A84&amp;'Print View'!$U$76,'Coverage Indicators - Section D'!$B$45:$B$196&amp;'Coverage Indicators - Section D'!$I$45:$I$196,0)),""),"")</f>
        <v/>
      </c>
      <c r="W84" s="278" t="str">
        <f t="array" ref="W84">IFERROR(IF(INDEX('Coverage Indicators - Section D'!H$45:H$196,MATCH('Print View'!$A84&amp;'Print View'!$U$76,'Coverage Indicators - Section D'!$B$45:$B$196&amp;'Coverage Indicators - Section D'!$I$45:$I$196,0))&lt;&gt;0,INDEX('Coverage Indicators - Section D'!H$45:H$196,MATCH('Print View'!$A84&amp;'Print View'!$U$76,'Coverage Indicators - Section D'!$B$45:$B$196&amp;'Coverage Indicators - Section D'!$I$45:$I$196,0)),""),"")</f>
        <v/>
      </c>
      <c r="X84" s="280"/>
      <c r="Y84" s="281"/>
      <c r="Z84" s="281"/>
      <c r="AA84" s="282"/>
      <c r="AB84" s="280"/>
      <c r="AC84" s="281"/>
      <c r="AD84" s="281"/>
      <c r="AE84" s="282"/>
      <c r="AF84" s="280"/>
      <c r="AG84" s="281"/>
      <c r="AH84" s="283"/>
      <c r="AI84" s="282"/>
      <c r="AJ84" s="284" t="str">
        <f>IFERROR(IF(INDEX('Coverage Indicators - Section D'!W$10:W$41,MATCH('Print View'!$A84,'Coverage Indicators - Section D'!$A$10:$A$41,0))&lt;&gt;0,INDEX('Coverage Indicators - Section D'!W$10:W$41,MATCH('Print View'!$A84,'Coverage Indicators - Section D'!$A$10:$A$41,0)),""),"")</f>
        <v/>
      </c>
    </row>
    <row r="85" spans="1:36" s="203" customFormat="1" ht="23.25" x14ac:dyDescent="0.25">
      <c r="A85" s="219">
        <v>7</v>
      </c>
      <c r="B85" s="193" t="str">
        <f>IFERROR(IF(INDEX('Coverage Indicators - Section D'!B$10:B$41,MATCH('Print View'!$A85,'Coverage Indicators - Section D'!$A$10:$A$41,0))&lt;&gt;0,INDEX('Coverage Indicators - Section D'!B$10:B$41,MATCH('Print View'!$A85,'Coverage Indicators - Section D'!$A$10:$A$41,0)),""),"")</f>
        <v/>
      </c>
      <c r="C85" s="193" t="str">
        <f>IFERROR(IF(INDEX('Coverage Indicators - Section D'!C$10:C$41,MATCH('Print View'!$A85,'Coverage Indicators - Section D'!$A$10:$A$41,0))&lt;&gt;0,INDEX('Coverage Indicators - Section D'!C$10:C$41,MATCH('Print View'!$A85,'Coverage Indicators - Section D'!$A$10:$A$41,0)),""),"")</f>
        <v/>
      </c>
      <c r="D85" s="193" t="str">
        <f>IFERROR(IF(INDEX('Coverage Indicators - Section D'!D$10:D$41,MATCH('Print View'!$A85,'Coverage Indicators - Section D'!$A$10:$A$41,0))&lt;&gt;0,INDEX('Coverage Indicators - Section D'!D$10:D$41,MATCH('Print View'!$A85,'Coverage Indicators - Section D'!$A$10:$A$41,0)),""),"")</f>
        <v/>
      </c>
      <c r="E85" s="193" t="str">
        <f>IFERROR(IF(INDEX('Coverage Indicators - Section D'!E$10:E$41,MATCH('Print View'!$A85,'Coverage Indicators - Section D'!$A$10:$A$41,0))&lt;&gt;0,INDEX('Coverage Indicators - Section D'!E$10:E$41,MATCH('Print View'!$A85,'Coverage Indicators - Section D'!$A$10:$A$41,0)),""),"")</f>
        <v/>
      </c>
      <c r="F85" s="193" t="str">
        <f>IFERROR(IF(INDEX('Coverage Indicators - Section D'!F$10:F$41,MATCH('Print View'!$A85,'Coverage Indicators - Section D'!$A$10:$A$41,0))&lt;&gt;0,INDEX('Coverage Indicators - Section D'!F$10:F$41,MATCH('Print View'!$A85,'Coverage Indicators - Section D'!$A$10:$A$41,0)),""),"")</f>
        <v/>
      </c>
      <c r="G85" s="193" t="str">
        <f>IFERROR(IF(INDEX('Coverage Indicators - Section D'!G$10:G$41,MATCH('Print View'!$A85,'Coverage Indicators - Section D'!$A$10:$A$41,0))&lt;&gt;0,INDEX('Coverage Indicators - Section D'!G$10:G$41,MATCH('Print View'!$A85,'Coverage Indicators - Section D'!$A$10:$A$41,0)),""),"")</f>
        <v/>
      </c>
      <c r="H85" s="193" t="str">
        <f>IFERROR(IF(INDEX('Coverage Indicators - Section D'!H$10:H$41,MATCH('Print View'!$A85,'Coverage Indicators - Section D'!$A$10:$A$41,0))&lt;&gt;0,INDEX('Coverage Indicators - Section D'!H$10:H$41,MATCH('Print View'!$A85,'Coverage Indicators - Section D'!$A$10:$A$41,0)),""),"")</f>
        <v/>
      </c>
      <c r="I85" s="193" t="str">
        <f>IFERROR(IF(INDEX('Coverage Indicators - Section D'!P$10:P$41,MATCH('Print View'!$A85,'Coverage Indicators - Section D'!$A$10:$A$41,0))&lt;&gt;0,INDEX('Coverage Indicators - Section D'!P$10:P$41,MATCH('Print View'!$A85,'Coverage Indicators - Section D'!$A$10:$A$41,0)),""),"")</f>
        <v/>
      </c>
      <c r="J85" s="193" t="str">
        <f>IFERROR(IF(INDEX('Coverage Indicators - Section D'!Q$10:Q$41,MATCH('Print View'!$A85,'Coverage Indicators - Section D'!$A$10:$A$41,0))&lt;&gt;0,INDEX('Coverage Indicators - Section D'!Q$10:Q$41,MATCH('Print View'!$A85,'Coverage Indicators - Section D'!$A$10:$A$41,0)),""),"")</f>
        <v/>
      </c>
      <c r="K85" s="193" t="str">
        <f>IFERROR(IF(INDEX('Coverage Indicators - Section D'!R$10:R$41,MATCH('Print View'!$A85,'Coverage Indicators - Section D'!$A$10:$A$41,0))&lt;&gt;0,INDEX('Coverage Indicators - Section D'!R$10:R$41,MATCH('Print View'!$A85,'Coverage Indicators - Section D'!$A$10:$A$41,0)),""),"")</f>
        <v/>
      </c>
      <c r="L85" s="193" t="str">
        <f>IFERROR(IF(INDEX('Coverage Indicators - Section D'!S$10:S$41,MATCH('Print View'!$A85,'Coverage Indicators - Section D'!$A$10:$A$41,0))&lt;&gt;0,INDEX('Coverage Indicators - Section D'!S$10:S$41,MATCH('Print View'!$A85,'Coverage Indicators - Section D'!$A$10:$A$41,0)),""),"")</f>
        <v/>
      </c>
      <c r="M85" s="193" t="str">
        <f>IFERROR(IF(INDEX('Coverage Indicators - Section D'!#REF!,MATCH('Print View'!$A85,'Coverage Indicators - Section D'!$A$10:$A$41,0))&lt;&gt;0,INDEX('Coverage Indicators - Section D'!#REF!,MATCH('Print View'!$A85,'Coverage Indicators - Section D'!$A$10:$A$41,0)),""),"")</f>
        <v/>
      </c>
      <c r="N85" s="193" t="str">
        <f>IFERROR(IF(INDEX('Coverage Indicators - Section D'!U$10:U$41,MATCH('Print View'!$A85,'Coverage Indicators - Section D'!$A$10:$A$41,0))&lt;&gt;0,INDEX('Coverage Indicators - Section D'!U$10:U$41,MATCH('Print View'!$A85,'Coverage Indicators - Section D'!$A$10:$A$41,0)),""),"")</f>
        <v>National</v>
      </c>
      <c r="O85" s="193" t="str">
        <f>IFERROR(IF(INDEX('Coverage Indicators - Section D'!V$10:V$41,MATCH('Print View'!$A85,'Coverage Indicators - Section D'!$A$10:$A$41,0))&lt;&gt;0,INDEX('Coverage Indicators - Section D'!V$10:V$41,MATCH('Print View'!$A85,'Coverage Indicators - Section D'!$A$10:$A$41,0)),""),"")</f>
        <v/>
      </c>
      <c r="P85" s="212" t="str">
        <f t="array" ref="P85">IFERROR(IF(INDEX('Coverage Indicators - Section D'!E$45:E$196,MATCH('Print View'!$A85&amp;'Print View'!$Q$76,'Coverage Indicators - Section D'!$B$45:$B$196&amp;'Coverage Indicators - Section D'!$I$45:$I$196,0))&lt;&gt;0,INDEX('Coverage Indicators - Section D'!E$45:E$196,MATCH('Print View'!$A85&amp;'Print View'!$Q$76,'Coverage Indicators - Section D'!$B$45:$B$196&amp;'Coverage Indicators - Section D'!$I$45:$I$196,0)),""),"")</f>
        <v/>
      </c>
      <c r="Q85" s="199" t="str">
        <f t="array" ref="Q85">IFERROR(IF(INDEX('Coverage Indicators - Section D'!F$45:F$196,MATCH('Print View'!$A85&amp;'Print View'!$Q$76,'Coverage Indicators - Section D'!$B$45:$B$196&amp;'Coverage Indicators - Section D'!$I$45:$I$196,0))&lt;&gt;0,INDEX('Coverage Indicators - Section D'!F$45:F$196,MATCH('Print View'!$A85&amp;'Print View'!$Q$76,'Coverage Indicators - Section D'!$B$45:$B$196&amp;'Coverage Indicators - Section D'!$I$45:$I$196,0)),""),"")</f>
        <v/>
      </c>
      <c r="R85" s="199" t="str">
        <f t="array" ref="R85">IFERROR(IF(INDEX('Coverage Indicators - Section D'!G$45:G$196,MATCH('Print View'!$A85&amp;'Print View'!$Q$76,'Coverage Indicators - Section D'!$B$45:$B$196&amp;'Coverage Indicators - Section D'!$I$45:$I$196,0))&lt;&gt;0,INDEX('Coverage Indicators - Section D'!G$45:G$196,MATCH('Print View'!$A85&amp;'Print View'!$Q$76,'Coverage Indicators - Section D'!$B$45:$B$196&amp;'Coverage Indicators - Section D'!$I$45:$I$196,0)),""),"")</f>
        <v/>
      </c>
      <c r="S85" s="201" t="str">
        <f t="array" ref="S85">IFERROR(IF(INDEX('Coverage Indicators - Section D'!H$45:H$196,MATCH('Print View'!$A85&amp;'Print View'!$Q$76,'Coverage Indicators - Section D'!$B$45:$B$196&amp;'Coverage Indicators - Section D'!$I$45:$I$196,0))&lt;&gt;0,INDEX('Coverage Indicators - Section D'!H$45:H$196,MATCH('Print View'!$A85&amp;'Print View'!$Q$76,'Coverage Indicators - Section D'!$B$45:$B$196&amp;'Coverage Indicators - Section D'!$I$45:$I$196,0)),""),"")</f>
        <v/>
      </c>
      <c r="T85" s="198" t="str">
        <f t="array" ref="T85">IFERROR(IF(INDEX('Coverage Indicators - Section D'!E$45:E$196,MATCH('Print View'!$A85&amp;'Print View'!$U$76,'Coverage Indicators - Section D'!$B$45:$B$196&amp;'Coverage Indicators - Section D'!$I$45:$I$196,0))&lt;&gt;0,INDEX('Coverage Indicators - Section D'!E$45:E$196,MATCH('Print View'!$A85&amp;'Print View'!$U$76,'Coverage Indicators - Section D'!$B$45:$B$196&amp;'Coverage Indicators - Section D'!$I$45:$I$196,0)),""),"")</f>
        <v/>
      </c>
      <c r="U85" s="199" t="str">
        <f t="array" ref="U85">IFERROR(IF(INDEX('Coverage Indicators - Section D'!F$45:F$196,MATCH('Print View'!$A85&amp;'Print View'!$U$76,'Coverage Indicators - Section D'!$B$45:$B$196&amp;'Coverage Indicators - Section D'!$I$45:$I$196,0))&lt;&gt;0,INDEX('Coverage Indicators - Section D'!F$45:F$196,MATCH('Print View'!$A85&amp;'Print View'!$U$76,'Coverage Indicators - Section D'!$B$45:$B$196&amp;'Coverage Indicators - Section D'!$I$45:$I$196,0)),""),"")</f>
        <v/>
      </c>
      <c r="V85" s="199" t="str">
        <f t="array" ref="V85">IFERROR(IF(INDEX('Coverage Indicators - Section D'!G$45:G$196,MATCH('Print View'!$A85&amp;'Print View'!$U$76,'Coverage Indicators - Section D'!$B$45:$B$196&amp;'Coverage Indicators - Section D'!$I$45:$I$196,0))&lt;&gt;0,INDEX('Coverage Indicators - Section D'!G$45:G$196,MATCH('Print View'!$A85&amp;'Print View'!$U$76,'Coverage Indicators - Section D'!$B$45:$B$196&amp;'Coverage Indicators - Section D'!$I$45:$I$196,0)),""),"")</f>
        <v/>
      </c>
      <c r="W85" s="201" t="str">
        <f t="array" ref="W85">IFERROR(IF(INDEX('Coverage Indicators - Section D'!H$45:H$196,MATCH('Print View'!$A85&amp;'Print View'!$U$76,'Coverage Indicators - Section D'!$B$45:$B$196&amp;'Coverage Indicators - Section D'!$I$45:$I$196,0))&lt;&gt;0,INDEX('Coverage Indicators - Section D'!H$45:H$196,MATCH('Print View'!$A85&amp;'Print View'!$U$76,'Coverage Indicators - Section D'!$B$45:$B$196&amp;'Coverage Indicators - Section D'!$I$45:$I$196,0)),""),"")</f>
        <v/>
      </c>
      <c r="X85" s="197"/>
      <c r="Y85" s="195"/>
      <c r="Z85" s="195"/>
      <c r="AA85" s="196"/>
      <c r="AB85" s="197"/>
      <c r="AC85" s="195"/>
      <c r="AD85" s="195"/>
      <c r="AE85" s="196"/>
      <c r="AF85" s="197"/>
      <c r="AG85" s="195"/>
      <c r="AH85" s="204"/>
      <c r="AI85" s="196"/>
      <c r="AJ85" s="202" t="str">
        <f>IFERROR(IF(INDEX('Coverage Indicators - Section D'!W$10:W$41,MATCH('Print View'!$A85,'Coverage Indicators - Section D'!$A$10:$A$41,0))&lt;&gt;0,INDEX('Coverage Indicators - Section D'!W$10:W$41,MATCH('Print View'!$A85,'Coverage Indicators - Section D'!$A$10:$A$41,0)),""),"")</f>
        <v/>
      </c>
    </row>
    <row r="86" spans="1:36" s="203" customFormat="1" ht="23.25" x14ac:dyDescent="0.25">
      <c r="A86" s="219">
        <v>8</v>
      </c>
      <c r="B86" s="275" t="str">
        <f>IFERROR(IF(INDEX('Coverage Indicators - Section D'!B$10:B$41,MATCH('Print View'!$A86,'Coverage Indicators - Section D'!$A$10:$A$41,0))&lt;&gt;0,INDEX('Coverage Indicators - Section D'!B$10:B$41,MATCH('Print View'!$A86,'Coverage Indicators - Section D'!$A$10:$A$41,0)),""),"")</f>
        <v/>
      </c>
      <c r="C86" s="275" t="str">
        <f>IFERROR(IF(INDEX('Coverage Indicators - Section D'!C$10:C$41,MATCH('Print View'!$A86,'Coverage Indicators - Section D'!$A$10:$A$41,0))&lt;&gt;0,INDEX('Coverage Indicators - Section D'!C$10:C$41,MATCH('Print View'!$A86,'Coverage Indicators - Section D'!$A$10:$A$41,0)),""),"")</f>
        <v/>
      </c>
      <c r="D86" s="275" t="str">
        <f>IFERROR(IF(INDEX('Coverage Indicators - Section D'!D$10:D$41,MATCH('Print View'!$A86,'Coverage Indicators - Section D'!$A$10:$A$41,0))&lt;&gt;0,INDEX('Coverage Indicators - Section D'!D$10:D$41,MATCH('Print View'!$A86,'Coverage Indicators - Section D'!$A$10:$A$41,0)),""),"")</f>
        <v/>
      </c>
      <c r="E86" s="275" t="str">
        <f>IFERROR(IF(INDEX('Coverage Indicators - Section D'!E$10:E$41,MATCH('Print View'!$A86,'Coverage Indicators - Section D'!$A$10:$A$41,0))&lt;&gt;0,INDEX('Coverage Indicators - Section D'!E$10:E$41,MATCH('Print View'!$A86,'Coverage Indicators - Section D'!$A$10:$A$41,0)),""),"")</f>
        <v/>
      </c>
      <c r="F86" s="275" t="str">
        <f>IFERROR(IF(INDEX('Coverage Indicators - Section D'!F$10:F$41,MATCH('Print View'!$A86,'Coverage Indicators - Section D'!$A$10:$A$41,0))&lt;&gt;0,INDEX('Coverage Indicators - Section D'!F$10:F$41,MATCH('Print View'!$A86,'Coverage Indicators - Section D'!$A$10:$A$41,0)),""),"")</f>
        <v/>
      </c>
      <c r="G86" s="275" t="str">
        <f>IFERROR(IF(INDEX('Coverage Indicators - Section D'!G$10:G$41,MATCH('Print View'!$A86,'Coverage Indicators - Section D'!$A$10:$A$41,0))&lt;&gt;0,INDEX('Coverage Indicators - Section D'!G$10:G$41,MATCH('Print View'!$A86,'Coverage Indicators - Section D'!$A$10:$A$41,0)),""),"")</f>
        <v/>
      </c>
      <c r="H86" s="275" t="str">
        <f>IFERROR(IF(INDEX('Coverage Indicators - Section D'!H$10:H$41,MATCH('Print View'!$A86,'Coverage Indicators - Section D'!$A$10:$A$41,0))&lt;&gt;0,INDEX('Coverage Indicators - Section D'!H$10:H$41,MATCH('Print View'!$A86,'Coverage Indicators - Section D'!$A$10:$A$41,0)),""),"")</f>
        <v/>
      </c>
      <c r="I86" s="275" t="str">
        <f>IFERROR(IF(INDEX('Coverage Indicators - Section D'!P$10:P$41,MATCH('Print View'!$A86,'Coverage Indicators - Section D'!$A$10:$A$41,0))&lt;&gt;0,INDEX('Coverage Indicators - Section D'!P$10:P$41,MATCH('Print View'!$A86,'Coverage Indicators - Section D'!$A$10:$A$41,0)),""),"")</f>
        <v/>
      </c>
      <c r="J86" s="275" t="str">
        <f>IFERROR(IF(INDEX('Coverage Indicators - Section D'!Q$10:Q$41,MATCH('Print View'!$A86,'Coverage Indicators - Section D'!$A$10:$A$41,0))&lt;&gt;0,INDEX('Coverage Indicators - Section D'!Q$10:Q$41,MATCH('Print View'!$A86,'Coverage Indicators - Section D'!$A$10:$A$41,0)),""),"")</f>
        <v/>
      </c>
      <c r="K86" s="275" t="str">
        <f>IFERROR(IF(INDEX('Coverage Indicators - Section D'!R$10:R$41,MATCH('Print View'!$A86,'Coverage Indicators - Section D'!$A$10:$A$41,0))&lt;&gt;0,INDEX('Coverage Indicators - Section D'!R$10:R$41,MATCH('Print View'!$A86,'Coverage Indicators - Section D'!$A$10:$A$41,0)),""),"")</f>
        <v/>
      </c>
      <c r="L86" s="275" t="str">
        <f>IFERROR(IF(INDEX('Coverage Indicators - Section D'!S$10:S$41,MATCH('Print View'!$A86,'Coverage Indicators - Section D'!$A$10:$A$41,0))&lt;&gt;0,INDEX('Coverage Indicators - Section D'!S$10:S$41,MATCH('Print View'!$A86,'Coverage Indicators - Section D'!$A$10:$A$41,0)),""),"")</f>
        <v/>
      </c>
      <c r="M86" s="275" t="str">
        <f>IFERROR(IF(INDEX('Coverage Indicators - Section D'!#REF!,MATCH('Print View'!$A86,'Coverage Indicators - Section D'!$A$10:$A$41,0))&lt;&gt;0,INDEX('Coverage Indicators - Section D'!#REF!,MATCH('Print View'!$A86,'Coverage Indicators - Section D'!$A$10:$A$41,0)),""),"")</f>
        <v/>
      </c>
      <c r="N86" s="275" t="str">
        <f>IFERROR(IF(INDEX('Coverage Indicators - Section D'!U$10:U$41,MATCH('Print View'!$A86,'Coverage Indicators - Section D'!$A$10:$A$41,0))&lt;&gt;0,INDEX('Coverage Indicators - Section D'!U$10:U$41,MATCH('Print View'!$A86,'Coverage Indicators - Section D'!$A$10:$A$41,0)),""),"")</f>
        <v/>
      </c>
      <c r="O86" s="275" t="str">
        <f>IFERROR(IF(INDEX('Coverage Indicators - Section D'!V$10:V$41,MATCH('Print View'!$A86,'Coverage Indicators - Section D'!$A$10:$A$41,0))&lt;&gt;0,INDEX('Coverage Indicators - Section D'!V$10:V$41,MATCH('Print View'!$A86,'Coverage Indicators - Section D'!$A$10:$A$41,0)),""),"")</f>
        <v/>
      </c>
      <c r="P86" s="276" t="str">
        <f t="array" ref="P86">IFERROR(IF(INDEX('Coverage Indicators - Section D'!E$45:E$196,MATCH('Print View'!$A86&amp;'Print View'!$Q$76,'Coverage Indicators - Section D'!$B$45:$B$196&amp;'Coverage Indicators - Section D'!$I$45:$I$196,0))&lt;&gt;0,INDEX('Coverage Indicators - Section D'!E$45:E$196,MATCH('Print View'!$A86&amp;'Print View'!$Q$76,'Coverage Indicators - Section D'!$B$45:$B$196&amp;'Coverage Indicators - Section D'!$I$45:$I$196,0)),""),"")</f>
        <v/>
      </c>
      <c r="Q86" s="277" t="str">
        <f t="array" ref="Q86">IFERROR(IF(INDEX('Coverage Indicators - Section D'!F$45:F$196,MATCH('Print View'!$A86&amp;'Print View'!$Q$76,'Coverage Indicators - Section D'!$B$45:$B$196&amp;'Coverage Indicators - Section D'!$I$45:$I$196,0))&lt;&gt;0,INDEX('Coverage Indicators - Section D'!F$45:F$196,MATCH('Print View'!$A86&amp;'Print View'!$Q$76,'Coverage Indicators - Section D'!$B$45:$B$196&amp;'Coverage Indicators - Section D'!$I$45:$I$196,0)),""),"")</f>
        <v/>
      </c>
      <c r="R86" s="277" t="str">
        <f t="array" ref="R86">IFERROR(IF(INDEX('Coverage Indicators - Section D'!G$45:G$196,MATCH('Print View'!$A86&amp;'Print View'!$Q$76,'Coverage Indicators - Section D'!$B$45:$B$196&amp;'Coverage Indicators - Section D'!$I$45:$I$196,0))&lt;&gt;0,INDEX('Coverage Indicators - Section D'!G$45:G$196,MATCH('Print View'!$A86&amp;'Print View'!$Q$76,'Coverage Indicators - Section D'!$B$45:$B$196&amp;'Coverage Indicators - Section D'!$I$45:$I$196,0)),""),"")</f>
        <v/>
      </c>
      <c r="S86" s="278" t="str">
        <f t="array" ref="S86">IFERROR(IF(INDEX('Coverage Indicators - Section D'!H$45:H$196,MATCH('Print View'!$A86&amp;'Print View'!$Q$76,'Coverage Indicators - Section D'!$B$45:$B$196&amp;'Coverage Indicators - Section D'!$I$45:$I$196,0))&lt;&gt;0,INDEX('Coverage Indicators - Section D'!H$45:H$196,MATCH('Print View'!$A86&amp;'Print View'!$Q$76,'Coverage Indicators - Section D'!$B$45:$B$196&amp;'Coverage Indicators - Section D'!$I$45:$I$196,0)),""),"")</f>
        <v/>
      </c>
      <c r="T86" s="279" t="str">
        <f t="array" ref="T86">IFERROR(IF(INDEX('Coverage Indicators - Section D'!E$45:E$196,MATCH('Print View'!$A86&amp;'Print View'!$U$76,'Coverage Indicators - Section D'!$B$45:$B$196&amp;'Coverage Indicators - Section D'!$I$45:$I$196,0))&lt;&gt;0,INDEX('Coverage Indicators - Section D'!E$45:E$196,MATCH('Print View'!$A86&amp;'Print View'!$U$76,'Coverage Indicators - Section D'!$B$45:$B$196&amp;'Coverage Indicators - Section D'!$I$45:$I$196,0)),""),"")</f>
        <v/>
      </c>
      <c r="U86" s="277" t="str">
        <f t="array" ref="U86">IFERROR(IF(INDEX('Coverage Indicators - Section D'!F$45:F$196,MATCH('Print View'!$A86&amp;'Print View'!$U$76,'Coverage Indicators - Section D'!$B$45:$B$196&amp;'Coverage Indicators - Section D'!$I$45:$I$196,0))&lt;&gt;0,INDEX('Coverage Indicators - Section D'!F$45:F$196,MATCH('Print View'!$A86&amp;'Print View'!$U$76,'Coverage Indicators - Section D'!$B$45:$B$196&amp;'Coverage Indicators - Section D'!$I$45:$I$196,0)),""),"")</f>
        <v/>
      </c>
      <c r="V86" s="277" t="str">
        <f t="array" ref="V86">IFERROR(IF(INDEX('Coverage Indicators - Section D'!G$45:G$196,MATCH('Print View'!$A86&amp;'Print View'!$U$76,'Coverage Indicators - Section D'!$B$45:$B$196&amp;'Coverage Indicators - Section D'!$I$45:$I$196,0))&lt;&gt;0,INDEX('Coverage Indicators - Section D'!G$45:G$196,MATCH('Print View'!$A86&amp;'Print View'!$U$76,'Coverage Indicators - Section D'!$B$45:$B$196&amp;'Coverage Indicators - Section D'!$I$45:$I$196,0)),""),"")</f>
        <v/>
      </c>
      <c r="W86" s="278" t="str">
        <f t="array" ref="W86">IFERROR(IF(INDEX('Coverage Indicators - Section D'!H$45:H$196,MATCH('Print View'!$A86&amp;'Print View'!$U$76,'Coverage Indicators - Section D'!$B$45:$B$196&amp;'Coverage Indicators - Section D'!$I$45:$I$196,0))&lt;&gt;0,INDEX('Coverage Indicators - Section D'!H$45:H$196,MATCH('Print View'!$A86&amp;'Print View'!$U$76,'Coverage Indicators - Section D'!$B$45:$B$196&amp;'Coverage Indicators - Section D'!$I$45:$I$196,0)),""),"")</f>
        <v/>
      </c>
      <c r="X86" s="280"/>
      <c r="Y86" s="281"/>
      <c r="Z86" s="281"/>
      <c r="AA86" s="282"/>
      <c r="AB86" s="280"/>
      <c r="AC86" s="281"/>
      <c r="AD86" s="281"/>
      <c r="AE86" s="282"/>
      <c r="AF86" s="280"/>
      <c r="AG86" s="281"/>
      <c r="AH86" s="283"/>
      <c r="AI86" s="282"/>
      <c r="AJ86" s="284" t="str">
        <f>IFERROR(IF(INDEX('Coverage Indicators - Section D'!W$10:W$41,MATCH('Print View'!$A86,'Coverage Indicators - Section D'!$A$10:$A$41,0))&lt;&gt;0,INDEX('Coverage Indicators - Section D'!W$10:W$41,MATCH('Print View'!$A86,'Coverage Indicators - Section D'!$A$10:$A$41,0)),""),"")</f>
        <v/>
      </c>
    </row>
    <row r="87" spans="1:36" s="203" customFormat="1" ht="23.25" x14ac:dyDescent="0.25">
      <c r="A87" s="218">
        <v>9</v>
      </c>
      <c r="B87" s="193" t="str">
        <f>IFERROR(IF(INDEX('Coverage Indicators - Section D'!B$10:B$41,MATCH('Print View'!$A87,'Coverage Indicators - Section D'!$A$10:$A$41,0))&lt;&gt;0,INDEX('Coverage Indicators - Section D'!B$10:B$41,MATCH('Print View'!$A87,'Coverage Indicators - Section D'!$A$10:$A$41,0)),""),"")</f>
        <v/>
      </c>
      <c r="C87" s="193" t="str">
        <f>IFERROR(IF(INDEX('Coverage Indicators - Section D'!C$10:C$41,MATCH('Print View'!$A87,'Coverage Indicators - Section D'!$A$10:$A$41,0))&lt;&gt;0,INDEX('Coverage Indicators - Section D'!C$10:C$41,MATCH('Print View'!$A87,'Coverage Indicators - Section D'!$A$10:$A$41,0)),""),"")</f>
        <v/>
      </c>
      <c r="D87" s="193" t="str">
        <f>IFERROR(IF(INDEX('Coverage Indicators - Section D'!D$10:D$41,MATCH('Print View'!$A87,'Coverage Indicators - Section D'!$A$10:$A$41,0))&lt;&gt;0,INDEX('Coverage Indicators - Section D'!D$10:D$41,MATCH('Print View'!$A87,'Coverage Indicators - Section D'!$A$10:$A$41,0)),""),"")</f>
        <v/>
      </c>
      <c r="E87" s="193" t="str">
        <f>IFERROR(IF(INDEX('Coverage Indicators - Section D'!E$10:E$41,MATCH('Print View'!$A87,'Coverage Indicators - Section D'!$A$10:$A$41,0))&lt;&gt;0,INDEX('Coverage Indicators - Section D'!E$10:E$41,MATCH('Print View'!$A87,'Coverage Indicators - Section D'!$A$10:$A$41,0)),""),"")</f>
        <v/>
      </c>
      <c r="F87" s="193" t="str">
        <f>IFERROR(IF(INDEX('Coverage Indicators - Section D'!F$10:F$41,MATCH('Print View'!$A87,'Coverage Indicators - Section D'!$A$10:$A$41,0))&lt;&gt;0,INDEX('Coverage Indicators - Section D'!F$10:F$41,MATCH('Print View'!$A87,'Coverage Indicators - Section D'!$A$10:$A$41,0)),""),"")</f>
        <v/>
      </c>
      <c r="G87" s="193" t="str">
        <f>IFERROR(IF(INDEX('Coverage Indicators - Section D'!G$10:G$41,MATCH('Print View'!$A87,'Coverage Indicators - Section D'!$A$10:$A$41,0))&lt;&gt;0,INDEX('Coverage Indicators - Section D'!G$10:G$41,MATCH('Print View'!$A87,'Coverage Indicators - Section D'!$A$10:$A$41,0)),""),"")</f>
        <v/>
      </c>
      <c r="H87" s="193" t="str">
        <f>IFERROR(IF(INDEX('Coverage Indicators - Section D'!H$10:H$41,MATCH('Print View'!$A87,'Coverage Indicators - Section D'!$A$10:$A$41,0))&lt;&gt;0,INDEX('Coverage Indicators - Section D'!H$10:H$41,MATCH('Print View'!$A87,'Coverage Indicators - Section D'!$A$10:$A$41,0)),""),"")</f>
        <v/>
      </c>
      <c r="I87" s="193" t="str">
        <f>IFERROR(IF(INDEX('Coverage Indicators - Section D'!P$10:P$41,MATCH('Print View'!$A87,'Coverage Indicators - Section D'!$A$10:$A$41,0))&lt;&gt;0,INDEX('Coverage Indicators - Section D'!P$10:P$41,MATCH('Print View'!$A87,'Coverage Indicators - Section D'!$A$10:$A$41,0)),""),"")</f>
        <v/>
      </c>
      <c r="J87" s="193" t="str">
        <f>IFERROR(IF(INDEX('Coverage Indicators - Section D'!Q$10:Q$41,MATCH('Print View'!$A87,'Coverage Indicators - Section D'!$A$10:$A$41,0))&lt;&gt;0,INDEX('Coverage Indicators - Section D'!Q$10:Q$41,MATCH('Print View'!$A87,'Coverage Indicators - Section D'!$A$10:$A$41,0)),""),"")</f>
        <v/>
      </c>
      <c r="K87" s="193" t="str">
        <f>IFERROR(IF(INDEX('Coverage Indicators - Section D'!R$10:R$41,MATCH('Print View'!$A87,'Coverage Indicators - Section D'!$A$10:$A$41,0))&lt;&gt;0,INDEX('Coverage Indicators - Section D'!R$10:R$41,MATCH('Print View'!$A87,'Coverage Indicators - Section D'!$A$10:$A$41,0)),""),"")</f>
        <v/>
      </c>
      <c r="L87" s="193" t="str">
        <f>IFERROR(IF(INDEX('Coverage Indicators - Section D'!S$10:S$41,MATCH('Print View'!$A87,'Coverage Indicators - Section D'!$A$10:$A$41,0))&lt;&gt;0,INDEX('Coverage Indicators - Section D'!S$10:S$41,MATCH('Print View'!$A87,'Coverage Indicators - Section D'!$A$10:$A$41,0)),""),"")</f>
        <v/>
      </c>
      <c r="M87" s="193" t="str">
        <f>IFERROR(IF(INDEX('Coverage Indicators - Section D'!#REF!,MATCH('Print View'!$A87,'Coverage Indicators - Section D'!$A$10:$A$41,0))&lt;&gt;0,INDEX('Coverage Indicators - Section D'!#REF!,MATCH('Print View'!$A87,'Coverage Indicators - Section D'!$A$10:$A$41,0)),""),"")</f>
        <v/>
      </c>
      <c r="N87" s="193" t="str">
        <f>IFERROR(IF(INDEX('Coverage Indicators - Section D'!U$10:U$41,MATCH('Print View'!$A87,'Coverage Indicators - Section D'!$A$10:$A$41,0))&lt;&gt;0,INDEX('Coverage Indicators - Section D'!U$10:U$41,MATCH('Print View'!$A87,'Coverage Indicators - Section D'!$A$10:$A$41,0)),""),"")</f>
        <v/>
      </c>
      <c r="O87" s="193" t="str">
        <f>IFERROR(IF(INDEX('Coverage Indicators - Section D'!V$10:V$41,MATCH('Print View'!$A87,'Coverage Indicators - Section D'!$A$10:$A$41,0))&lt;&gt;0,INDEX('Coverage Indicators - Section D'!V$10:V$41,MATCH('Print View'!$A87,'Coverage Indicators - Section D'!$A$10:$A$41,0)),""),"")</f>
        <v/>
      </c>
      <c r="P87" s="212" t="str">
        <f t="array" ref="P87">IFERROR(IF(INDEX('Coverage Indicators - Section D'!E$45:E$196,MATCH('Print View'!$A87&amp;'Print View'!$Q$76,'Coverage Indicators - Section D'!$B$45:$B$196&amp;'Coverage Indicators - Section D'!$I$45:$I$196,0))&lt;&gt;0,INDEX('Coverage Indicators - Section D'!E$45:E$196,MATCH('Print View'!$A87&amp;'Print View'!$Q$76,'Coverage Indicators - Section D'!$B$45:$B$196&amp;'Coverage Indicators - Section D'!$I$45:$I$196,0)),""),"")</f>
        <v/>
      </c>
      <c r="Q87" s="199" t="str">
        <f t="array" ref="Q87">IFERROR(IF(INDEX('Coverage Indicators - Section D'!F$45:F$196,MATCH('Print View'!$A87&amp;'Print View'!$Q$76,'Coverage Indicators - Section D'!$B$45:$B$196&amp;'Coverage Indicators - Section D'!$I$45:$I$196,0))&lt;&gt;0,INDEX('Coverage Indicators - Section D'!F$45:F$196,MATCH('Print View'!$A87&amp;'Print View'!$Q$76,'Coverage Indicators - Section D'!$B$45:$B$196&amp;'Coverage Indicators - Section D'!$I$45:$I$196,0)),""),"")</f>
        <v/>
      </c>
      <c r="R87" s="199" t="str">
        <f t="array" ref="R87">IFERROR(IF(INDEX('Coverage Indicators - Section D'!G$45:G$196,MATCH('Print View'!$A87&amp;'Print View'!$Q$76,'Coverage Indicators - Section D'!$B$45:$B$196&amp;'Coverage Indicators - Section D'!$I$45:$I$196,0))&lt;&gt;0,INDEX('Coverage Indicators - Section D'!G$45:G$196,MATCH('Print View'!$A87&amp;'Print View'!$Q$76,'Coverage Indicators - Section D'!$B$45:$B$196&amp;'Coverage Indicators - Section D'!$I$45:$I$196,0)),""),"")</f>
        <v/>
      </c>
      <c r="S87" s="201" t="str">
        <f t="array" ref="S87">IFERROR(IF(INDEX('Coverage Indicators - Section D'!H$45:H$196,MATCH('Print View'!$A87&amp;'Print View'!$Q$76,'Coverage Indicators - Section D'!$B$45:$B$196&amp;'Coverage Indicators - Section D'!$I$45:$I$196,0))&lt;&gt;0,INDEX('Coverage Indicators - Section D'!H$45:H$196,MATCH('Print View'!$A87&amp;'Print View'!$Q$76,'Coverage Indicators - Section D'!$B$45:$B$196&amp;'Coverage Indicators - Section D'!$I$45:$I$196,0)),""),"")</f>
        <v/>
      </c>
      <c r="T87" s="198" t="str">
        <f t="array" ref="T87">IFERROR(IF(INDEX('Coverage Indicators - Section D'!E$45:E$196,MATCH('Print View'!$A87&amp;'Print View'!$U$76,'Coverage Indicators - Section D'!$B$45:$B$196&amp;'Coverage Indicators - Section D'!$I$45:$I$196,0))&lt;&gt;0,INDEX('Coverage Indicators - Section D'!E$45:E$196,MATCH('Print View'!$A87&amp;'Print View'!$U$76,'Coverage Indicators - Section D'!$B$45:$B$196&amp;'Coverage Indicators - Section D'!$I$45:$I$196,0)),""),"")</f>
        <v/>
      </c>
      <c r="U87" s="199" t="str">
        <f t="array" ref="U87">IFERROR(IF(INDEX('Coverage Indicators - Section D'!F$45:F$196,MATCH('Print View'!$A87&amp;'Print View'!$U$76,'Coverage Indicators - Section D'!$B$45:$B$196&amp;'Coverage Indicators - Section D'!$I$45:$I$196,0))&lt;&gt;0,INDEX('Coverage Indicators - Section D'!F$45:F$196,MATCH('Print View'!$A87&amp;'Print View'!$U$76,'Coverage Indicators - Section D'!$B$45:$B$196&amp;'Coverage Indicators - Section D'!$I$45:$I$196,0)),""),"")</f>
        <v/>
      </c>
      <c r="V87" s="199" t="str">
        <f t="array" ref="V87">IFERROR(IF(INDEX('Coverage Indicators - Section D'!G$45:G$196,MATCH('Print View'!$A87&amp;'Print View'!$U$76,'Coverage Indicators - Section D'!$B$45:$B$196&amp;'Coverage Indicators - Section D'!$I$45:$I$196,0))&lt;&gt;0,INDEX('Coverage Indicators - Section D'!G$45:G$196,MATCH('Print View'!$A87&amp;'Print View'!$U$76,'Coverage Indicators - Section D'!$B$45:$B$196&amp;'Coverage Indicators - Section D'!$I$45:$I$196,0)),""),"")</f>
        <v/>
      </c>
      <c r="W87" s="201" t="str">
        <f t="array" ref="W87">IFERROR(IF(INDEX('Coverage Indicators - Section D'!H$45:H$196,MATCH('Print View'!$A87&amp;'Print View'!$U$76,'Coverage Indicators - Section D'!$B$45:$B$196&amp;'Coverage Indicators - Section D'!$I$45:$I$196,0))&lt;&gt;0,INDEX('Coverage Indicators - Section D'!H$45:H$196,MATCH('Print View'!$A87&amp;'Print View'!$U$76,'Coverage Indicators - Section D'!$B$45:$B$196&amp;'Coverage Indicators - Section D'!$I$45:$I$196,0)),""),"")</f>
        <v/>
      </c>
      <c r="X87" s="197"/>
      <c r="Y87" s="195"/>
      <c r="Z87" s="195"/>
      <c r="AA87" s="196"/>
      <c r="AB87" s="197"/>
      <c r="AC87" s="195"/>
      <c r="AD87" s="195"/>
      <c r="AE87" s="196"/>
      <c r="AF87" s="197"/>
      <c r="AG87" s="195"/>
      <c r="AH87" s="204"/>
      <c r="AI87" s="196"/>
      <c r="AJ87" s="202" t="str">
        <f>IFERROR(IF(INDEX('Coverage Indicators - Section D'!W$10:W$41,MATCH('Print View'!$A87,'Coverage Indicators - Section D'!$A$10:$A$41,0))&lt;&gt;0,INDEX('Coverage Indicators - Section D'!W$10:W$41,MATCH('Print View'!$A87,'Coverage Indicators - Section D'!$A$10:$A$41,0)),""),"")</f>
        <v/>
      </c>
    </row>
    <row r="88" spans="1:36" s="203" customFormat="1" ht="23.25" x14ac:dyDescent="0.25">
      <c r="A88" s="219">
        <v>10</v>
      </c>
      <c r="B88" s="275" t="str">
        <f>IFERROR(IF(INDEX('Coverage Indicators - Section D'!B$10:B$41,MATCH('Print View'!$A88,'Coverage Indicators - Section D'!$A$10:$A$41,0))&lt;&gt;0,INDEX('Coverage Indicators - Section D'!B$10:B$41,MATCH('Print View'!$A88,'Coverage Indicators - Section D'!$A$10:$A$41,0)),""),"")</f>
        <v/>
      </c>
      <c r="C88" s="275" t="str">
        <f>IFERROR(IF(INDEX('Coverage Indicators - Section D'!C$10:C$41,MATCH('Print View'!$A88,'Coverage Indicators - Section D'!$A$10:$A$41,0))&lt;&gt;0,INDEX('Coverage Indicators - Section D'!C$10:C$41,MATCH('Print View'!$A88,'Coverage Indicators - Section D'!$A$10:$A$41,0)),""),"")</f>
        <v/>
      </c>
      <c r="D88" s="275" t="str">
        <f>IFERROR(IF(INDEX('Coverage Indicators - Section D'!D$10:D$41,MATCH('Print View'!$A88,'Coverage Indicators - Section D'!$A$10:$A$41,0))&lt;&gt;0,INDEX('Coverage Indicators - Section D'!D$10:D$41,MATCH('Print View'!$A88,'Coverage Indicators - Section D'!$A$10:$A$41,0)),""),"")</f>
        <v/>
      </c>
      <c r="E88" s="275" t="str">
        <f>IFERROR(IF(INDEX('Coverage Indicators - Section D'!E$10:E$41,MATCH('Print View'!$A88,'Coverage Indicators - Section D'!$A$10:$A$41,0))&lt;&gt;0,INDEX('Coverage Indicators - Section D'!E$10:E$41,MATCH('Print View'!$A88,'Coverage Indicators - Section D'!$A$10:$A$41,0)),""),"")</f>
        <v/>
      </c>
      <c r="F88" s="275" t="str">
        <f>IFERROR(IF(INDEX('Coverage Indicators - Section D'!F$10:F$41,MATCH('Print View'!$A88,'Coverage Indicators - Section D'!$A$10:$A$41,0))&lt;&gt;0,INDEX('Coverage Indicators - Section D'!F$10:F$41,MATCH('Print View'!$A88,'Coverage Indicators - Section D'!$A$10:$A$41,0)),""),"")</f>
        <v/>
      </c>
      <c r="G88" s="275" t="str">
        <f>IFERROR(IF(INDEX('Coverage Indicators - Section D'!G$10:G$41,MATCH('Print View'!$A88,'Coverage Indicators - Section D'!$A$10:$A$41,0))&lt;&gt;0,INDEX('Coverage Indicators - Section D'!G$10:G$41,MATCH('Print View'!$A88,'Coverage Indicators - Section D'!$A$10:$A$41,0)),""),"")</f>
        <v/>
      </c>
      <c r="H88" s="275" t="str">
        <f>IFERROR(IF(INDEX('Coverage Indicators - Section D'!H$10:H$41,MATCH('Print View'!$A88,'Coverage Indicators - Section D'!$A$10:$A$41,0))&lt;&gt;0,INDEX('Coverage Indicators - Section D'!H$10:H$41,MATCH('Print View'!$A88,'Coverage Indicators - Section D'!$A$10:$A$41,0)),""),"")</f>
        <v/>
      </c>
      <c r="I88" s="275" t="str">
        <f>IFERROR(IF(INDEX('Coverage Indicators - Section D'!P$10:P$41,MATCH('Print View'!$A88,'Coverage Indicators - Section D'!$A$10:$A$41,0))&lt;&gt;0,INDEX('Coverage Indicators - Section D'!P$10:P$41,MATCH('Print View'!$A88,'Coverage Indicators - Section D'!$A$10:$A$41,0)),""),"")</f>
        <v/>
      </c>
      <c r="J88" s="275" t="str">
        <f>IFERROR(IF(INDEX('Coverage Indicators - Section D'!Q$10:Q$41,MATCH('Print View'!$A88,'Coverage Indicators - Section D'!$A$10:$A$41,0))&lt;&gt;0,INDEX('Coverage Indicators - Section D'!Q$10:Q$41,MATCH('Print View'!$A88,'Coverage Indicators - Section D'!$A$10:$A$41,0)),""),"")</f>
        <v/>
      </c>
      <c r="K88" s="275" t="str">
        <f>IFERROR(IF(INDEX('Coverage Indicators - Section D'!R$10:R$41,MATCH('Print View'!$A88,'Coverage Indicators - Section D'!$A$10:$A$41,0))&lt;&gt;0,INDEX('Coverage Indicators - Section D'!R$10:R$41,MATCH('Print View'!$A88,'Coverage Indicators - Section D'!$A$10:$A$41,0)),""),"")</f>
        <v/>
      </c>
      <c r="L88" s="275" t="str">
        <f>IFERROR(IF(INDEX('Coverage Indicators - Section D'!S$10:S$41,MATCH('Print View'!$A88,'Coverage Indicators - Section D'!$A$10:$A$41,0))&lt;&gt;0,INDEX('Coverage Indicators - Section D'!S$10:S$41,MATCH('Print View'!$A88,'Coverage Indicators - Section D'!$A$10:$A$41,0)),""),"")</f>
        <v/>
      </c>
      <c r="M88" s="275" t="str">
        <f>IFERROR(IF(INDEX('Coverage Indicators - Section D'!#REF!,MATCH('Print View'!$A88,'Coverage Indicators - Section D'!$A$10:$A$41,0))&lt;&gt;0,INDEX('Coverage Indicators - Section D'!#REF!,MATCH('Print View'!$A88,'Coverage Indicators - Section D'!$A$10:$A$41,0)),""),"")</f>
        <v/>
      </c>
      <c r="N88" s="275" t="str">
        <f>IFERROR(IF(INDEX('Coverage Indicators - Section D'!U$10:U$41,MATCH('Print View'!$A88,'Coverage Indicators - Section D'!$A$10:$A$41,0))&lt;&gt;0,INDEX('Coverage Indicators - Section D'!U$10:U$41,MATCH('Print View'!$A88,'Coverage Indicators - Section D'!$A$10:$A$41,0)),""),"")</f>
        <v/>
      </c>
      <c r="O88" s="275" t="str">
        <f>IFERROR(IF(INDEX('Coverage Indicators - Section D'!V$10:V$41,MATCH('Print View'!$A88,'Coverage Indicators - Section D'!$A$10:$A$41,0))&lt;&gt;0,INDEX('Coverage Indicators - Section D'!V$10:V$41,MATCH('Print View'!$A88,'Coverage Indicators - Section D'!$A$10:$A$41,0)),""),"")</f>
        <v/>
      </c>
      <c r="P88" s="276" t="str">
        <f t="array" ref="P88">IFERROR(IF(INDEX('Coverage Indicators - Section D'!E$45:E$196,MATCH('Print View'!$A88&amp;'Print View'!$Q$76,'Coverage Indicators - Section D'!$B$45:$B$196&amp;'Coverage Indicators - Section D'!$I$45:$I$196,0))&lt;&gt;0,INDEX('Coverage Indicators - Section D'!E$45:E$196,MATCH('Print View'!$A88&amp;'Print View'!$Q$76,'Coverage Indicators - Section D'!$B$45:$B$196&amp;'Coverage Indicators - Section D'!$I$45:$I$196,0)),""),"")</f>
        <v/>
      </c>
      <c r="Q88" s="277" t="str">
        <f t="array" ref="Q88">IFERROR(IF(INDEX('Coverage Indicators - Section D'!F$45:F$196,MATCH('Print View'!$A88&amp;'Print View'!$Q$76,'Coverage Indicators - Section D'!$B$45:$B$196&amp;'Coverage Indicators - Section D'!$I$45:$I$196,0))&lt;&gt;0,INDEX('Coverage Indicators - Section D'!F$45:F$196,MATCH('Print View'!$A88&amp;'Print View'!$Q$76,'Coverage Indicators - Section D'!$B$45:$B$196&amp;'Coverage Indicators - Section D'!$I$45:$I$196,0)),""),"")</f>
        <v/>
      </c>
      <c r="R88" s="277" t="str">
        <f t="array" ref="R88">IFERROR(IF(INDEX('Coverage Indicators - Section D'!G$45:G$196,MATCH('Print View'!$A88&amp;'Print View'!$Q$76,'Coverage Indicators - Section D'!$B$45:$B$196&amp;'Coverage Indicators - Section D'!$I$45:$I$196,0))&lt;&gt;0,INDEX('Coverage Indicators - Section D'!G$45:G$196,MATCH('Print View'!$A88&amp;'Print View'!$Q$76,'Coverage Indicators - Section D'!$B$45:$B$196&amp;'Coverage Indicators - Section D'!$I$45:$I$196,0)),""),"")</f>
        <v/>
      </c>
      <c r="S88" s="278" t="str">
        <f t="array" ref="S88">IFERROR(IF(INDEX('Coverage Indicators - Section D'!H$45:H$196,MATCH('Print View'!$A88&amp;'Print View'!$Q$76,'Coverage Indicators - Section D'!$B$45:$B$196&amp;'Coverage Indicators - Section D'!$I$45:$I$196,0))&lt;&gt;0,INDEX('Coverage Indicators - Section D'!H$45:H$196,MATCH('Print View'!$A88&amp;'Print View'!$Q$76,'Coverage Indicators - Section D'!$B$45:$B$196&amp;'Coverage Indicators - Section D'!$I$45:$I$196,0)),""),"")</f>
        <v/>
      </c>
      <c r="T88" s="279" t="str">
        <f t="array" ref="T88">IFERROR(IF(INDEX('Coverage Indicators - Section D'!E$45:E$196,MATCH('Print View'!$A88&amp;'Print View'!$U$76,'Coverage Indicators - Section D'!$B$45:$B$196&amp;'Coverage Indicators - Section D'!$I$45:$I$196,0))&lt;&gt;0,INDEX('Coverage Indicators - Section D'!E$45:E$196,MATCH('Print View'!$A88&amp;'Print View'!$U$76,'Coverage Indicators - Section D'!$B$45:$B$196&amp;'Coverage Indicators - Section D'!$I$45:$I$196,0)),""),"")</f>
        <v/>
      </c>
      <c r="U88" s="277" t="str">
        <f t="array" ref="U88">IFERROR(IF(INDEX('Coverage Indicators - Section D'!F$45:F$196,MATCH('Print View'!$A88&amp;'Print View'!$U$76,'Coverage Indicators - Section D'!$B$45:$B$196&amp;'Coverage Indicators - Section D'!$I$45:$I$196,0))&lt;&gt;0,INDEX('Coverage Indicators - Section D'!F$45:F$196,MATCH('Print View'!$A88&amp;'Print View'!$U$76,'Coverage Indicators - Section D'!$B$45:$B$196&amp;'Coverage Indicators - Section D'!$I$45:$I$196,0)),""),"")</f>
        <v/>
      </c>
      <c r="V88" s="277" t="str">
        <f t="array" ref="V88">IFERROR(IF(INDEX('Coverage Indicators - Section D'!G$45:G$196,MATCH('Print View'!$A88&amp;'Print View'!$U$76,'Coverage Indicators - Section D'!$B$45:$B$196&amp;'Coverage Indicators - Section D'!$I$45:$I$196,0))&lt;&gt;0,INDEX('Coverage Indicators - Section D'!G$45:G$196,MATCH('Print View'!$A88&amp;'Print View'!$U$76,'Coverage Indicators - Section D'!$B$45:$B$196&amp;'Coverage Indicators - Section D'!$I$45:$I$196,0)),""),"")</f>
        <v/>
      </c>
      <c r="W88" s="278" t="str">
        <f t="array" ref="W88">IFERROR(IF(INDEX('Coverage Indicators - Section D'!H$45:H$196,MATCH('Print View'!$A88&amp;'Print View'!$U$76,'Coverage Indicators - Section D'!$B$45:$B$196&amp;'Coverage Indicators - Section D'!$I$45:$I$196,0))&lt;&gt;0,INDEX('Coverage Indicators - Section D'!H$45:H$196,MATCH('Print View'!$A88&amp;'Print View'!$U$76,'Coverage Indicators - Section D'!$B$45:$B$196&amp;'Coverage Indicators - Section D'!$I$45:$I$196,0)),""),"")</f>
        <v/>
      </c>
      <c r="X88" s="280"/>
      <c r="Y88" s="281"/>
      <c r="Z88" s="281"/>
      <c r="AA88" s="282"/>
      <c r="AB88" s="280"/>
      <c r="AC88" s="281"/>
      <c r="AD88" s="281"/>
      <c r="AE88" s="282"/>
      <c r="AF88" s="280"/>
      <c r="AG88" s="281"/>
      <c r="AH88" s="283"/>
      <c r="AI88" s="282"/>
      <c r="AJ88" s="284" t="str">
        <f>IFERROR(IF(INDEX('Coverage Indicators - Section D'!W$10:W$41,MATCH('Print View'!$A88,'Coverage Indicators - Section D'!$A$10:$A$41,0))&lt;&gt;0,INDEX('Coverage Indicators - Section D'!W$10:W$41,MATCH('Print View'!$A88,'Coverage Indicators - Section D'!$A$10:$A$41,0)),""),"")</f>
        <v/>
      </c>
    </row>
    <row r="89" spans="1:36" s="203" customFormat="1" ht="23.25" x14ac:dyDescent="0.25">
      <c r="A89" s="219">
        <v>11</v>
      </c>
      <c r="B89" s="193" t="str">
        <f>IFERROR(IF(INDEX('Coverage Indicators - Section D'!B$10:B$41,MATCH('Print View'!$A89,'Coverage Indicators - Section D'!$A$10:$A$41,0))&lt;&gt;0,INDEX('Coverage Indicators - Section D'!B$10:B$41,MATCH('Print View'!$A89,'Coverage Indicators - Section D'!$A$10:$A$41,0)),""),"")</f>
        <v/>
      </c>
      <c r="C89" s="193" t="str">
        <f>IFERROR(IF(INDEX('Coverage Indicators - Section D'!C$10:C$41,MATCH('Print View'!$A89,'Coverage Indicators - Section D'!$A$10:$A$41,0))&lt;&gt;0,INDEX('Coverage Indicators - Section D'!C$10:C$41,MATCH('Print View'!$A89,'Coverage Indicators - Section D'!$A$10:$A$41,0)),""),"")</f>
        <v/>
      </c>
      <c r="D89" s="193" t="str">
        <f>IFERROR(IF(INDEX('Coverage Indicators - Section D'!D$10:D$41,MATCH('Print View'!$A89,'Coverage Indicators - Section D'!$A$10:$A$41,0))&lt;&gt;0,INDEX('Coverage Indicators - Section D'!D$10:D$41,MATCH('Print View'!$A89,'Coverage Indicators - Section D'!$A$10:$A$41,0)),""),"")</f>
        <v/>
      </c>
      <c r="E89" s="193" t="str">
        <f>IFERROR(IF(INDEX('Coverage Indicators - Section D'!E$10:E$41,MATCH('Print View'!$A89,'Coverage Indicators - Section D'!$A$10:$A$41,0))&lt;&gt;0,INDEX('Coverage Indicators - Section D'!E$10:E$41,MATCH('Print View'!$A89,'Coverage Indicators - Section D'!$A$10:$A$41,0)),""),"")</f>
        <v/>
      </c>
      <c r="F89" s="193" t="str">
        <f>IFERROR(IF(INDEX('Coverage Indicators - Section D'!F$10:F$41,MATCH('Print View'!$A89,'Coverage Indicators - Section D'!$A$10:$A$41,0))&lt;&gt;0,INDEX('Coverage Indicators - Section D'!F$10:F$41,MATCH('Print View'!$A89,'Coverage Indicators - Section D'!$A$10:$A$41,0)),""),"")</f>
        <v/>
      </c>
      <c r="G89" s="193" t="str">
        <f>IFERROR(IF(INDEX('Coverage Indicators - Section D'!G$10:G$41,MATCH('Print View'!$A89,'Coverage Indicators - Section D'!$A$10:$A$41,0))&lt;&gt;0,INDEX('Coverage Indicators - Section D'!G$10:G$41,MATCH('Print View'!$A89,'Coverage Indicators - Section D'!$A$10:$A$41,0)),""),"")</f>
        <v/>
      </c>
      <c r="H89" s="193" t="str">
        <f>IFERROR(IF(INDEX('Coverage Indicators - Section D'!H$10:H$41,MATCH('Print View'!$A89,'Coverage Indicators - Section D'!$A$10:$A$41,0))&lt;&gt;0,INDEX('Coverage Indicators - Section D'!H$10:H$41,MATCH('Print View'!$A89,'Coverage Indicators - Section D'!$A$10:$A$41,0)),""),"")</f>
        <v/>
      </c>
      <c r="I89" s="193" t="str">
        <f>IFERROR(IF(INDEX('Coverage Indicators - Section D'!P$10:P$41,MATCH('Print View'!$A89,'Coverage Indicators - Section D'!$A$10:$A$41,0))&lt;&gt;0,INDEX('Coverage Indicators - Section D'!P$10:P$41,MATCH('Print View'!$A89,'Coverage Indicators - Section D'!$A$10:$A$41,0)),""),"")</f>
        <v/>
      </c>
      <c r="J89" s="193" t="str">
        <f>IFERROR(IF(INDEX('Coverage Indicators - Section D'!Q$10:Q$41,MATCH('Print View'!$A89,'Coverage Indicators - Section D'!$A$10:$A$41,0))&lt;&gt;0,INDEX('Coverage Indicators - Section D'!Q$10:Q$41,MATCH('Print View'!$A89,'Coverage Indicators - Section D'!$A$10:$A$41,0)),""),"")</f>
        <v/>
      </c>
      <c r="K89" s="193" t="str">
        <f>IFERROR(IF(INDEX('Coverage Indicators - Section D'!R$10:R$41,MATCH('Print View'!$A89,'Coverage Indicators - Section D'!$A$10:$A$41,0))&lt;&gt;0,INDEX('Coverage Indicators - Section D'!R$10:R$41,MATCH('Print View'!$A89,'Coverage Indicators - Section D'!$A$10:$A$41,0)),""),"")</f>
        <v/>
      </c>
      <c r="L89" s="193" t="str">
        <f>IFERROR(IF(INDEX('Coverage Indicators - Section D'!S$10:S$41,MATCH('Print View'!$A89,'Coverage Indicators - Section D'!$A$10:$A$41,0))&lt;&gt;0,INDEX('Coverage Indicators - Section D'!S$10:S$41,MATCH('Print View'!$A89,'Coverage Indicators - Section D'!$A$10:$A$41,0)),""),"")</f>
        <v/>
      </c>
      <c r="M89" s="193" t="str">
        <f>IFERROR(IF(INDEX('Coverage Indicators - Section D'!#REF!,MATCH('Print View'!$A89,'Coverage Indicators - Section D'!$A$10:$A$41,0))&lt;&gt;0,INDEX('Coverage Indicators - Section D'!#REF!,MATCH('Print View'!$A89,'Coverage Indicators - Section D'!$A$10:$A$41,0)),""),"")</f>
        <v/>
      </c>
      <c r="N89" s="193" t="str">
        <f>IFERROR(IF(INDEX('Coverage Indicators - Section D'!U$10:U$41,MATCH('Print View'!$A89,'Coverage Indicators - Section D'!$A$10:$A$41,0))&lt;&gt;0,INDEX('Coverage Indicators - Section D'!U$10:U$41,MATCH('Print View'!$A89,'Coverage Indicators - Section D'!$A$10:$A$41,0)),""),"")</f>
        <v/>
      </c>
      <c r="O89" s="193" t="str">
        <f>IFERROR(IF(INDEX('Coverage Indicators - Section D'!V$10:V$41,MATCH('Print View'!$A89,'Coverage Indicators - Section D'!$A$10:$A$41,0))&lt;&gt;0,INDEX('Coverage Indicators - Section D'!V$10:V$41,MATCH('Print View'!$A89,'Coverage Indicators - Section D'!$A$10:$A$41,0)),""),"")</f>
        <v/>
      </c>
      <c r="P89" s="212" t="str">
        <f t="array" ref="P89">IFERROR(IF(INDEX('Coverage Indicators - Section D'!E$45:E$196,MATCH('Print View'!$A89&amp;'Print View'!$Q$76,'Coverage Indicators - Section D'!$B$45:$B$196&amp;'Coverage Indicators - Section D'!$I$45:$I$196,0))&lt;&gt;0,INDEX('Coverage Indicators - Section D'!E$45:E$196,MATCH('Print View'!$A89&amp;'Print View'!$Q$76,'Coverage Indicators - Section D'!$B$45:$B$196&amp;'Coverage Indicators - Section D'!$I$45:$I$196,0)),""),"")</f>
        <v/>
      </c>
      <c r="Q89" s="199" t="str">
        <f t="array" ref="Q89">IFERROR(IF(INDEX('Coverage Indicators - Section D'!F$45:F$196,MATCH('Print View'!$A89&amp;'Print View'!$Q$76,'Coverage Indicators - Section D'!$B$45:$B$196&amp;'Coverage Indicators - Section D'!$I$45:$I$196,0))&lt;&gt;0,INDEX('Coverage Indicators - Section D'!F$45:F$196,MATCH('Print View'!$A89&amp;'Print View'!$Q$76,'Coverage Indicators - Section D'!$B$45:$B$196&amp;'Coverage Indicators - Section D'!$I$45:$I$196,0)),""),"")</f>
        <v/>
      </c>
      <c r="R89" s="199" t="str">
        <f t="array" ref="R89">IFERROR(IF(INDEX('Coverage Indicators - Section D'!G$45:G$196,MATCH('Print View'!$A89&amp;'Print View'!$Q$76,'Coverage Indicators - Section D'!$B$45:$B$196&amp;'Coverage Indicators - Section D'!$I$45:$I$196,0))&lt;&gt;0,INDEX('Coverage Indicators - Section D'!G$45:G$196,MATCH('Print View'!$A89&amp;'Print View'!$Q$76,'Coverage Indicators - Section D'!$B$45:$B$196&amp;'Coverage Indicators - Section D'!$I$45:$I$196,0)),""),"")</f>
        <v/>
      </c>
      <c r="S89" s="201" t="str">
        <f t="array" ref="S89">IFERROR(IF(INDEX('Coverage Indicators - Section D'!H$45:H$196,MATCH('Print View'!$A89&amp;'Print View'!$Q$76,'Coverage Indicators - Section D'!$B$45:$B$196&amp;'Coverage Indicators - Section D'!$I$45:$I$196,0))&lt;&gt;0,INDEX('Coverage Indicators - Section D'!H$45:H$196,MATCH('Print View'!$A89&amp;'Print View'!$Q$76,'Coverage Indicators - Section D'!$B$45:$B$196&amp;'Coverage Indicators - Section D'!$I$45:$I$196,0)),""),"")</f>
        <v/>
      </c>
      <c r="T89" s="198" t="str">
        <f t="array" ref="T89">IFERROR(IF(INDEX('Coverage Indicators - Section D'!E$45:E$196,MATCH('Print View'!$A89&amp;'Print View'!$U$76,'Coverage Indicators - Section D'!$B$45:$B$196&amp;'Coverage Indicators - Section D'!$I$45:$I$196,0))&lt;&gt;0,INDEX('Coverage Indicators - Section D'!E$45:E$196,MATCH('Print View'!$A89&amp;'Print View'!$U$76,'Coverage Indicators - Section D'!$B$45:$B$196&amp;'Coverage Indicators - Section D'!$I$45:$I$196,0)),""),"")</f>
        <v/>
      </c>
      <c r="U89" s="199" t="str">
        <f t="array" ref="U89">IFERROR(IF(INDEX('Coverage Indicators - Section D'!F$45:F$196,MATCH('Print View'!$A89&amp;'Print View'!$U$76,'Coverage Indicators - Section D'!$B$45:$B$196&amp;'Coverage Indicators - Section D'!$I$45:$I$196,0))&lt;&gt;0,INDEX('Coverage Indicators - Section D'!F$45:F$196,MATCH('Print View'!$A89&amp;'Print View'!$U$76,'Coverage Indicators - Section D'!$B$45:$B$196&amp;'Coverage Indicators - Section D'!$I$45:$I$196,0)),""),"")</f>
        <v/>
      </c>
      <c r="V89" s="199" t="str">
        <f t="array" ref="V89">IFERROR(IF(INDEX('Coverage Indicators - Section D'!G$45:G$196,MATCH('Print View'!$A89&amp;'Print View'!$U$76,'Coverage Indicators - Section D'!$B$45:$B$196&amp;'Coverage Indicators - Section D'!$I$45:$I$196,0))&lt;&gt;0,INDEX('Coverage Indicators - Section D'!G$45:G$196,MATCH('Print View'!$A89&amp;'Print View'!$U$76,'Coverage Indicators - Section D'!$B$45:$B$196&amp;'Coverage Indicators - Section D'!$I$45:$I$196,0)),""),"")</f>
        <v/>
      </c>
      <c r="W89" s="201" t="str">
        <f t="array" ref="W89">IFERROR(IF(INDEX('Coverage Indicators - Section D'!H$45:H$196,MATCH('Print View'!$A89&amp;'Print View'!$U$76,'Coverage Indicators - Section D'!$B$45:$B$196&amp;'Coverage Indicators - Section D'!$I$45:$I$196,0))&lt;&gt;0,INDEX('Coverage Indicators - Section D'!H$45:H$196,MATCH('Print View'!$A89&amp;'Print View'!$U$76,'Coverage Indicators - Section D'!$B$45:$B$196&amp;'Coverage Indicators - Section D'!$I$45:$I$196,0)),""),"")</f>
        <v/>
      </c>
      <c r="X89" s="197"/>
      <c r="Y89" s="195"/>
      <c r="Z89" s="195"/>
      <c r="AA89" s="196"/>
      <c r="AB89" s="197"/>
      <c r="AC89" s="195"/>
      <c r="AD89" s="195"/>
      <c r="AE89" s="196"/>
      <c r="AF89" s="197"/>
      <c r="AG89" s="195"/>
      <c r="AH89" s="204"/>
      <c r="AI89" s="196"/>
      <c r="AJ89" s="202" t="str">
        <f>IFERROR(IF(INDEX('Coverage Indicators - Section D'!W$10:W$41,MATCH('Print View'!$A89,'Coverage Indicators - Section D'!$A$10:$A$41,0))&lt;&gt;0,INDEX('Coverage Indicators - Section D'!W$10:W$41,MATCH('Print View'!$A89,'Coverage Indicators - Section D'!$A$10:$A$41,0)),""),"")</f>
        <v/>
      </c>
    </row>
    <row r="90" spans="1:36" s="203" customFormat="1" ht="23.25" x14ac:dyDescent="0.25">
      <c r="A90" s="219">
        <v>12</v>
      </c>
      <c r="B90" s="275" t="str">
        <f>IFERROR(IF(INDEX('Coverage Indicators - Section D'!B$10:B$41,MATCH('Print View'!$A90,'Coverage Indicators - Section D'!$A$10:$A$41,0))&lt;&gt;0,INDEX('Coverage Indicators - Section D'!B$10:B$41,MATCH('Print View'!$A90,'Coverage Indicators - Section D'!$A$10:$A$41,0)),""),"")</f>
        <v/>
      </c>
      <c r="C90" s="275" t="str">
        <f>IFERROR(IF(INDEX('Coverage Indicators - Section D'!C$10:C$41,MATCH('Print View'!$A90,'Coverage Indicators - Section D'!$A$10:$A$41,0))&lt;&gt;0,INDEX('Coverage Indicators - Section D'!C$10:C$41,MATCH('Print View'!$A90,'Coverage Indicators - Section D'!$A$10:$A$41,0)),""),"")</f>
        <v/>
      </c>
      <c r="D90" s="275" t="str">
        <f>IFERROR(IF(INDEX('Coverage Indicators - Section D'!D$10:D$41,MATCH('Print View'!$A90,'Coverage Indicators - Section D'!$A$10:$A$41,0))&lt;&gt;0,INDEX('Coverage Indicators - Section D'!D$10:D$41,MATCH('Print View'!$A90,'Coverage Indicators - Section D'!$A$10:$A$41,0)),""),"")</f>
        <v/>
      </c>
      <c r="E90" s="275" t="str">
        <f>IFERROR(IF(INDEX('Coverage Indicators - Section D'!E$10:E$41,MATCH('Print View'!$A90,'Coverage Indicators - Section D'!$A$10:$A$41,0))&lt;&gt;0,INDEX('Coverage Indicators - Section D'!E$10:E$41,MATCH('Print View'!$A90,'Coverage Indicators - Section D'!$A$10:$A$41,0)),""),"")</f>
        <v/>
      </c>
      <c r="F90" s="275" t="str">
        <f>IFERROR(IF(INDEX('Coverage Indicators - Section D'!F$10:F$41,MATCH('Print View'!$A90,'Coverage Indicators - Section D'!$A$10:$A$41,0))&lt;&gt;0,INDEX('Coverage Indicators - Section D'!F$10:F$41,MATCH('Print View'!$A90,'Coverage Indicators - Section D'!$A$10:$A$41,0)),""),"")</f>
        <v/>
      </c>
      <c r="G90" s="275" t="str">
        <f>IFERROR(IF(INDEX('Coverage Indicators - Section D'!G$10:G$41,MATCH('Print View'!$A90,'Coverage Indicators - Section D'!$A$10:$A$41,0))&lt;&gt;0,INDEX('Coverage Indicators - Section D'!G$10:G$41,MATCH('Print View'!$A90,'Coverage Indicators - Section D'!$A$10:$A$41,0)),""),"")</f>
        <v/>
      </c>
      <c r="H90" s="275" t="str">
        <f>IFERROR(IF(INDEX('Coverage Indicators - Section D'!H$10:H$41,MATCH('Print View'!$A90,'Coverage Indicators - Section D'!$A$10:$A$41,0))&lt;&gt;0,INDEX('Coverage Indicators - Section D'!H$10:H$41,MATCH('Print View'!$A90,'Coverage Indicators - Section D'!$A$10:$A$41,0)),""),"")</f>
        <v/>
      </c>
      <c r="I90" s="275" t="str">
        <f>IFERROR(IF(INDEX('Coverage Indicators - Section D'!P$10:P$41,MATCH('Print View'!$A90,'Coverage Indicators - Section D'!$A$10:$A$41,0))&lt;&gt;0,INDEX('Coverage Indicators - Section D'!P$10:P$41,MATCH('Print View'!$A90,'Coverage Indicators - Section D'!$A$10:$A$41,0)),""),"")</f>
        <v/>
      </c>
      <c r="J90" s="275" t="str">
        <f>IFERROR(IF(INDEX('Coverage Indicators - Section D'!Q$10:Q$41,MATCH('Print View'!$A90,'Coverage Indicators - Section D'!$A$10:$A$41,0))&lt;&gt;0,INDEX('Coverage Indicators - Section D'!Q$10:Q$41,MATCH('Print View'!$A90,'Coverage Indicators - Section D'!$A$10:$A$41,0)),""),"")</f>
        <v/>
      </c>
      <c r="K90" s="275" t="str">
        <f>IFERROR(IF(INDEX('Coverage Indicators - Section D'!R$10:R$41,MATCH('Print View'!$A90,'Coverage Indicators - Section D'!$A$10:$A$41,0))&lt;&gt;0,INDEX('Coverage Indicators - Section D'!R$10:R$41,MATCH('Print View'!$A90,'Coverage Indicators - Section D'!$A$10:$A$41,0)),""),"")</f>
        <v/>
      </c>
      <c r="L90" s="275" t="str">
        <f>IFERROR(IF(INDEX('Coverage Indicators - Section D'!S$10:S$41,MATCH('Print View'!$A90,'Coverage Indicators - Section D'!$A$10:$A$41,0))&lt;&gt;0,INDEX('Coverage Indicators - Section D'!S$10:S$41,MATCH('Print View'!$A90,'Coverage Indicators - Section D'!$A$10:$A$41,0)),""),"")</f>
        <v/>
      </c>
      <c r="M90" s="275" t="str">
        <f>IFERROR(IF(INDEX('Coverage Indicators - Section D'!#REF!,MATCH('Print View'!$A90,'Coverage Indicators - Section D'!$A$10:$A$41,0))&lt;&gt;0,INDEX('Coverage Indicators - Section D'!#REF!,MATCH('Print View'!$A90,'Coverage Indicators - Section D'!$A$10:$A$41,0)),""),"")</f>
        <v/>
      </c>
      <c r="N90" s="275" t="str">
        <f>IFERROR(IF(INDEX('Coverage Indicators - Section D'!U$10:U$41,MATCH('Print View'!$A90,'Coverage Indicators - Section D'!$A$10:$A$41,0))&lt;&gt;0,INDEX('Coverage Indicators - Section D'!U$10:U$41,MATCH('Print View'!$A90,'Coverage Indicators - Section D'!$A$10:$A$41,0)),""),"")</f>
        <v/>
      </c>
      <c r="O90" s="275" t="str">
        <f>IFERROR(IF(INDEX('Coverage Indicators - Section D'!V$10:V$41,MATCH('Print View'!$A90,'Coverage Indicators - Section D'!$A$10:$A$41,0))&lt;&gt;0,INDEX('Coverage Indicators - Section D'!V$10:V$41,MATCH('Print View'!$A90,'Coverage Indicators - Section D'!$A$10:$A$41,0)),""),"")</f>
        <v/>
      </c>
      <c r="P90" s="276" t="str">
        <f t="array" ref="P90">IFERROR(IF(INDEX('Coverage Indicators - Section D'!E$45:E$196,MATCH('Print View'!$A90&amp;'Print View'!$Q$76,'Coverage Indicators - Section D'!$B$45:$B$196&amp;'Coverage Indicators - Section D'!$I$45:$I$196,0))&lt;&gt;0,INDEX('Coverage Indicators - Section D'!E$45:E$196,MATCH('Print View'!$A90&amp;'Print View'!$Q$76,'Coverage Indicators - Section D'!$B$45:$B$196&amp;'Coverage Indicators - Section D'!$I$45:$I$196,0)),""),"")</f>
        <v/>
      </c>
      <c r="Q90" s="277" t="str">
        <f t="array" ref="Q90">IFERROR(IF(INDEX('Coverage Indicators - Section D'!F$45:F$196,MATCH('Print View'!$A90&amp;'Print View'!$Q$76,'Coverage Indicators - Section D'!$B$45:$B$196&amp;'Coverage Indicators - Section D'!$I$45:$I$196,0))&lt;&gt;0,INDEX('Coverage Indicators - Section D'!F$45:F$196,MATCH('Print View'!$A90&amp;'Print View'!$Q$76,'Coverage Indicators - Section D'!$B$45:$B$196&amp;'Coverage Indicators - Section D'!$I$45:$I$196,0)),""),"")</f>
        <v/>
      </c>
      <c r="R90" s="277" t="str">
        <f t="array" ref="R90">IFERROR(IF(INDEX('Coverage Indicators - Section D'!G$45:G$196,MATCH('Print View'!$A90&amp;'Print View'!$Q$76,'Coverage Indicators - Section D'!$B$45:$B$196&amp;'Coverage Indicators - Section D'!$I$45:$I$196,0))&lt;&gt;0,INDEX('Coverage Indicators - Section D'!G$45:G$196,MATCH('Print View'!$A90&amp;'Print View'!$Q$76,'Coverage Indicators - Section D'!$B$45:$B$196&amp;'Coverage Indicators - Section D'!$I$45:$I$196,0)),""),"")</f>
        <v/>
      </c>
      <c r="S90" s="278" t="str">
        <f t="array" ref="S90">IFERROR(IF(INDEX('Coverage Indicators - Section D'!H$45:H$196,MATCH('Print View'!$A90&amp;'Print View'!$Q$76,'Coverage Indicators - Section D'!$B$45:$B$196&amp;'Coverage Indicators - Section D'!$I$45:$I$196,0))&lt;&gt;0,INDEX('Coverage Indicators - Section D'!H$45:H$196,MATCH('Print View'!$A90&amp;'Print View'!$Q$76,'Coverage Indicators - Section D'!$B$45:$B$196&amp;'Coverage Indicators - Section D'!$I$45:$I$196,0)),""),"")</f>
        <v/>
      </c>
      <c r="T90" s="279" t="str">
        <f t="array" ref="T90">IFERROR(IF(INDEX('Coverage Indicators - Section D'!E$45:E$196,MATCH('Print View'!$A90&amp;'Print View'!$U$76,'Coverage Indicators - Section D'!$B$45:$B$196&amp;'Coverage Indicators - Section D'!$I$45:$I$196,0))&lt;&gt;0,INDEX('Coverage Indicators - Section D'!E$45:E$196,MATCH('Print View'!$A90&amp;'Print View'!$U$76,'Coverage Indicators - Section D'!$B$45:$B$196&amp;'Coverage Indicators - Section D'!$I$45:$I$196,0)),""),"")</f>
        <v/>
      </c>
      <c r="U90" s="277" t="str">
        <f t="array" ref="U90">IFERROR(IF(INDEX('Coverage Indicators - Section D'!F$45:F$196,MATCH('Print View'!$A90&amp;'Print View'!$U$76,'Coverage Indicators - Section D'!$B$45:$B$196&amp;'Coverage Indicators - Section D'!$I$45:$I$196,0))&lt;&gt;0,INDEX('Coverage Indicators - Section D'!F$45:F$196,MATCH('Print View'!$A90&amp;'Print View'!$U$76,'Coverage Indicators - Section D'!$B$45:$B$196&amp;'Coverage Indicators - Section D'!$I$45:$I$196,0)),""),"")</f>
        <v/>
      </c>
      <c r="V90" s="277" t="str">
        <f t="array" ref="V90">IFERROR(IF(INDEX('Coverage Indicators - Section D'!G$45:G$196,MATCH('Print View'!$A90&amp;'Print View'!$U$76,'Coverage Indicators - Section D'!$B$45:$B$196&amp;'Coverage Indicators - Section D'!$I$45:$I$196,0))&lt;&gt;0,INDEX('Coverage Indicators - Section D'!G$45:G$196,MATCH('Print View'!$A90&amp;'Print View'!$U$76,'Coverage Indicators - Section D'!$B$45:$B$196&amp;'Coverage Indicators - Section D'!$I$45:$I$196,0)),""),"")</f>
        <v/>
      </c>
      <c r="W90" s="278" t="str">
        <f t="array" ref="W90">IFERROR(IF(INDEX('Coverage Indicators - Section D'!H$45:H$196,MATCH('Print View'!$A90&amp;'Print View'!$U$76,'Coverage Indicators - Section D'!$B$45:$B$196&amp;'Coverage Indicators - Section D'!$I$45:$I$196,0))&lt;&gt;0,INDEX('Coverage Indicators - Section D'!H$45:H$196,MATCH('Print View'!$A90&amp;'Print View'!$U$76,'Coverage Indicators - Section D'!$B$45:$B$196&amp;'Coverage Indicators - Section D'!$I$45:$I$196,0)),""),"")</f>
        <v/>
      </c>
      <c r="X90" s="280"/>
      <c r="Y90" s="281"/>
      <c r="Z90" s="281"/>
      <c r="AA90" s="282"/>
      <c r="AB90" s="280"/>
      <c r="AC90" s="281"/>
      <c r="AD90" s="281"/>
      <c r="AE90" s="282"/>
      <c r="AF90" s="280"/>
      <c r="AG90" s="281"/>
      <c r="AH90" s="283"/>
      <c r="AI90" s="282"/>
      <c r="AJ90" s="284" t="str">
        <f>IFERROR(IF(INDEX('Coverage Indicators - Section D'!W$10:W$41,MATCH('Print View'!$A90,'Coverage Indicators - Section D'!$A$10:$A$41,0))&lt;&gt;0,INDEX('Coverage Indicators - Section D'!W$10:W$41,MATCH('Print View'!$A90,'Coverage Indicators - Section D'!$A$10:$A$41,0)),""),"")</f>
        <v/>
      </c>
    </row>
    <row r="91" spans="1:36" s="203" customFormat="1" ht="23.25" x14ac:dyDescent="0.25">
      <c r="A91" s="218">
        <v>13</v>
      </c>
      <c r="B91" s="193" t="str">
        <f>IFERROR(IF(INDEX('Coverage Indicators - Section D'!B$10:B$41,MATCH('Print View'!$A91,'Coverage Indicators - Section D'!$A$10:$A$41,0))&lt;&gt;0,INDEX('Coverage Indicators - Section D'!B$10:B$41,MATCH('Print View'!$A91,'Coverage Indicators - Section D'!$A$10:$A$41,0)),""),"")</f>
        <v/>
      </c>
      <c r="C91" s="193" t="str">
        <f>IFERROR(IF(INDEX('Coverage Indicators - Section D'!C$10:C$41,MATCH('Print View'!$A91,'Coverage Indicators - Section D'!$A$10:$A$41,0))&lt;&gt;0,INDEX('Coverage Indicators - Section D'!C$10:C$41,MATCH('Print View'!$A91,'Coverage Indicators - Section D'!$A$10:$A$41,0)),""),"")</f>
        <v/>
      </c>
      <c r="D91" s="193" t="str">
        <f>IFERROR(IF(INDEX('Coverage Indicators - Section D'!D$10:D$41,MATCH('Print View'!$A91,'Coverage Indicators - Section D'!$A$10:$A$41,0))&lt;&gt;0,INDEX('Coverage Indicators - Section D'!D$10:D$41,MATCH('Print View'!$A91,'Coverage Indicators - Section D'!$A$10:$A$41,0)),""),"")</f>
        <v/>
      </c>
      <c r="E91" s="193" t="str">
        <f>IFERROR(IF(INDEX('Coverage Indicators - Section D'!E$10:E$41,MATCH('Print View'!$A91,'Coverage Indicators - Section D'!$A$10:$A$41,0))&lt;&gt;0,INDEX('Coverage Indicators - Section D'!E$10:E$41,MATCH('Print View'!$A91,'Coverage Indicators - Section D'!$A$10:$A$41,0)),""),"")</f>
        <v/>
      </c>
      <c r="F91" s="193" t="str">
        <f>IFERROR(IF(INDEX('Coverage Indicators - Section D'!F$10:F$41,MATCH('Print View'!$A91,'Coverage Indicators - Section D'!$A$10:$A$41,0))&lt;&gt;0,INDEX('Coverage Indicators - Section D'!F$10:F$41,MATCH('Print View'!$A91,'Coverage Indicators - Section D'!$A$10:$A$41,0)),""),"")</f>
        <v/>
      </c>
      <c r="G91" s="193" t="str">
        <f>IFERROR(IF(INDEX('Coverage Indicators - Section D'!G$10:G$41,MATCH('Print View'!$A91,'Coverage Indicators - Section D'!$A$10:$A$41,0))&lt;&gt;0,INDEX('Coverage Indicators - Section D'!G$10:G$41,MATCH('Print View'!$A91,'Coverage Indicators - Section D'!$A$10:$A$41,0)),""),"")</f>
        <v/>
      </c>
      <c r="H91" s="193" t="str">
        <f>IFERROR(IF(INDEX('Coverage Indicators - Section D'!H$10:H$41,MATCH('Print View'!$A91,'Coverage Indicators - Section D'!$A$10:$A$41,0))&lt;&gt;0,INDEX('Coverage Indicators - Section D'!H$10:H$41,MATCH('Print View'!$A91,'Coverage Indicators - Section D'!$A$10:$A$41,0)),""),"")</f>
        <v/>
      </c>
      <c r="I91" s="193" t="str">
        <f>IFERROR(IF(INDEX('Coverage Indicators - Section D'!P$10:P$41,MATCH('Print View'!$A91,'Coverage Indicators - Section D'!$A$10:$A$41,0))&lt;&gt;0,INDEX('Coverage Indicators - Section D'!P$10:P$41,MATCH('Print View'!$A91,'Coverage Indicators - Section D'!$A$10:$A$41,0)),""),"")</f>
        <v/>
      </c>
      <c r="J91" s="193" t="str">
        <f>IFERROR(IF(INDEX('Coverage Indicators - Section D'!Q$10:Q$41,MATCH('Print View'!$A91,'Coverage Indicators - Section D'!$A$10:$A$41,0))&lt;&gt;0,INDEX('Coverage Indicators - Section D'!Q$10:Q$41,MATCH('Print View'!$A91,'Coverage Indicators - Section D'!$A$10:$A$41,0)),""),"")</f>
        <v/>
      </c>
      <c r="K91" s="193" t="str">
        <f>IFERROR(IF(INDEX('Coverage Indicators - Section D'!R$10:R$41,MATCH('Print View'!$A91,'Coverage Indicators - Section D'!$A$10:$A$41,0))&lt;&gt;0,INDEX('Coverage Indicators - Section D'!R$10:R$41,MATCH('Print View'!$A91,'Coverage Indicators - Section D'!$A$10:$A$41,0)),""),"")</f>
        <v/>
      </c>
      <c r="L91" s="193" t="str">
        <f>IFERROR(IF(INDEX('Coverage Indicators - Section D'!S$10:S$41,MATCH('Print View'!$A91,'Coverage Indicators - Section D'!$A$10:$A$41,0))&lt;&gt;0,INDEX('Coverage Indicators - Section D'!S$10:S$41,MATCH('Print View'!$A91,'Coverage Indicators - Section D'!$A$10:$A$41,0)),""),"")</f>
        <v/>
      </c>
      <c r="M91" s="193" t="str">
        <f>IFERROR(IF(INDEX('Coverage Indicators - Section D'!#REF!,MATCH('Print View'!$A91,'Coverage Indicators - Section D'!$A$10:$A$41,0))&lt;&gt;0,INDEX('Coverage Indicators - Section D'!#REF!,MATCH('Print View'!$A91,'Coverage Indicators - Section D'!$A$10:$A$41,0)),""),"")</f>
        <v/>
      </c>
      <c r="N91" s="193" t="str">
        <f>IFERROR(IF(INDEX('Coverage Indicators - Section D'!U$10:U$41,MATCH('Print View'!$A91,'Coverage Indicators - Section D'!$A$10:$A$41,0))&lt;&gt;0,INDEX('Coverage Indicators - Section D'!U$10:U$41,MATCH('Print View'!$A91,'Coverage Indicators - Section D'!$A$10:$A$41,0)),""),"")</f>
        <v/>
      </c>
      <c r="O91" s="193" t="str">
        <f>IFERROR(IF(INDEX('Coverage Indicators - Section D'!V$10:V$41,MATCH('Print View'!$A91,'Coverage Indicators - Section D'!$A$10:$A$41,0))&lt;&gt;0,INDEX('Coverage Indicators - Section D'!V$10:V$41,MATCH('Print View'!$A91,'Coverage Indicators - Section D'!$A$10:$A$41,0)),""),"")</f>
        <v/>
      </c>
      <c r="P91" s="212" t="str">
        <f t="array" ref="P91">IFERROR(IF(INDEX('Coverage Indicators - Section D'!E$45:E$196,MATCH('Print View'!$A91&amp;'Print View'!$Q$76,'Coverage Indicators - Section D'!$B$45:$B$196&amp;'Coverage Indicators - Section D'!$I$45:$I$196,0))&lt;&gt;0,INDEX('Coverage Indicators - Section D'!E$45:E$196,MATCH('Print View'!$A91&amp;'Print View'!$Q$76,'Coverage Indicators - Section D'!$B$45:$B$196&amp;'Coverage Indicators - Section D'!$I$45:$I$196,0)),""),"")</f>
        <v/>
      </c>
      <c r="Q91" s="199" t="str">
        <f t="array" ref="Q91">IFERROR(IF(INDEX('Coverage Indicators - Section D'!F$45:F$196,MATCH('Print View'!$A91&amp;'Print View'!$Q$76,'Coverage Indicators - Section D'!$B$45:$B$196&amp;'Coverage Indicators - Section D'!$I$45:$I$196,0))&lt;&gt;0,INDEX('Coverage Indicators - Section D'!F$45:F$196,MATCH('Print View'!$A91&amp;'Print View'!$Q$76,'Coverage Indicators - Section D'!$B$45:$B$196&amp;'Coverage Indicators - Section D'!$I$45:$I$196,0)),""),"")</f>
        <v/>
      </c>
      <c r="R91" s="199" t="str">
        <f t="array" ref="R91">IFERROR(IF(INDEX('Coverage Indicators - Section D'!G$45:G$196,MATCH('Print View'!$A91&amp;'Print View'!$Q$76,'Coverage Indicators - Section D'!$B$45:$B$196&amp;'Coverage Indicators - Section D'!$I$45:$I$196,0))&lt;&gt;0,INDEX('Coverage Indicators - Section D'!G$45:G$196,MATCH('Print View'!$A91&amp;'Print View'!$Q$76,'Coverage Indicators - Section D'!$B$45:$B$196&amp;'Coverage Indicators - Section D'!$I$45:$I$196,0)),""),"")</f>
        <v/>
      </c>
      <c r="S91" s="201" t="str">
        <f t="array" ref="S91">IFERROR(IF(INDEX('Coverage Indicators - Section D'!H$45:H$196,MATCH('Print View'!$A91&amp;'Print View'!$Q$76,'Coverage Indicators - Section D'!$B$45:$B$196&amp;'Coverage Indicators - Section D'!$I$45:$I$196,0))&lt;&gt;0,INDEX('Coverage Indicators - Section D'!H$45:H$196,MATCH('Print View'!$A91&amp;'Print View'!$Q$76,'Coverage Indicators - Section D'!$B$45:$B$196&amp;'Coverage Indicators - Section D'!$I$45:$I$196,0)),""),"")</f>
        <v/>
      </c>
      <c r="T91" s="198" t="str">
        <f t="array" ref="T91">IFERROR(IF(INDEX('Coverage Indicators - Section D'!E$45:E$196,MATCH('Print View'!$A91&amp;'Print View'!$U$76,'Coverage Indicators - Section D'!$B$45:$B$196&amp;'Coverage Indicators - Section D'!$I$45:$I$196,0))&lt;&gt;0,INDEX('Coverage Indicators - Section D'!E$45:E$196,MATCH('Print View'!$A91&amp;'Print View'!$U$76,'Coverage Indicators - Section D'!$B$45:$B$196&amp;'Coverage Indicators - Section D'!$I$45:$I$196,0)),""),"")</f>
        <v/>
      </c>
      <c r="U91" s="199" t="str">
        <f t="array" ref="U91">IFERROR(IF(INDEX('Coverage Indicators - Section D'!F$45:F$196,MATCH('Print View'!$A91&amp;'Print View'!$U$76,'Coverage Indicators - Section D'!$B$45:$B$196&amp;'Coverage Indicators - Section D'!$I$45:$I$196,0))&lt;&gt;0,INDEX('Coverage Indicators - Section D'!F$45:F$196,MATCH('Print View'!$A91&amp;'Print View'!$U$76,'Coverage Indicators - Section D'!$B$45:$B$196&amp;'Coverage Indicators - Section D'!$I$45:$I$196,0)),""),"")</f>
        <v/>
      </c>
      <c r="V91" s="199" t="str">
        <f t="array" ref="V91">IFERROR(IF(INDEX('Coverage Indicators - Section D'!G$45:G$196,MATCH('Print View'!$A91&amp;'Print View'!$U$76,'Coverage Indicators - Section D'!$B$45:$B$196&amp;'Coverage Indicators - Section D'!$I$45:$I$196,0))&lt;&gt;0,INDEX('Coverage Indicators - Section D'!G$45:G$196,MATCH('Print View'!$A91&amp;'Print View'!$U$76,'Coverage Indicators - Section D'!$B$45:$B$196&amp;'Coverage Indicators - Section D'!$I$45:$I$196,0)),""),"")</f>
        <v/>
      </c>
      <c r="W91" s="201" t="str">
        <f t="array" ref="W91">IFERROR(IF(INDEX('Coverage Indicators - Section D'!H$45:H$196,MATCH('Print View'!$A91&amp;'Print View'!$U$76,'Coverage Indicators - Section D'!$B$45:$B$196&amp;'Coverage Indicators - Section D'!$I$45:$I$196,0))&lt;&gt;0,INDEX('Coverage Indicators - Section D'!H$45:H$196,MATCH('Print View'!$A91&amp;'Print View'!$U$76,'Coverage Indicators - Section D'!$B$45:$B$196&amp;'Coverage Indicators - Section D'!$I$45:$I$196,0)),""),"")</f>
        <v/>
      </c>
      <c r="X91" s="197"/>
      <c r="Y91" s="195"/>
      <c r="Z91" s="195"/>
      <c r="AA91" s="196"/>
      <c r="AB91" s="197"/>
      <c r="AC91" s="195"/>
      <c r="AD91" s="195"/>
      <c r="AE91" s="196"/>
      <c r="AF91" s="197"/>
      <c r="AG91" s="195"/>
      <c r="AH91" s="204"/>
      <c r="AI91" s="196"/>
      <c r="AJ91" s="202" t="str">
        <f>IFERROR(IF(INDEX('Coverage Indicators - Section D'!W$10:W$41,MATCH('Print View'!$A91,'Coverage Indicators - Section D'!$A$10:$A$41,0))&lt;&gt;0,INDEX('Coverage Indicators - Section D'!W$10:W$41,MATCH('Print View'!$A91,'Coverage Indicators - Section D'!$A$10:$A$41,0)),""),"")</f>
        <v/>
      </c>
    </row>
    <row r="92" spans="1:36" s="203" customFormat="1" ht="23.25" x14ac:dyDescent="0.25">
      <c r="A92" s="219">
        <v>14</v>
      </c>
      <c r="B92" s="275" t="str">
        <f>IFERROR(IF(INDEX('Coverage Indicators - Section D'!B$10:B$41,MATCH('Print View'!$A92,'Coverage Indicators - Section D'!$A$10:$A$41,0))&lt;&gt;0,INDEX('Coverage Indicators - Section D'!B$10:B$41,MATCH('Print View'!$A92,'Coverage Indicators - Section D'!$A$10:$A$41,0)),""),"")</f>
        <v/>
      </c>
      <c r="C92" s="275" t="str">
        <f>IFERROR(IF(INDEX('Coverage Indicators - Section D'!C$10:C$41,MATCH('Print View'!$A92,'Coverage Indicators - Section D'!$A$10:$A$41,0))&lt;&gt;0,INDEX('Coverage Indicators - Section D'!C$10:C$41,MATCH('Print View'!$A92,'Coverage Indicators - Section D'!$A$10:$A$41,0)),""),"")</f>
        <v/>
      </c>
      <c r="D92" s="275" t="str">
        <f>IFERROR(IF(INDEX('Coverage Indicators - Section D'!D$10:D$41,MATCH('Print View'!$A92,'Coverage Indicators - Section D'!$A$10:$A$41,0))&lt;&gt;0,INDEX('Coverage Indicators - Section D'!D$10:D$41,MATCH('Print View'!$A92,'Coverage Indicators - Section D'!$A$10:$A$41,0)),""),"")</f>
        <v/>
      </c>
      <c r="E92" s="275" t="str">
        <f>IFERROR(IF(INDEX('Coverage Indicators - Section D'!E$10:E$41,MATCH('Print View'!$A92,'Coverage Indicators - Section D'!$A$10:$A$41,0))&lt;&gt;0,INDEX('Coverage Indicators - Section D'!E$10:E$41,MATCH('Print View'!$A92,'Coverage Indicators - Section D'!$A$10:$A$41,0)),""),"")</f>
        <v/>
      </c>
      <c r="F92" s="275" t="str">
        <f>IFERROR(IF(INDEX('Coverage Indicators - Section D'!F$10:F$41,MATCH('Print View'!$A92,'Coverage Indicators - Section D'!$A$10:$A$41,0))&lt;&gt;0,INDEX('Coverage Indicators - Section D'!F$10:F$41,MATCH('Print View'!$A92,'Coverage Indicators - Section D'!$A$10:$A$41,0)),""),"")</f>
        <v/>
      </c>
      <c r="G92" s="275" t="str">
        <f>IFERROR(IF(INDEX('Coverage Indicators - Section D'!G$10:G$41,MATCH('Print View'!$A92,'Coverage Indicators - Section D'!$A$10:$A$41,0))&lt;&gt;0,INDEX('Coverage Indicators - Section D'!G$10:G$41,MATCH('Print View'!$A92,'Coverage Indicators - Section D'!$A$10:$A$41,0)),""),"")</f>
        <v/>
      </c>
      <c r="H92" s="275" t="str">
        <f>IFERROR(IF(INDEX('Coverage Indicators - Section D'!H$10:H$41,MATCH('Print View'!$A92,'Coverage Indicators - Section D'!$A$10:$A$41,0))&lt;&gt;0,INDEX('Coverage Indicators - Section D'!H$10:H$41,MATCH('Print View'!$A92,'Coverage Indicators - Section D'!$A$10:$A$41,0)),""),"")</f>
        <v/>
      </c>
      <c r="I92" s="275" t="str">
        <f>IFERROR(IF(INDEX('Coverage Indicators - Section D'!P$10:P$41,MATCH('Print View'!$A92,'Coverage Indicators - Section D'!$A$10:$A$41,0))&lt;&gt;0,INDEX('Coverage Indicators - Section D'!P$10:P$41,MATCH('Print View'!$A92,'Coverage Indicators - Section D'!$A$10:$A$41,0)),""),"")</f>
        <v/>
      </c>
      <c r="J92" s="275" t="str">
        <f>IFERROR(IF(INDEX('Coverage Indicators - Section D'!Q$10:Q$41,MATCH('Print View'!$A92,'Coverage Indicators - Section D'!$A$10:$A$41,0))&lt;&gt;0,INDEX('Coverage Indicators - Section D'!Q$10:Q$41,MATCH('Print View'!$A92,'Coverage Indicators - Section D'!$A$10:$A$41,0)),""),"")</f>
        <v/>
      </c>
      <c r="K92" s="275" t="str">
        <f>IFERROR(IF(INDEX('Coverage Indicators - Section D'!R$10:R$41,MATCH('Print View'!$A92,'Coverage Indicators - Section D'!$A$10:$A$41,0))&lt;&gt;0,INDEX('Coverage Indicators - Section D'!R$10:R$41,MATCH('Print View'!$A92,'Coverage Indicators - Section D'!$A$10:$A$41,0)),""),"")</f>
        <v/>
      </c>
      <c r="L92" s="275" t="str">
        <f>IFERROR(IF(INDEX('Coverage Indicators - Section D'!S$10:S$41,MATCH('Print View'!$A92,'Coverage Indicators - Section D'!$A$10:$A$41,0))&lt;&gt;0,INDEX('Coverage Indicators - Section D'!S$10:S$41,MATCH('Print View'!$A92,'Coverage Indicators - Section D'!$A$10:$A$41,0)),""),"")</f>
        <v/>
      </c>
      <c r="M92" s="275" t="str">
        <f>IFERROR(IF(INDEX('Coverage Indicators - Section D'!#REF!,MATCH('Print View'!$A92,'Coverage Indicators - Section D'!$A$10:$A$41,0))&lt;&gt;0,INDEX('Coverage Indicators - Section D'!#REF!,MATCH('Print View'!$A92,'Coverage Indicators - Section D'!$A$10:$A$41,0)),""),"")</f>
        <v/>
      </c>
      <c r="N92" s="275" t="str">
        <f>IFERROR(IF(INDEX('Coverage Indicators - Section D'!U$10:U$41,MATCH('Print View'!$A92,'Coverage Indicators - Section D'!$A$10:$A$41,0))&lt;&gt;0,INDEX('Coverage Indicators - Section D'!U$10:U$41,MATCH('Print View'!$A92,'Coverage Indicators - Section D'!$A$10:$A$41,0)),""),"")</f>
        <v/>
      </c>
      <c r="O92" s="275" t="str">
        <f>IFERROR(IF(INDEX('Coverage Indicators - Section D'!V$10:V$41,MATCH('Print View'!$A92,'Coverage Indicators - Section D'!$A$10:$A$41,0))&lt;&gt;0,INDEX('Coverage Indicators - Section D'!V$10:V$41,MATCH('Print View'!$A92,'Coverage Indicators - Section D'!$A$10:$A$41,0)),""),"")</f>
        <v/>
      </c>
      <c r="P92" s="276" t="str">
        <f t="array" ref="P92">IFERROR(IF(INDEX('Coverage Indicators - Section D'!E$45:E$196,MATCH('Print View'!$A92&amp;'Print View'!$Q$76,'Coverage Indicators - Section D'!$B$45:$B$196&amp;'Coverage Indicators - Section D'!$I$45:$I$196,0))&lt;&gt;0,INDEX('Coverage Indicators - Section D'!E$45:E$196,MATCH('Print View'!$A92&amp;'Print View'!$Q$76,'Coverage Indicators - Section D'!$B$45:$B$196&amp;'Coverage Indicators - Section D'!$I$45:$I$196,0)),""),"")</f>
        <v/>
      </c>
      <c r="Q92" s="277" t="str">
        <f t="array" ref="Q92">IFERROR(IF(INDEX('Coverage Indicators - Section D'!F$45:F$196,MATCH('Print View'!$A92&amp;'Print View'!$Q$76,'Coverage Indicators - Section D'!$B$45:$B$196&amp;'Coverage Indicators - Section D'!$I$45:$I$196,0))&lt;&gt;0,INDEX('Coverage Indicators - Section D'!F$45:F$196,MATCH('Print View'!$A92&amp;'Print View'!$Q$76,'Coverage Indicators - Section D'!$B$45:$B$196&amp;'Coverage Indicators - Section D'!$I$45:$I$196,0)),""),"")</f>
        <v/>
      </c>
      <c r="R92" s="277" t="str">
        <f t="array" ref="R92">IFERROR(IF(INDEX('Coverage Indicators - Section D'!G$45:G$196,MATCH('Print View'!$A92&amp;'Print View'!$Q$76,'Coverage Indicators - Section D'!$B$45:$B$196&amp;'Coverage Indicators - Section D'!$I$45:$I$196,0))&lt;&gt;0,INDEX('Coverage Indicators - Section D'!G$45:G$196,MATCH('Print View'!$A92&amp;'Print View'!$Q$76,'Coverage Indicators - Section D'!$B$45:$B$196&amp;'Coverage Indicators - Section D'!$I$45:$I$196,0)),""),"")</f>
        <v/>
      </c>
      <c r="S92" s="278" t="str">
        <f t="array" ref="S92">IFERROR(IF(INDEX('Coverage Indicators - Section D'!H$45:H$196,MATCH('Print View'!$A92&amp;'Print View'!$Q$76,'Coverage Indicators - Section D'!$B$45:$B$196&amp;'Coverage Indicators - Section D'!$I$45:$I$196,0))&lt;&gt;0,INDEX('Coverage Indicators - Section D'!H$45:H$196,MATCH('Print View'!$A92&amp;'Print View'!$Q$76,'Coverage Indicators - Section D'!$B$45:$B$196&amp;'Coverage Indicators - Section D'!$I$45:$I$196,0)),""),"")</f>
        <v/>
      </c>
      <c r="T92" s="279" t="str">
        <f t="array" ref="T92">IFERROR(IF(INDEX('Coverage Indicators - Section D'!E$45:E$196,MATCH('Print View'!$A92&amp;'Print View'!$U$76,'Coverage Indicators - Section D'!$B$45:$B$196&amp;'Coverage Indicators - Section D'!$I$45:$I$196,0))&lt;&gt;0,INDEX('Coverage Indicators - Section D'!E$45:E$196,MATCH('Print View'!$A92&amp;'Print View'!$U$76,'Coverage Indicators - Section D'!$B$45:$B$196&amp;'Coverage Indicators - Section D'!$I$45:$I$196,0)),""),"")</f>
        <v/>
      </c>
      <c r="U92" s="277" t="str">
        <f t="array" ref="U92">IFERROR(IF(INDEX('Coverage Indicators - Section D'!F$45:F$196,MATCH('Print View'!$A92&amp;'Print View'!$U$76,'Coverage Indicators - Section D'!$B$45:$B$196&amp;'Coverage Indicators - Section D'!$I$45:$I$196,0))&lt;&gt;0,INDEX('Coverage Indicators - Section D'!F$45:F$196,MATCH('Print View'!$A92&amp;'Print View'!$U$76,'Coverage Indicators - Section D'!$B$45:$B$196&amp;'Coverage Indicators - Section D'!$I$45:$I$196,0)),""),"")</f>
        <v/>
      </c>
      <c r="V92" s="277" t="str">
        <f t="array" ref="V92">IFERROR(IF(INDEX('Coverage Indicators - Section D'!G$45:G$196,MATCH('Print View'!$A92&amp;'Print View'!$U$76,'Coverage Indicators - Section D'!$B$45:$B$196&amp;'Coverage Indicators - Section D'!$I$45:$I$196,0))&lt;&gt;0,INDEX('Coverage Indicators - Section D'!G$45:G$196,MATCH('Print View'!$A92&amp;'Print View'!$U$76,'Coverage Indicators - Section D'!$B$45:$B$196&amp;'Coverage Indicators - Section D'!$I$45:$I$196,0)),""),"")</f>
        <v/>
      </c>
      <c r="W92" s="278" t="str">
        <f t="array" ref="W92">IFERROR(IF(INDEX('Coverage Indicators - Section D'!H$45:H$196,MATCH('Print View'!$A92&amp;'Print View'!$U$76,'Coverage Indicators - Section D'!$B$45:$B$196&amp;'Coverage Indicators - Section D'!$I$45:$I$196,0))&lt;&gt;0,INDEX('Coverage Indicators - Section D'!H$45:H$196,MATCH('Print View'!$A92&amp;'Print View'!$U$76,'Coverage Indicators - Section D'!$B$45:$B$196&amp;'Coverage Indicators - Section D'!$I$45:$I$196,0)),""),"")</f>
        <v/>
      </c>
      <c r="X92" s="280"/>
      <c r="Y92" s="281"/>
      <c r="Z92" s="281"/>
      <c r="AA92" s="282"/>
      <c r="AB92" s="280"/>
      <c r="AC92" s="281"/>
      <c r="AD92" s="281"/>
      <c r="AE92" s="282"/>
      <c r="AF92" s="280"/>
      <c r="AG92" s="281"/>
      <c r="AH92" s="283"/>
      <c r="AI92" s="282"/>
      <c r="AJ92" s="284" t="str">
        <f>IFERROR(IF(INDEX('Coverage Indicators - Section D'!W$10:W$41,MATCH('Print View'!$A92,'Coverage Indicators - Section D'!$A$10:$A$41,0))&lt;&gt;0,INDEX('Coverage Indicators - Section D'!W$10:W$41,MATCH('Print View'!$A92,'Coverage Indicators - Section D'!$A$10:$A$41,0)),""),"")</f>
        <v/>
      </c>
    </row>
    <row r="93" spans="1:36" s="203" customFormat="1" ht="23.25" x14ac:dyDescent="0.25">
      <c r="A93" s="219">
        <v>15</v>
      </c>
      <c r="B93" s="193" t="str">
        <f>IFERROR(IF(INDEX('Coverage Indicators - Section D'!B$10:B$41,MATCH('Print View'!$A93,'Coverage Indicators - Section D'!$A$10:$A$41,0))&lt;&gt;0,INDEX('Coverage Indicators - Section D'!B$10:B$41,MATCH('Print View'!$A93,'Coverage Indicators - Section D'!$A$10:$A$41,0)),""),"")</f>
        <v/>
      </c>
      <c r="C93" s="193" t="str">
        <f>IFERROR(IF(INDEX('Coverage Indicators - Section D'!C$10:C$41,MATCH('Print View'!$A93,'Coverage Indicators - Section D'!$A$10:$A$41,0))&lt;&gt;0,INDEX('Coverage Indicators - Section D'!C$10:C$41,MATCH('Print View'!$A93,'Coverage Indicators - Section D'!$A$10:$A$41,0)),""),"")</f>
        <v/>
      </c>
      <c r="D93" s="193" t="str">
        <f>IFERROR(IF(INDEX('Coverage Indicators - Section D'!D$10:D$41,MATCH('Print View'!$A93,'Coverage Indicators - Section D'!$A$10:$A$41,0))&lt;&gt;0,INDEX('Coverage Indicators - Section D'!D$10:D$41,MATCH('Print View'!$A93,'Coverage Indicators - Section D'!$A$10:$A$41,0)),""),"")</f>
        <v/>
      </c>
      <c r="E93" s="193" t="str">
        <f>IFERROR(IF(INDEX('Coverage Indicators - Section D'!E$10:E$41,MATCH('Print View'!$A93,'Coverage Indicators - Section D'!$A$10:$A$41,0))&lt;&gt;0,INDEX('Coverage Indicators - Section D'!E$10:E$41,MATCH('Print View'!$A93,'Coverage Indicators - Section D'!$A$10:$A$41,0)),""),"")</f>
        <v/>
      </c>
      <c r="F93" s="193" t="str">
        <f>IFERROR(IF(INDEX('Coverage Indicators - Section D'!F$10:F$41,MATCH('Print View'!$A93,'Coverage Indicators - Section D'!$A$10:$A$41,0))&lt;&gt;0,INDEX('Coverage Indicators - Section D'!F$10:F$41,MATCH('Print View'!$A93,'Coverage Indicators - Section D'!$A$10:$A$41,0)),""),"")</f>
        <v/>
      </c>
      <c r="G93" s="193" t="str">
        <f>IFERROR(IF(INDEX('Coverage Indicators - Section D'!G$10:G$41,MATCH('Print View'!$A93,'Coverage Indicators - Section D'!$A$10:$A$41,0))&lt;&gt;0,INDEX('Coverage Indicators - Section D'!G$10:G$41,MATCH('Print View'!$A93,'Coverage Indicators - Section D'!$A$10:$A$41,0)),""),"")</f>
        <v/>
      </c>
      <c r="H93" s="193" t="str">
        <f>IFERROR(IF(INDEX('Coverage Indicators - Section D'!H$10:H$41,MATCH('Print View'!$A93,'Coverage Indicators - Section D'!$A$10:$A$41,0))&lt;&gt;0,INDEX('Coverage Indicators - Section D'!H$10:H$41,MATCH('Print View'!$A93,'Coverage Indicators - Section D'!$A$10:$A$41,0)),""),"")</f>
        <v/>
      </c>
      <c r="I93" s="193" t="str">
        <f>IFERROR(IF(INDEX('Coverage Indicators - Section D'!P$10:P$41,MATCH('Print View'!$A93,'Coverage Indicators - Section D'!$A$10:$A$41,0))&lt;&gt;0,INDEX('Coverage Indicators - Section D'!P$10:P$41,MATCH('Print View'!$A93,'Coverage Indicators - Section D'!$A$10:$A$41,0)),""),"")</f>
        <v/>
      </c>
      <c r="J93" s="193" t="str">
        <f>IFERROR(IF(INDEX('Coverage Indicators - Section D'!Q$10:Q$41,MATCH('Print View'!$A93,'Coverage Indicators - Section D'!$A$10:$A$41,0))&lt;&gt;0,INDEX('Coverage Indicators - Section D'!Q$10:Q$41,MATCH('Print View'!$A93,'Coverage Indicators - Section D'!$A$10:$A$41,0)),""),"")</f>
        <v/>
      </c>
      <c r="K93" s="193" t="str">
        <f>IFERROR(IF(INDEX('Coverage Indicators - Section D'!R$10:R$41,MATCH('Print View'!$A93,'Coverage Indicators - Section D'!$A$10:$A$41,0))&lt;&gt;0,INDEX('Coverage Indicators - Section D'!R$10:R$41,MATCH('Print View'!$A93,'Coverage Indicators - Section D'!$A$10:$A$41,0)),""),"")</f>
        <v/>
      </c>
      <c r="L93" s="193" t="str">
        <f>IFERROR(IF(INDEX('Coverage Indicators - Section D'!S$10:S$41,MATCH('Print View'!$A93,'Coverage Indicators - Section D'!$A$10:$A$41,0))&lt;&gt;0,INDEX('Coverage Indicators - Section D'!S$10:S$41,MATCH('Print View'!$A93,'Coverage Indicators - Section D'!$A$10:$A$41,0)),""),"")</f>
        <v/>
      </c>
      <c r="M93" s="193" t="str">
        <f>IFERROR(IF(INDEX('Coverage Indicators - Section D'!#REF!,MATCH('Print View'!$A93,'Coverage Indicators - Section D'!$A$10:$A$41,0))&lt;&gt;0,INDEX('Coverage Indicators - Section D'!#REF!,MATCH('Print View'!$A93,'Coverage Indicators - Section D'!$A$10:$A$41,0)),""),"")</f>
        <v/>
      </c>
      <c r="N93" s="193" t="str">
        <f>IFERROR(IF(INDEX('Coverage Indicators - Section D'!U$10:U$41,MATCH('Print View'!$A93,'Coverage Indicators - Section D'!$A$10:$A$41,0))&lt;&gt;0,INDEX('Coverage Indicators - Section D'!U$10:U$41,MATCH('Print View'!$A93,'Coverage Indicators - Section D'!$A$10:$A$41,0)),""),"")</f>
        <v/>
      </c>
      <c r="O93" s="193" t="str">
        <f>IFERROR(IF(INDEX('Coverage Indicators - Section D'!V$10:V$41,MATCH('Print View'!$A93,'Coverage Indicators - Section D'!$A$10:$A$41,0))&lt;&gt;0,INDEX('Coverage Indicators - Section D'!V$10:V$41,MATCH('Print View'!$A93,'Coverage Indicators - Section D'!$A$10:$A$41,0)),""),"")</f>
        <v/>
      </c>
      <c r="P93" s="212" t="str">
        <f t="array" ref="P93">IFERROR(IF(INDEX('Coverage Indicators - Section D'!E$45:E$196,MATCH('Print View'!$A93&amp;'Print View'!$Q$76,'Coverage Indicators - Section D'!$B$45:$B$196&amp;'Coverage Indicators - Section D'!$I$45:$I$196,0))&lt;&gt;0,INDEX('Coverage Indicators - Section D'!E$45:E$196,MATCH('Print View'!$A93&amp;'Print View'!$Q$76,'Coverage Indicators - Section D'!$B$45:$B$196&amp;'Coverage Indicators - Section D'!$I$45:$I$196,0)),""),"")</f>
        <v/>
      </c>
      <c r="Q93" s="199" t="str">
        <f t="array" ref="Q93">IFERROR(IF(INDEX('Coverage Indicators - Section D'!F$45:F$196,MATCH('Print View'!$A93&amp;'Print View'!$Q$76,'Coverage Indicators - Section D'!$B$45:$B$196&amp;'Coverage Indicators - Section D'!$I$45:$I$196,0))&lt;&gt;0,INDEX('Coverage Indicators - Section D'!F$45:F$196,MATCH('Print View'!$A93&amp;'Print View'!$Q$76,'Coverage Indicators - Section D'!$B$45:$B$196&amp;'Coverage Indicators - Section D'!$I$45:$I$196,0)),""),"")</f>
        <v/>
      </c>
      <c r="R93" s="199" t="str">
        <f t="array" ref="R93">IFERROR(IF(INDEX('Coverage Indicators - Section D'!G$45:G$196,MATCH('Print View'!$A93&amp;'Print View'!$Q$76,'Coverage Indicators - Section D'!$B$45:$B$196&amp;'Coverage Indicators - Section D'!$I$45:$I$196,0))&lt;&gt;0,INDEX('Coverage Indicators - Section D'!G$45:G$196,MATCH('Print View'!$A93&amp;'Print View'!$Q$76,'Coverage Indicators - Section D'!$B$45:$B$196&amp;'Coverage Indicators - Section D'!$I$45:$I$196,0)),""),"")</f>
        <v/>
      </c>
      <c r="S93" s="201" t="str">
        <f t="array" ref="S93">IFERROR(IF(INDEX('Coverage Indicators - Section D'!H$45:H$196,MATCH('Print View'!$A93&amp;'Print View'!$Q$76,'Coverage Indicators - Section D'!$B$45:$B$196&amp;'Coverage Indicators - Section D'!$I$45:$I$196,0))&lt;&gt;0,INDEX('Coverage Indicators - Section D'!H$45:H$196,MATCH('Print View'!$A93&amp;'Print View'!$Q$76,'Coverage Indicators - Section D'!$B$45:$B$196&amp;'Coverage Indicators - Section D'!$I$45:$I$196,0)),""),"")</f>
        <v/>
      </c>
      <c r="T93" s="198" t="str">
        <f t="array" ref="T93">IFERROR(IF(INDEX('Coverage Indicators - Section D'!E$45:E$196,MATCH('Print View'!$A93&amp;'Print View'!$U$76,'Coverage Indicators - Section D'!$B$45:$B$196&amp;'Coverage Indicators - Section D'!$I$45:$I$196,0))&lt;&gt;0,INDEX('Coverage Indicators - Section D'!E$45:E$196,MATCH('Print View'!$A93&amp;'Print View'!$U$76,'Coverage Indicators - Section D'!$B$45:$B$196&amp;'Coverage Indicators - Section D'!$I$45:$I$196,0)),""),"")</f>
        <v/>
      </c>
      <c r="U93" s="199" t="str">
        <f t="array" ref="U93">IFERROR(IF(INDEX('Coverage Indicators - Section D'!F$45:F$196,MATCH('Print View'!$A93&amp;'Print View'!$U$76,'Coverage Indicators - Section D'!$B$45:$B$196&amp;'Coverage Indicators - Section D'!$I$45:$I$196,0))&lt;&gt;0,INDEX('Coverage Indicators - Section D'!F$45:F$196,MATCH('Print View'!$A93&amp;'Print View'!$U$76,'Coverage Indicators - Section D'!$B$45:$B$196&amp;'Coverage Indicators - Section D'!$I$45:$I$196,0)),""),"")</f>
        <v/>
      </c>
      <c r="V93" s="199" t="str">
        <f t="array" ref="V93">IFERROR(IF(INDEX('Coverage Indicators - Section D'!G$45:G$196,MATCH('Print View'!$A93&amp;'Print View'!$U$76,'Coverage Indicators - Section D'!$B$45:$B$196&amp;'Coverage Indicators - Section D'!$I$45:$I$196,0))&lt;&gt;0,INDEX('Coverage Indicators - Section D'!G$45:G$196,MATCH('Print View'!$A93&amp;'Print View'!$U$76,'Coverage Indicators - Section D'!$B$45:$B$196&amp;'Coverage Indicators - Section D'!$I$45:$I$196,0)),""),"")</f>
        <v/>
      </c>
      <c r="W93" s="201" t="str">
        <f t="array" ref="W93">IFERROR(IF(INDEX('Coverage Indicators - Section D'!H$45:H$196,MATCH('Print View'!$A93&amp;'Print View'!$U$76,'Coverage Indicators - Section D'!$B$45:$B$196&amp;'Coverage Indicators - Section D'!$I$45:$I$196,0))&lt;&gt;0,INDEX('Coverage Indicators - Section D'!H$45:H$196,MATCH('Print View'!$A93&amp;'Print View'!$U$76,'Coverage Indicators - Section D'!$B$45:$B$196&amp;'Coverage Indicators - Section D'!$I$45:$I$196,0)),""),"")</f>
        <v/>
      </c>
      <c r="X93" s="197"/>
      <c r="Y93" s="195"/>
      <c r="Z93" s="195"/>
      <c r="AA93" s="196"/>
      <c r="AB93" s="197"/>
      <c r="AC93" s="195"/>
      <c r="AD93" s="195"/>
      <c r="AE93" s="196"/>
      <c r="AF93" s="197"/>
      <c r="AG93" s="195"/>
      <c r="AH93" s="204"/>
      <c r="AI93" s="196"/>
      <c r="AJ93" s="202" t="str">
        <f>IFERROR(IF(INDEX('Coverage Indicators - Section D'!W$10:W$41,MATCH('Print View'!$A93,'Coverage Indicators - Section D'!$A$10:$A$41,0))&lt;&gt;0,INDEX('Coverage Indicators - Section D'!W$10:W$41,MATCH('Print View'!$A93,'Coverage Indicators - Section D'!$A$10:$A$41,0)),""),"")</f>
        <v/>
      </c>
    </row>
    <row r="94" spans="1:36" s="203" customFormat="1" ht="23.25" x14ac:dyDescent="0.25">
      <c r="A94" s="219">
        <v>16</v>
      </c>
      <c r="B94" s="275" t="str">
        <f>IFERROR(IF(INDEX('Coverage Indicators - Section D'!B$10:B$41,MATCH('Print View'!$A94,'Coverage Indicators - Section D'!$A$10:$A$41,0))&lt;&gt;0,INDEX('Coverage Indicators - Section D'!B$10:B$41,MATCH('Print View'!$A94,'Coverage Indicators - Section D'!$A$10:$A$41,0)),""),"")</f>
        <v/>
      </c>
      <c r="C94" s="275" t="str">
        <f>IFERROR(IF(INDEX('Coverage Indicators - Section D'!C$10:C$41,MATCH('Print View'!$A94,'Coverage Indicators - Section D'!$A$10:$A$41,0))&lt;&gt;0,INDEX('Coverage Indicators - Section D'!C$10:C$41,MATCH('Print View'!$A94,'Coverage Indicators - Section D'!$A$10:$A$41,0)),""),"")</f>
        <v/>
      </c>
      <c r="D94" s="275" t="str">
        <f>IFERROR(IF(INDEX('Coverage Indicators - Section D'!D$10:D$41,MATCH('Print View'!$A94,'Coverage Indicators - Section D'!$A$10:$A$41,0))&lt;&gt;0,INDEX('Coverage Indicators - Section D'!D$10:D$41,MATCH('Print View'!$A94,'Coverage Indicators - Section D'!$A$10:$A$41,0)),""),"")</f>
        <v/>
      </c>
      <c r="E94" s="275" t="str">
        <f>IFERROR(IF(INDEX('Coverage Indicators - Section D'!E$10:E$41,MATCH('Print View'!$A94,'Coverage Indicators - Section D'!$A$10:$A$41,0))&lt;&gt;0,INDEX('Coverage Indicators - Section D'!E$10:E$41,MATCH('Print View'!$A94,'Coverage Indicators - Section D'!$A$10:$A$41,0)),""),"")</f>
        <v/>
      </c>
      <c r="F94" s="275" t="str">
        <f>IFERROR(IF(INDEX('Coverage Indicators - Section D'!F$10:F$41,MATCH('Print View'!$A94,'Coverage Indicators - Section D'!$A$10:$A$41,0))&lt;&gt;0,INDEX('Coverage Indicators - Section D'!F$10:F$41,MATCH('Print View'!$A94,'Coverage Indicators - Section D'!$A$10:$A$41,0)),""),"")</f>
        <v/>
      </c>
      <c r="G94" s="275" t="str">
        <f>IFERROR(IF(INDEX('Coverage Indicators - Section D'!G$10:G$41,MATCH('Print View'!$A94,'Coverage Indicators - Section D'!$A$10:$A$41,0))&lt;&gt;0,INDEX('Coverage Indicators - Section D'!G$10:G$41,MATCH('Print View'!$A94,'Coverage Indicators - Section D'!$A$10:$A$41,0)),""),"")</f>
        <v/>
      </c>
      <c r="H94" s="275" t="str">
        <f>IFERROR(IF(INDEX('Coverage Indicators - Section D'!H$10:H$41,MATCH('Print View'!$A94,'Coverage Indicators - Section D'!$A$10:$A$41,0))&lt;&gt;0,INDEX('Coverage Indicators - Section D'!H$10:H$41,MATCH('Print View'!$A94,'Coverage Indicators - Section D'!$A$10:$A$41,0)),""),"")</f>
        <v/>
      </c>
      <c r="I94" s="275" t="str">
        <f>IFERROR(IF(INDEX('Coverage Indicators - Section D'!P$10:P$41,MATCH('Print View'!$A94,'Coverage Indicators - Section D'!$A$10:$A$41,0))&lt;&gt;0,INDEX('Coverage Indicators - Section D'!P$10:P$41,MATCH('Print View'!$A94,'Coverage Indicators - Section D'!$A$10:$A$41,0)),""),"")</f>
        <v/>
      </c>
      <c r="J94" s="275" t="str">
        <f>IFERROR(IF(INDEX('Coverage Indicators - Section D'!Q$10:Q$41,MATCH('Print View'!$A94,'Coverage Indicators - Section D'!$A$10:$A$41,0))&lt;&gt;0,INDEX('Coverage Indicators - Section D'!Q$10:Q$41,MATCH('Print View'!$A94,'Coverage Indicators - Section D'!$A$10:$A$41,0)),""),"")</f>
        <v/>
      </c>
      <c r="K94" s="275" t="str">
        <f>IFERROR(IF(INDEX('Coverage Indicators - Section D'!R$10:R$41,MATCH('Print View'!$A94,'Coverage Indicators - Section D'!$A$10:$A$41,0))&lt;&gt;0,INDEX('Coverage Indicators - Section D'!R$10:R$41,MATCH('Print View'!$A94,'Coverage Indicators - Section D'!$A$10:$A$41,0)),""),"")</f>
        <v/>
      </c>
      <c r="L94" s="275" t="str">
        <f>IFERROR(IF(INDEX('Coverage Indicators - Section D'!S$10:S$41,MATCH('Print View'!$A94,'Coverage Indicators - Section D'!$A$10:$A$41,0))&lt;&gt;0,INDEX('Coverage Indicators - Section D'!S$10:S$41,MATCH('Print View'!$A94,'Coverage Indicators - Section D'!$A$10:$A$41,0)),""),"")</f>
        <v/>
      </c>
      <c r="M94" s="275" t="str">
        <f>IFERROR(IF(INDEX('Coverage Indicators - Section D'!#REF!,MATCH('Print View'!$A94,'Coverage Indicators - Section D'!$A$10:$A$41,0))&lt;&gt;0,INDEX('Coverage Indicators - Section D'!#REF!,MATCH('Print View'!$A94,'Coverage Indicators - Section D'!$A$10:$A$41,0)),""),"")</f>
        <v/>
      </c>
      <c r="N94" s="275" t="str">
        <f>IFERROR(IF(INDEX('Coverage Indicators - Section D'!U$10:U$41,MATCH('Print View'!$A94,'Coverage Indicators - Section D'!$A$10:$A$41,0))&lt;&gt;0,INDEX('Coverage Indicators - Section D'!U$10:U$41,MATCH('Print View'!$A94,'Coverage Indicators - Section D'!$A$10:$A$41,0)),""),"")</f>
        <v/>
      </c>
      <c r="O94" s="275" t="str">
        <f>IFERROR(IF(INDEX('Coverage Indicators - Section D'!V$10:V$41,MATCH('Print View'!$A94,'Coverage Indicators - Section D'!$A$10:$A$41,0))&lt;&gt;0,INDEX('Coverage Indicators - Section D'!V$10:V$41,MATCH('Print View'!$A94,'Coverage Indicators - Section D'!$A$10:$A$41,0)),""),"")</f>
        <v/>
      </c>
      <c r="P94" s="276" t="str">
        <f t="array" ref="P94">IFERROR(IF(INDEX('Coverage Indicators - Section D'!E$45:E$196,MATCH('Print View'!$A94&amp;'Print View'!$Q$76,'Coverage Indicators - Section D'!$B$45:$B$196&amp;'Coverage Indicators - Section D'!$I$45:$I$196,0))&lt;&gt;0,INDEX('Coverage Indicators - Section D'!E$45:E$196,MATCH('Print View'!$A94&amp;'Print View'!$Q$76,'Coverage Indicators - Section D'!$B$45:$B$196&amp;'Coverage Indicators - Section D'!$I$45:$I$196,0)),""),"")</f>
        <v/>
      </c>
      <c r="Q94" s="277" t="str">
        <f t="array" ref="Q94">IFERROR(IF(INDEX('Coverage Indicators - Section D'!F$45:F$196,MATCH('Print View'!$A94&amp;'Print View'!$Q$76,'Coverage Indicators - Section D'!$B$45:$B$196&amp;'Coverage Indicators - Section D'!$I$45:$I$196,0))&lt;&gt;0,INDEX('Coverage Indicators - Section D'!F$45:F$196,MATCH('Print View'!$A94&amp;'Print View'!$Q$76,'Coverage Indicators - Section D'!$B$45:$B$196&amp;'Coverage Indicators - Section D'!$I$45:$I$196,0)),""),"")</f>
        <v/>
      </c>
      <c r="R94" s="277" t="str">
        <f t="array" ref="R94">IFERROR(IF(INDEX('Coverage Indicators - Section D'!G$45:G$196,MATCH('Print View'!$A94&amp;'Print View'!$Q$76,'Coverage Indicators - Section D'!$B$45:$B$196&amp;'Coverage Indicators - Section D'!$I$45:$I$196,0))&lt;&gt;0,INDEX('Coverage Indicators - Section D'!G$45:G$196,MATCH('Print View'!$A94&amp;'Print View'!$Q$76,'Coverage Indicators - Section D'!$B$45:$B$196&amp;'Coverage Indicators - Section D'!$I$45:$I$196,0)),""),"")</f>
        <v/>
      </c>
      <c r="S94" s="278" t="str">
        <f t="array" ref="S94">IFERROR(IF(INDEX('Coverage Indicators - Section D'!H$45:H$196,MATCH('Print View'!$A94&amp;'Print View'!$Q$76,'Coverage Indicators - Section D'!$B$45:$B$196&amp;'Coverage Indicators - Section D'!$I$45:$I$196,0))&lt;&gt;0,INDEX('Coverage Indicators - Section D'!H$45:H$196,MATCH('Print View'!$A94&amp;'Print View'!$Q$76,'Coverage Indicators - Section D'!$B$45:$B$196&amp;'Coverage Indicators - Section D'!$I$45:$I$196,0)),""),"")</f>
        <v/>
      </c>
      <c r="T94" s="279" t="str">
        <f t="array" ref="T94">IFERROR(IF(INDEX('Coverage Indicators - Section D'!E$45:E$196,MATCH('Print View'!$A94&amp;'Print View'!$U$76,'Coverage Indicators - Section D'!$B$45:$B$196&amp;'Coverage Indicators - Section D'!$I$45:$I$196,0))&lt;&gt;0,INDEX('Coverage Indicators - Section D'!E$45:E$196,MATCH('Print View'!$A94&amp;'Print View'!$U$76,'Coverage Indicators - Section D'!$B$45:$B$196&amp;'Coverage Indicators - Section D'!$I$45:$I$196,0)),""),"")</f>
        <v/>
      </c>
      <c r="U94" s="277" t="str">
        <f t="array" ref="U94">IFERROR(IF(INDEX('Coverage Indicators - Section D'!F$45:F$196,MATCH('Print View'!$A94&amp;'Print View'!$U$76,'Coverage Indicators - Section D'!$B$45:$B$196&amp;'Coverage Indicators - Section D'!$I$45:$I$196,0))&lt;&gt;0,INDEX('Coverage Indicators - Section D'!F$45:F$196,MATCH('Print View'!$A94&amp;'Print View'!$U$76,'Coverage Indicators - Section D'!$B$45:$B$196&amp;'Coverage Indicators - Section D'!$I$45:$I$196,0)),""),"")</f>
        <v/>
      </c>
      <c r="V94" s="277" t="str">
        <f t="array" ref="V94">IFERROR(IF(INDEX('Coverage Indicators - Section D'!G$45:G$196,MATCH('Print View'!$A94&amp;'Print View'!$U$76,'Coverage Indicators - Section D'!$B$45:$B$196&amp;'Coverage Indicators - Section D'!$I$45:$I$196,0))&lt;&gt;0,INDEX('Coverage Indicators - Section D'!G$45:G$196,MATCH('Print View'!$A94&amp;'Print View'!$U$76,'Coverage Indicators - Section D'!$B$45:$B$196&amp;'Coverage Indicators - Section D'!$I$45:$I$196,0)),""),"")</f>
        <v/>
      </c>
      <c r="W94" s="278" t="str">
        <f t="array" ref="W94">IFERROR(IF(INDEX('Coverage Indicators - Section D'!H$45:H$196,MATCH('Print View'!$A94&amp;'Print View'!$U$76,'Coverage Indicators - Section D'!$B$45:$B$196&amp;'Coverage Indicators - Section D'!$I$45:$I$196,0))&lt;&gt;0,INDEX('Coverage Indicators - Section D'!H$45:H$196,MATCH('Print View'!$A94&amp;'Print View'!$U$76,'Coverage Indicators - Section D'!$B$45:$B$196&amp;'Coverage Indicators - Section D'!$I$45:$I$196,0)),""),"")</f>
        <v/>
      </c>
      <c r="X94" s="280"/>
      <c r="Y94" s="281"/>
      <c r="Z94" s="281"/>
      <c r="AA94" s="282"/>
      <c r="AB94" s="280"/>
      <c r="AC94" s="281"/>
      <c r="AD94" s="281"/>
      <c r="AE94" s="282"/>
      <c r="AF94" s="280"/>
      <c r="AG94" s="281"/>
      <c r="AH94" s="283"/>
      <c r="AI94" s="282"/>
      <c r="AJ94" s="284" t="str">
        <f>IFERROR(IF(INDEX('Coverage Indicators - Section D'!W$10:W$41,MATCH('Print View'!$A94,'Coverage Indicators - Section D'!$A$10:$A$41,0))&lt;&gt;0,INDEX('Coverage Indicators - Section D'!W$10:W$41,MATCH('Print View'!$A94,'Coverage Indicators - Section D'!$A$10:$A$41,0)),""),"")</f>
        <v/>
      </c>
    </row>
    <row r="95" spans="1:36" s="203" customFormat="1" ht="23.25" x14ac:dyDescent="0.25">
      <c r="A95" s="218">
        <v>17</v>
      </c>
      <c r="B95" s="193" t="str">
        <f>IFERROR(IF(INDEX('Coverage Indicators - Section D'!B$10:B$41,MATCH('Print View'!$A95,'Coverage Indicators - Section D'!$A$10:$A$41,0))&lt;&gt;0,INDEX('Coverage Indicators - Section D'!B$10:B$41,MATCH('Print View'!$A95,'Coverage Indicators - Section D'!$A$10:$A$41,0)),""),"")</f>
        <v/>
      </c>
      <c r="C95" s="193" t="str">
        <f>IFERROR(IF(INDEX('Coverage Indicators - Section D'!C$10:C$41,MATCH('Print View'!$A95,'Coverage Indicators - Section D'!$A$10:$A$41,0))&lt;&gt;0,INDEX('Coverage Indicators - Section D'!C$10:C$41,MATCH('Print View'!$A95,'Coverage Indicators - Section D'!$A$10:$A$41,0)),""),"")</f>
        <v/>
      </c>
      <c r="D95" s="193" t="str">
        <f>IFERROR(IF(INDEX('Coverage Indicators - Section D'!D$10:D$41,MATCH('Print View'!$A95,'Coverage Indicators - Section D'!$A$10:$A$41,0))&lt;&gt;0,INDEX('Coverage Indicators - Section D'!D$10:D$41,MATCH('Print View'!$A95,'Coverage Indicators - Section D'!$A$10:$A$41,0)),""),"")</f>
        <v/>
      </c>
      <c r="E95" s="193" t="str">
        <f>IFERROR(IF(INDEX('Coverage Indicators - Section D'!E$10:E$41,MATCH('Print View'!$A95,'Coverage Indicators - Section D'!$A$10:$A$41,0))&lt;&gt;0,INDEX('Coverage Indicators - Section D'!E$10:E$41,MATCH('Print View'!$A95,'Coverage Indicators - Section D'!$A$10:$A$41,0)),""),"")</f>
        <v/>
      </c>
      <c r="F95" s="193" t="str">
        <f>IFERROR(IF(INDEX('Coverage Indicators - Section D'!F$10:F$41,MATCH('Print View'!$A95,'Coverage Indicators - Section D'!$A$10:$A$41,0))&lt;&gt;0,INDEX('Coverage Indicators - Section D'!F$10:F$41,MATCH('Print View'!$A95,'Coverage Indicators - Section D'!$A$10:$A$41,0)),""),"")</f>
        <v/>
      </c>
      <c r="G95" s="193" t="str">
        <f>IFERROR(IF(INDEX('Coverage Indicators - Section D'!G$10:G$41,MATCH('Print View'!$A95,'Coverage Indicators - Section D'!$A$10:$A$41,0))&lt;&gt;0,INDEX('Coverage Indicators - Section D'!G$10:G$41,MATCH('Print View'!$A95,'Coverage Indicators - Section D'!$A$10:$A$41,0)),""),"")</f>
        <v/>
      </c>
      <c r="H95" s="193" t="str">
        <f>IFERROR(IF(INDEX('Coverage Indicators - Section D'!H$10:H$41,MATCH('Print View'!$A95,'Coverage Indicators - Section D'!$A$10:$A$41,0))&lt;&gt;0,INDEX('Coverage Indicators - Section D'!H$10:H$41,MATCH('Print View'!$A95,'Coverage Indicators - Section D'!$A$10:$A$41,0)),""),"")</f>
        <v/>
      </c>
      <c r="I95" s="193" t="str">
        <f>IFERROR(IF(INDEX('Coverage Indicators - Section D'!P$10:P$41,MATCH('Print View'!$A95,'Coverage Indicators - Section D'!$A$10:$A$41,0))&lt;&gt;0,INDEX('Coverage Indicators - Section D'!P$10:P$41,MATCH('Print View'!$A95,'Coverage Indicators - Section D'!$A$10:$A$41,0)),""),"")</f>
        <v/>
      </c>
      <c r="J95" s="193" t="str">
        <f>IFERROR(IF(INDEX('Coverage Indicators - Section D'!Q$10:Q$41,MATCH('Print View'!$A95,'Coverage Indicators - Section D'!$A$10:$A$41,0))&lt;&gt;0,INDEX('Coverage Indicators - Section D'!Q$10:Q$41,MATCH('Print View'!$A95,'Coverage Indicators - Section D'!$A$10:$A$41,0)),""),"")</f>
        <v/>
      </c>
      <c r="K95" s="193" t="str">
        <f>IFERROR(IF(INDEX('Coverage Indicators - Section D'!R$10:R$41,MATCH('Print View'!$A95,'Coverage Indicators - Section D'!$A$10:$A$41,0))&lt;&gt;0,INDEX('Coverage Indicators - Section D'!R$10:R$41,MATCH('Print View'!$A95,'Coverage Indicators - Section D'!$A$10:$A$41,0)),""),"")</f>
        <v/>
      </c>
      <c r="L95" s="193" t="str">
        <f>IFERROR(IF(INDEX('Coverage Indicators - Section D'!S$10:S$41,MATCH('Print View'!$A95,'Coverage Indicators - Section D'!$A$10:$A$41,0))&lt;&gt;0,INDEX('Coverage Indicators - Section D'!S$10:S$41,MATCH('Print View'!$A95,'Coverage Indicators - Section D'!$A$10:$A$41,0)),""),"")</f>
        <v/>
      </c>
      <c r="M95" s="193" t="str">
        <f>IFERROR(IF(INDEX('Coverage Indicators - Section D'!#REF!,MATCH('Print View'!$A95,'Coverage Indicators - Section D'!$A$10:$A$41,0))&lt;&gt;0,INDEX('Coverage Indicators - Section D'!#REF!,MATCH('Print View'!$A95,'Coverage Indicators - Section D'!$A$10:$A$41,0)),""),"")</f>
        <v/>
      </c>
      <c r="N95" s="193" t="str">
        <f>IFERROR(IF(INDEX('Coverage Indicators - Section D'!U$10:U$41,MATCH('Print View'!$A95,'Coverage Indicators - Section D'!$A$10:$A$41,0))&lt;&gt;0,INDEX('Coverage Indicators - Section D'!U$10:U$41,MATCH('Print View'!$A95,'Coverage Indicators - Section D'!$A$10:$A$41,0)),""),"")</f>
        <v/>
      </c>
      <c r="O95" s="193" t="str">
        <f>IFERROR(IF(INDEX('Coverage Indicators - Section D'!V$10:V$41,MATCH('Print View'!$A95,'Coverage Indicators - Section D'!$A$10:$A$41,0))&lt;&gt;0,INDEX('Coverage Indicators - Section D'!V$10:V$41,MATCH('Print View'!$A95,'Coverage Indicators - Section D'!$A$10:$A$41,0)),""),"")</f>
        <v/>
      </c>
      <c r="P95" s="212" t="str">
        <f t="array" ref="P95">IFERROR(IF(INDEX('Coverage Indicators - Section D'!E$45:E$196,MATCH('Print View'!$A95&amp;'Print View'!$Q$76,'Coverage Indicators - Section D'!$B$45:$B$196&amp;'Coverage Indicators - Section D'!$I$45:$I$196,0))&lt;&gt;0,INDEX('Coverage Indicators - Section D'!E$45:E$196,MATCH('Print View'!$A95&amp;'Print View'!$Q$76,'Coverage Indicators - Section D'!$B$45:$B$196&amp;'Coverage Indicators - Section D'!$I$45:$I$196,0)),""),"")</f>
        <v/>
      </c>
      <c r="Q95" s="199" t="str">
        <f t="array" ref="Q95">IFERROR(IF(INDEX('Coverage Indicators - Section D'!F$45:F$196,MATCH('Print View'!$A95&amp;'Print View'!$Q$76,'Coverage Indicators - Section D'!$B$45:$B$196&amp;'Coverage Indicators - Section D'!$I$45:$I$196,0))&lt;&gt;0,INDEX('Coverage Indicators - Section D'!F$45:F$196,MATCH('Print View'!$A95&amp;'Print View'!$Q$76,'Coverage Indicators - Section D'!$B$45:$B$196&amp;'Coverage Indicators - Section D'!$I$45:$I$196,0)),""),"")</f>
        <v/>
      </c>
      <c r="R95" s="199" t="str">
        <f t="array" ref="R95">IFERROR(IF(INDEX('Coverage Indicators - Section D'!G$45:G$196,MATCH('Print View'!$A95&amp;'Print View'!$Q$76,'Coverage Indicators - Section D'!$B$45:$B$196&amp;'Coverage Indicators - Section D'!$I$45:$I$196,0))&lt;&gt;0,INDEX('Coverage Indicators - Section D'!G$45:G$196,MATCH('Print View'!$A95&amp;'Print View'!$Q$76,'Coverage Indicators - Section D'!$B$45:$B$196&amp;'Coverage Indicators - Section D'!$I$45:$I$196,0)),""),"")</f>
        <v/>
      </c>
      <c r="S95" s="201" t="str">
        <f t="array" ref="S95">IFERROR(IF(INDEX('Coverage Indicators - Section D'!H$45:H$196,MATCH('Print View'!$A95&amp;'Print View'!$Q$76,'Coverage Indicators - Section D'!$B$45:$B$196&amp;'Coverage Indicators - Section D'!$I$45:$I$196,0))&lt;&gt;0,INDEX('Coverage Indicators - Section D'!H$45:H$196,MATCH('Print View'!$A95&amp;'Print View'!$Q$76,'Coverage Indicators - Section D'!$B$45:$B$196&amp;'Coverage Indicators - Section D'!$I$45:$I$196,0)),""),"")</f>
        <v/>
      </c>
      <c r="T95" s="198" t="str">
        <f t="array" ref="T95">IFERROR(IF(INDEX('Coverage Indicators - Section D'!E$45:E$196,MATCH('Print View'!$A95&amp;'Print View'!$U$76,'Coverage Indicators - Section D'!$B$45:$B$196&amp;'Coverage Indicators - Section D'!$I$45:$I$196,0))&lt;&gt;0,INDEX('Coverage Indicators - Section D'!E$45:E$196,MATCH('Print View'!$A95&amp;'Print View'!$U$76,'Coverage Indicators - Section D'!$B$45:$B$196&amp;'Coverage Indicators - Section D'!$I$45:$I$196,0)),""),"")</f>
        <v/>
      </c>
      <c r="U95" s="199" t="str">
        <f t="array" ref="U95">IFERROR(IF(INDEX('Coverage Indicators - Section D'!F$45:F$196,MATCH('Print View'!$A95&amp;'Print View'!$U$76,'Coverage Indicators - Section D'!$B$45:$B$196&amp;'Coverage Indicators - Section D'!$I$45:$I$196,0))&lt;&gt;0,INDEX('Coverage Indicators - Section D'!F$45:F$196,MATCH('Print View'!$A95&amp;'Print View'!$U$76,'Coverage Indicators - Section D'!$B$45:$B$196&amp;'Coverage Indicators - Section D'!$I$45:$I$196,0)),""),"")</f>
        <v/>
      </c>
      <c r="V95" s="199" t="str">
        <f t="array" ref="V95">IFERROR(IF(INDEX('Coverage Indicators - Section D'!G$45:G$196,MATCH('Print View'!$A95&amp;'Print View'!$U$76,'Coverage Indicators - Section D'!$B$45:$B$196&amp;'Coverage Indicators - Section D'!$I$45:$I$196,0))&lt;&gt;0,INDEX('Coverage Indicators - Section D'!G$45:G$196,MATCH('Print View'!$A95&amp;'Print View'!$U$76,'Coverage Indicators - Section D'!$B$45:$B$196&amp;'Coverage Indicators - Section D'!$I$45:$I$196,0)),""),"")</f>
        <v/>
      </c>
      <c r="W95" s="201" t="str">
        <f t="array" ref="W95">IFERROR(IF(INDEX('Coverage Indicators - Section D'!H$45:H$196,MATCH('Print View'!$A95&amp;'Print View'!$U$76,'Coverage Indicators - Section D'!$B$45:$B$196&amp;'Coverage Indicators - Section D'!$I$45:$I$196,0))&lt;&gt;0,INDEX('Coverage Indicators - Section D'!H$45:H$196,MATCH('Print View'!$A95&amp;'Print View'!$U$76,'Coverage Indicators - Section D'!$B$45:$B$196&amp;'Coverage Indicators - Section D'!$I$45:$I$196,0)),""),"")</f>
        <v/>
      </c>
      <c r="X95" s="197"/>
      <c r="Y95" s="195"/>
      <c r="Z95" s="195"/>
      <c r="AA95" s="196"/>
      <c r="AB95" s="197"/>
      <c r="AC95" s="195"/>
      <c r="AD95" s="195"/>
      <c r="AE95" s="196"/>
      <c r="AF95" s="197"/>
      <c r="AG95" s="195"/>
      <c r="AH95" s="204"/>
      <c r="AI95" s="196"/>
      <c r="AJ95" s="202" t="str">
        <f>IFERROR(IF(INDEX('Coverage Indicators - Section D'!W$10:W$41,MATCH('Print View'!$A95,'Coverage Indicators - Section D'!$A$10:$A$41,0))&lt;&gt;0,INDEX('Coverage Indicators - Section D'!W$10:W$41,MATCH('Print View'!$A95,'Coverage Indicators - Section D'!$A$10:$A$41,0)),""),"")</f>
        <v/>
      </c>
    </row>
    <row r="96" spans="1:36" s="203" customFormat="1" ht="23.25" x14ac:dyDescent="0.25">
      <c r="A96" s="219">
        <v>18</v>
      </c>
      <c r="B96" s="275" t="str">
        <f>IFERROR(IF(INDEX('Coverage Indicators - Section D'!B$10:B$41,MATCH('Print View'!$A96,'Coverage Indicators - Section D'!$A$10:$A$41,0))&lt;&gt;0,INDEX('Coverage Indicators - Section D'!B$10:B$41,MATCH('Print View'!$A96,'Coverage Indicators - Section D'!$A$10:$A$41,0)),""),"")</f>
        <v/>
      </c>
      <c r="C96" s="275" t="str">
        <f>IFERROR(IF(INDEX('Coverage Indicators - Section D'!C$10:C$41,MATCH('Print View'!$A96,'Coverage Indicators - Section D'!$A$10:$A$41,0))&lt;&gt;0,INDEX('Coverage Indicators - Section D'!C$10:C$41,MATCH('Print View'!$A96,'Coverage Indicators - Section D'!$A$10:$A$41,0)),""),"")</f>
        <v/>
      </c>
      <c r="D96" s="275" t="str">
        <f>IFERROR(IF(INDEX('Coverage Indicators - Section D'!D$10:D$41,MATCH('Print View'!$A96,'Coverage Indicators - Section D'!$A$10:$A$41,0))&lt;&gt;0,INDEX('Coverage Indicators - Section D'!D$10:D$41,MATCH('Print View'!$A96,'Coverage Indicators - Section D'!$A$10:$A$41,0)),""),"")</f>
        <v/>
      </c>
      <c r="E96" s="275" t="str">
        <f>IFERROR(IF(INDEX('Coverage Indicators - Section D'!E$10:E$41,MATCH('Print View'!$A96,'Coverage Indicators - Section D'!$A$10:$A$41,0))&lt;&gt;0,INDEX('Coverage Indicators - Section D'!E$10:E$41,MATCH('Print View'!$A96,'Coverage Indicators - Section D'!$A$10:$A$41,0)),""),"")</f>
        <v/>
      </c>
      <c r="F96" s="275" t="str">
        <f>IFERROR(IF(INDEX('Coverage Indicators - Section D'!F$10:F$41,MATCH('Print View'!$A96,'Coverage Indicators - Section D'!$A$10:$A$41,0))&lt;&gt;0,INDEX('Coverage Indicators - Section D'!F$10:F$41,MATCH('Print View'!$A96,'Coverage Indicators - Section D'!$A$10:$A$41,0)),""),"")</f>
        <v/>
      </c>
      <c r="G96" s="275" t="str">
        <f>IFERROR(IF(INDEX('Coverage Indicators - Section D'!G$10:G$41,MATCH('Print View'!$A96,'Coverage Indicators - Section D'!$A$10:$A$41,0))&lt;&gt;0,INDEX('Coverage Indicators - Section D'!G$10:G$41,MATCH('Print View'!$A96,'Coverage Indicators - Section D'!$A$10:$A$41,0)),""),"")</f>
        <v/>
      </c>
      <c r="H96" s="275" t="str">
        <f>IFERROR(IF(INDEX('Coverage Indicators - Section D'!H$10:H$41,MATCH('Print View'!$A96,'Coverage Indicators - Section D'!$A$10:$A$41,0))&lt;&gt;0,INDEX('Coverage Indicators - Section D'!H$10:H$41,MATCH('Print View'!$A96,'Coverage Indicators - Section D'!$A$10:$A$41,0)),""),"")</f>
        <v/>
      </c>
      <c r="I96" s="275" t="str">
        <f>IFERROR(IF(INDEX('Coverage Indicators - Section D'!P$10:P$41,MATCH('Print View'!$A96,'Coverage Indicators - Section D'!$A$10:$A$41,0))&lt;&gt;0,INDEX('Coverage Indicators - Section D'!P$10:P$41,MATCH('Print View'!$A96,'Coverage Indicators - Section D'!$A$10:$A$41,0)),""),"")</f>
        <v/>
      </c>
      <c r="J96" s="275" t="str">
        <f>IFERROR(IF(INDEX('Coverage Indicators - Section D'!Q$10:Q$41,MATCH('Print View'!$A96,'Coverage Indicators - Section D'!$A$10:$A$41,0))&lt;&gt;0,INDEX('Coverage Indicators - Section D'!Q$10:Q$41,MATCH('Print View'!$A96,'Coverage Indicators - Section D'!$A$10:$A$41,0)),""),"")</f>
        <v/>
      </c>
      <c r="K96" s="275" t="str">
        <f>IFERROR(IF(INDEX('Coverage Indicators - Section D'!R$10:R$41,MATCH('Print View'!$A96,'Coverage Indicators - Section D'!$A$10:$A$41,0))&lt;&gt;0,INDEX('Coverage Indicators - Section D'!R$10:R$41,MATCH('Print View'!$A96,'Coverage Indicators - Section D'!$A$10:$A$41,0)),""),"")</f>
        <v/>
      </c>
      <c r="L96" s="275" t="str">
        <f>IFERROR(IF(INDEX('Coverage Indicators - Section D'!S$10:S$41,MATCH('Print View'!$A96,'Coverage Indicators - Section D'!$A$10:$A$41,0))&lt;&gt;0,INDEX('Coverage Indicators - Section D'!S$10:S$41,MATCH('Print View'!$A96,'Coverage Indicators - Section D'!$A$10:$A$41,0)),""),"")</f>
        <v/>
      </c>
      <c r="M96" s="275" t="str">
        <f>IFERROR(IF(INDEX('Coverage Indicators - Section D'!#REF!,MATCH('Print View'!$A96,'Coverage Indicators - Section D'!$A$10:$A$41,0))&lt;&gt;0,INDEX('Coverage Indicators - Section D'!#REF!,MATCH('Print View'!$A96,'Coverage Indicators - Section D'!$A$10:$A$41,0)),""),"")</f>
        <v/>
      </c>
      <c r="N96" s="275" t="str">
        <f>IFERROR(IF(INDEX('Coverage Indicators - Section D'!U$10:U$41,MATCH('Print View'!$A96,'Coverage Indicators - Section D'!$A$10:$A$41,0))&lt;&gt;0,INDEX('Coverage Indicators - Section D'!U$10:U$41,MATCH('Print View'!$A96,'Coverage Indicators - Section D'!$A$10:$A$41,0)),""),"")</f>
        <v/>
      </c>
      <c r="O96" s="275" t="str">
        <f>IFERROR(IF(INDEX('Coverage Indicators - Section D'!V$10:V$41,MATCH('Print View'!$A96,'Coverage Indicators - Section D'!$A$10:$A$41,0))&lt;&gt;0,INDEX('Coverage Indicators - Section D'!V$10:V$41,MATCH('Print View'!$A96,'Coverage Indicators - Section D'!$A$10:$A$41,0)),""),"")</f>
        <v/>
      </c>
      <c r="P96" s="276" t="str">
        <f t="array" ref="P96">IFERROR(IF(INDEX('Coverage Indicators - Section D'!E$45:E$196,MATCH('Print View'!$A96&amp;'Print View'!$Q$76,'Coverage Indicators - Section D'!$B$45:$B$196&amp;'Coverage Indicators - Section D'!$I$45:$I$196,0))&lt;&gt;0,INDEX('Coverage Indicators - Section D'!E$45:E$196,MATCH('Print View'!$A96&amp;'Print View'!$Q$76,'Coverage Indicators - Section D'!$B$45:$B$196&amp;'Coverage Indicators - Section D'!$I$45:$I$196,0)),""),"")</f>
        <v/>
      </c>
      <c r="Q96" s="277" t="str">
        <f t="array" ref="Q96">IFERROR(IF(INDEX('Coverage Indicators - Section D'!F$45:F$196,MATCH('Print View'!$A96&amp;'Print View'!$Q$76,'Coverage Indicators - Section D'!$B$45:$B$196&amp;'Coverage Indicators - Section D'!$I$45:$I$196,0))&lt;&gt;0,INDEX('Coverage Indicators - Section D'!F$45:F$196,MATCH('Print View'!$A96&amp;'Print View'!$Q$76,'Coverage Indicators - Section D'!$B$45:$B$196&amp;'Coverage Indicators - Section D'!$I$45:$I$196,0)),""),"")</f>
        <v/>
      </c>
      <c r="R96" s="277" t="str">
        <f t="array" ref="R96">IFERROR(IF(INDEX('Coverage Indicators - Section D'!G$45:G$196,MATCH('Print View'!$A96&amp;'Print View'!$Q$76,'Coverage Indicators - Section D'!$B$45:$B$196&amp;'Coverage Indicators - Section D'!$I$45:$I$196,0))&lt;&gt;0,INDEX('Coverage Indicators - Section D'!G$45:G$196,MATCH('Print View'!$A96&amp;'Print View'!$Q$76,'Coverage Indicators - Section D'!$B$45:$B$196&amp;'Coverage Indicators - Section D'!$I$45:$I$196,0)),""),"")</f>
        <v/>
      </c>
      <c r="S96" s="278" t="str">
        <f t="array" ref="S96">IFERROR(IF(INDEX('Coverage Indicators - Section D'!H$45:H$196,MATCH('Print View'!$A96&amp;'Print View'!$Q$76,'Coverage Indicators - Section D'!$B$45:$B$196&amp;'Coverage Indicators - Section D'!$I$45:$I$196,0))&lt;&gt;0,INDEX('Coverage Indicators - Section D'!H$45:H$196,MATCH('Print View'!$A96&amp;'Print View'!$Q$76,'Coverage Indicators - Section D'!$B$45:$B$196&amp;'Coverage Indicators - Section D'!$I$45:$I$196,0)),""),"")</f>
        <v/>
      </c>
      <c r="T96" s="279" t="str">
        <f t="array" ref="T96">IFERROR(IF(INDEX('Coverage Indicators - Section D'!E$45:E$196,MATCH('Print View'!$A96&amp;'Print View'!$U$76,'Coverage Indicators - Section D'!$B$45:$B$196&amp;'Coverage Indicators - Section D'!$I$45:$I$196,0))&lt;&gt;0,INDEX('Coverage Indicators - Section D'!E$45:E$196,MATCH('Print View'!$A96&amp;'Print View'!$U$76,'Coverage Indicators - Section D'!$B$45:$B$196&amp;'Coverage Indicators - Section D'!$I$45:$I$196,0)),""),"")</f>
        <v/>
      </c>
      <c r="U96" s="277" t="str">
        <f t="array" ref="U96">IFERROR(IF(INDEX('Coverage Indicators - Section D'!F$45:F$196,MATCH('Print View'!$A96&amp;'Print View'!$U$76,'Coverage Indicators - Section D'!$B$45:$B$196&amp;'Coverage Indicators - Section D'!$I$45:$I$196,0))&lt;&gt;0,INDEX('Coverage Indicators - Section D'!F$45:F$196,MATCH('Print View'!$A96&amp;'Print View'!$U$76,'Coverage Indicators - Section D'!$B$45:$B$196&amp;'Coverage Indicators - Section D'!$I$45:$I$196,0)),""),"")</f>
        <v/>
      </c>
      <c r="V96" s="277" t="str">
        <f t="array" ref="V96">IFERROR(IF(INDEX('Coverage Indicators - Section D'!G$45:G$196,MATCH('Print View'!$A96&amp;'Print View'!$U$76,'Coverage Indicators - Section D'!$B$45:$B$196&amp;'Coverage Indicators - Section D'!$I$45:$I$196,0))&lt;&gt;0,INDEX('Coverage Indicators - Section D'!G$45:G$196,MATCH('Print View'!$A96&amp;'Print View'!$U$76,'Coverage Indicators - Section D'!$B$45:$B$196&amp;'Coverage Indicators - Section D'!$I$45:$I$196,0)),""),"")</f>
        <v/>
      </c>
      <c r="W96" s="278" t="str">
        <f t="array" ref="W96">IFERROR(IF(INDEX('Coverage Indicators - Section D'!H$45:H$196,MATCH('Print View'!$A96&amp;'Print View'!$U$76,'Coverage Indicators - Section D'!$B$45:$B$196&amp;'Coverage Indicators - Section D'!$I$45:$I$196,0))&lt;&gt;0,INDEX('Coverage Indicators - Section D'!H$45:H$196,MATCH('Print View'!$A96&amp;'Print View'!$U$76,'Coverage Indicators - Section D'!$B$45:$B$196&amp;'Coverage Indicators - Section D'!$I$45:$I$196,0)),""),"")</f>
        <v/>
      </c>
      <c r="X96" s="280"/>
      <c r="Y96" s="281"/>
      <c r="Z96" s="281"/>
      <c r="AA96" s="282"/>
      <c r="AB96" s="280"/>
      <c r="AC96" s="281"/>
      <c r="AD96" s="281"/>
      <c r="AE96" s="282"/>
      <c r="AF96" s="280"/>
      <c r="AG96" s="281"/>
      <c r="AH96" s="283"/>
      <c r="AI96" s="282"/>
      <c r="AJ96" s="284" t="str">
        <f>IFERROR(IF(INDEX('Coverage Indicators - Section D'!W$10:W$41,MATCH('Print View'!$A96,'Coverage Indicators - Section D'!$A$10:$A$41,0))&lt;&gt;0,INDEX('Coverage Indicators - Section D'!W$10:W$41,MATCH('Print View'!$A96,'Coverage Indicators - Section D'!$A$10:$A$41,0)),""),"")</f>
        <v/>
      </c>
    </row>
    <row r="97" spans="1:36" s="203" customFormat="1" ht="23.25" x14ac:dyDescent="0.25">
      <c r="A97" s="219">
        <v>19</v>
      </c>
      <c r="B97" s="193" t="str">
        <f>IFERROR(IF(INDEX('Coverage Indicators - Section D'!B$10:B$41,MATCH('Print View'!$A97,'Coverage Indicators - Section D'!$A$10:$A$41,0))&lt;&gt;0,INDEX('Coverage Indicators - Section D'!B$10:B$41,MATCH('Print View'!$A97,'Coverage Indicators - Section D'!$A$10:$A$41,0)),""),"")</f>
        <v/>
      </c>
      <c r="C97" s="193" t="str">
        <f>IFERROR(IF(INDEX('Coverage Indicators - Section D'!C$10:C$41,MATCH('Print View'!$A97,'Coverage Indicators - Section D'!$A$10:$A$41,0))&lt;&gt;0,INDEX('Coverage Indicators - Section D'!C$10:C$41,MATCH('Print View'!$A97,'Coverage Indicators - Section D'!$A$10:$A$41,0)),""),"")</f>
        <v/>
      </c>
      <c r="D97" s="193" t="str">
        <f>IFERROR(IF(INDEX('Coverage Indicators - Section D'!D$10:D$41,MATCH('Print View'!$A97,'Coverage Indicators - Section D'!$A$10:$A$41,0))&lt;&gt;0,INDEX('Coverage Indicators - Section D'!D$10:D$41,MATCH('Print View'!$A97,'Coverage Indicators - Section D'!$A$10:$A$41,0)),""),"")</f>
        <v/>
      </c>
      <c r="E97" s="193" t="str">
        <f>IFERROR(IF(INDEX('Coverage Indicators - Section D'!E$10:E$41,MATCH('Print View'!$A97,'Coverage Indicators - Section D'!$A$10:$A$41,0))&lt;&gt;0,INDEX('Coverage Indicators - Section D'!E$10:E$41,MATCH('Print View'!$A97,'Coverage Indicators - Section D'!$A$10:$A$41,0)),""),"")</f>
        <v/>
      </c>
      <c r="F97" s="193" t="str">
        <f>IFERROR(IF(INDEX('Coverage Indicators - Section D'!F$10:F$41,MATCH('Print View'!$A97,'Coverage Indicators - Section D'!$A$10:$A$41,0))&lt;&gt;0,INDEX('Coverage Indicators - Section D'!F$10:F$41,MATCH('Print View'!$A97,'Coverage Indicators - Section D'!$A$10:$A$41,0)),""),"")</f>
        <v/>
      </c>
      <c r="G97" s="193" t="str">
        <f>IFERROR(IF(INDEX('Coverage Indicators - Section D'!G$10:G$41,MATCH('Print View'!$A97,'Coverage Indicators - Section D'!$A$10:$A$41,0))&lt;&gt;0,INDEX('Coverage Indicators - Section D'!G$10:G$41,MATCH('Print View'!$A97,'Coverage Indicators - Section D'!$A$10:$A$41,0)),""),"")</f>
        <v/>
      </c>
      <c r="H97" s="193" t="str">
        <f>IFERROR(IF(INDEX('Coverage Indicators - Section D'!H$10:H$41,MATCH('Print View'!$A97,'Coverage Indicators - Section D'!$A$10:$A$41,0))&lt;&gt;0,INDEX('Coverage Indicators - Section D'!H$10:H$41,MATCH('Print View'!$A97,'Coverage Indicators - Section D'!$A$10:$A$41,0)),""),"")</f>
        <v/>
      </c>
      <c r="I97" s="193" t="str">
        <f>IFERROR(IF(INDEX('Coverage Indicators - Section D'!P$10:P$41,MATCH('Print View'!$A97,'Coverage Indicators - Section D'!$A$10:$A$41,0))&lt;&gt;0,INDEX('Coverage Indicators - Section D'!P$10:P$41,MATCH('Print View'!$A97,'Coverage Indicators - Section D'!$A$10:$A$41,0)),""),"")</f>
        <v/>
      </c>
      <c r="J97" s="193" t="str">
        <f>IFERROR(IF(INDEX('Coverage Indicators - Section D'!Q$10:Q$41,MATCH('Print View'!$A97,'Coverage Indicators - Section D'!$A$10:$A$41,0))&lt;&gt;0,INDEX('Coverage Indicators - Section D'!Q$10:Q$41,MATCH('Print View'!$A97,'Coverage Indicators - Section D'!$A$10:$A$41,0)),""),"")</f>
        <v/>
      </c>
      <c r="K97" s="193" t="str">
        <f>IFERROR(IF(INDEX('Coverage Indicators - Section D'!R$10:R$41,MATCH('Print View'!$A97,'Coverage Indicators - Section D'!$A$10:$A$41,0))&lt;&gt;0,INDEX('Coverage Indicators - Section D'!R$10:R$41,MATCH('Print View'!$A97,'Coverage Indicators - Section D'!$A$10:$A$41,0)),""),"")</f>
        <v/>
      </c>
      <c r="L97" s="193" t="str">
        <f>IFERROR(IF(INDEX('Coverage Indicators - Section D'!S$10:S$41,MATCH('Print View'!$A97,'Coverage Indicators - Section D'!$A$10:$A$41,0))&lt;&gt;0,INDEX('Coverage Indicators - Section D'!S$10:S$41,MATCH('Print View'!$A97,'Coverage Indicators - Section D'!$A$10:$A$41,0)),""),"")</f>
        <v/>
      </c>
      <c r="M97" s="193" t="str">
        <f>IFERROR(IF(INDEX('Coverage Indicators - Section D'!#REF!,MATCH('Print View'!$A97,'Coverage Indicators - Section D'!$A$10:$A$41,0))&lt;&gt;0,INDEX('Coverage Indicators - Section D'!#REF!,MATCH('Print View'!$A97,'Coverage Indicators - Section D'!$A$10:$A$41,0)),""),"")</f>
        <v/>
      </c>
      <c r="N97" s="193" t="str">
        <f>IFERROR(IF(INDEX('Coverage Indicators - Section D'!U$10:U$41,MATCH('Print View'!$A97,'Coverage Indicators - Section D'!$A$10:$A$41,0))&lt;&gt;0,INDEX('Coverage Indicators - Section D'!U$10:U$41,MATCH('Print View'!$A97,'Coverage Indicators - Section D'!$A$10:$A$41,0)),""),"")</f>
        <v/>
      </c>
      <c r="O97" s="193" t="str">
        <f>IFERROR(IF(INDEX('Coverage Indicators - Section D'!V$10:V$41,MATCH('Print View'!$A97,'Coverage Indicators - Section D'!$A$10:$A$41,0))&lt;&gt;0,INDEX('Coverage Indicators - Section D'!V$10:V$41,MATCH('Print View'!$A97,'Coverage Indicators - Section D'!$A$10:$A$41,0)),""),"")</f>
        <v/>
      </c>
      <c r="P97" s="212" t="str">
        <f t="array" ref="P97">IFERROR(IF(INDEX('Coverage Indicators - Section D'!E$45:E$196,MATCH('Print View'!$A97&amp;'Print View'!$Q$76,'Coverage Indicators - Section D'!$B$45:$B$196&amp;'Coverage Indicators - Section D'!$I$45:$I$196,0))&lt;&gt;0,INDEX('Coverage Indicators - Section D'!E$45:E$196,MATCH('Print View'!$A97&amp;'Print View'!$Q$76,'Coverage Indicators - Section D'!$B$45:$B$196&amp;'Coverage Indicators - Section D'!$I$45:$I$196,0)),""),"")</f>
        <v/>
      </c>
      <c r="Q97" s="199" t="str">
        <f t="array" ref="Q97">IFERROR(IF(INDEX('Coverage Indicators - Section D'!F$45:F$196,MATCH('Print View'!$A97&amp;'Print View'!$Q$76,'Coverage Indicators - Section D'!$B$45:$B$196&amp;'Coverage Indicators - Section D'!$I$45:$I$196,0))&lt;&gt;0,INDEX('Coverage Indicators - Section D'!F$45:F$196,MATCH('Print View'!$A97&amp;'Print View'!$Q$76,'Coverage Indicators - Section D'!$B$45:$B$196&amp;'Coverage Indicators - Section D'!$I$45:$I$196,0)),""),"")</f>
        <v/>
      </c>
      <c r="R97" s="199" t="str">
        <f t="array" ref="R97">IFERROR(IF(INDEX('Coverage Indicators - Section D'!G$45:G$196,MATCH('Print View'!$A97&amp;'Print View'!$Q$76,'Coverage Indicators - Section D'!$B$45:$B$196&amp;'Coverage Indicators - Section D'!$I$45:$I$196,0))&lt;&gt;0,INDEX('Coverage Indicators - Section D'!G$45:G$196,MATCH('Print View'!$A97&amp;'Print View'!$Q$76,'Coverage Indicators - Section D'!$B$45:$B$196&amp;'Coverage Indicators - Section D'!$I$45:$I$196,0)),""),"")</f>
        <v/>
      </c>
      <c r="S97" s="201" t="str">
        <f t="array" ref="S97">IFERROR(IF(INDEX('Coverage Indicators - Section D'!H$45:H$196,MATCH('Print View'!$A97&amp;'Print View'!$Q$76,'Coverage Indicators - Section D'!$B$45:$B$196&amp;'Coverage Indicators - Section D'!$I$45:$I$196,0))&lt;&gt;0,INDEX('Coverage Indicators - Section D'!H$45:H$196,MATCH('Print View'!$A97&amp;'Print View'!$Q$76,'Coverage Indicators - Section D'!$B$45:$B$196&amp;'Coverage Indicators - Section D'!$I$45:$I$196,0)),""),"")</f>
        <v/>
      </c>
      <c r="T97" s="198" t="str">
        <f t="array" ref="T97">IFERROR(IF(INDEX('Coverage Indicators - Section D'!E$45:E$196,MATCH('Print View'!$A97&amp;'Print View'!$U$76,'Coverage Indicators - Section D'!$B$45:$B$196&amp;'Coverage Indicators - Section D'!$I$45:$I$196,0))&lt;&gt;0,INDEX('Coverage Indicators - Section D'!E$45:E$196,MATCH('Print View'!$A97&amp;'Print View'!$U$76,'Coverage Indicators - Section D'!$B$45:$B$196&amp;'Coverage Indicators - Section D'!$I$45:$I$196,0)),""),"")</f>
        <v/>
      </c>
      <c r="U97" s="199" t="str">
        <f t="array" ref="U97">IFERROR(IF(INDEX('Coverage Indicators - Section D'!F$45:F$196,MATCH('Print View'!$A97&amp;'Print View'!$U$76,'Coverage Indicators - Section D'!$B$45:$B$196&amp;'Coverage Indicators - Section D'!$I$45:$I$196,0))&lt;&gt;0,INDEX('Coverage Indicators - Section D'!F$45:F$196,MATCH('Print View'!$A97&amp;'Print View'!$U$76,'Coverage Indicators - Section D'!$B$45:$B$196&amp;'Coverage Indicators - Section D'!$I$45:$I$196,0)),""),"")</f>
        <v/>
      </c>
      <c r="V97" s="199" t="str">
        <f t="array" ref="V97">IFERROR(IF(INDEX('Coverage Indicators - Section D'!G$45:G$196,MATCH('Print View'!$A97&amp;'Print View'!$U$76,'Coverage Indicators - Section D'!$B$45:$B$196&amp;'Coverage Indicators - Section D'!$I$45:$I$196,0))&lt;&gt;0,INDEX('Coverage Indicators - Section D'!G$45:G$196,MATCH('Print View'!$A97&amp;'Print View'!$U$76,'Coverage Indicators - Section D'!$B$45:$B$196&amp;'Coverage Indicators - Section D'!$I$45:$I$196,0)),""),"")</f>
        <v/>
      </c>
      <c r="W97" s="201" t="str">
        <f t="array" ref="W97">IFERROR(IF(INDEX('Coverage Indicators - Section D'!H$45:H$196,MATCH('Print View'!$A97&amp;'Print View'!$U$76,'Coverage Indicators - Section D'!$B$45:$B$196&amp;'Coverage Indicators - Section D'!$I$45:$I$196,0))&lt;&gt;0,INDEX('Coverage Indicators - Section D'!H$45:H$196,MATCH('Print View'!$A97&amp;'Print View'!$U$76,'Coverage Indicators - Section D'!$B$45:$B$196&amp;'Coverage Indicators - Section D'!$I$45:$I$196,0)),""),"")</f>
        <v/>
      </c>
      <c r="X97" s="197"/>
      <c r="Y97" s="195"/>
      <c r="Z97" s="195"/>
      <c r="AA97" s="196"/>
      <c r="AB97" s="197"/>
      <c r="AC97" s="195"/>
      <c r="AD97" s="195"/>
      <c r="AE97" s="196"/>
      <c r="AF97" s="197"/>
      <c r="AG97" s="195"/>
      <c r="AH97" s="204"/>
      <c r="AI97" s="196"/>
      <c r="AJ97" s="202" t="str">
        <f>IFERROR(IF(INDEX('Coverage Indicators - Section D'!W$10:W$41,MATCH('Print View'!$A97,'Coverage Indicators - Section D'!$A$10:$A$41,0))&lt;&gt;0,INDEX('Coverage Indicators - Section D'!W$10:W$41,MATCH('Print View'!$A97,'Coverage Indicators - Section D'!$A$10:$A$41,0)),""),"")</f>
        <v/>
      </c>
    </row>
    <row r="98" spans="1:36" s="203" customFormat="1" ht="23.25" x14ac:dyDescent="0.25">
      <c r="A98" s="219">
        <v>20</v>
      </c>
      <c r="B98" s="275" t="str">
        <f>IFERROR(IF(INDEX('Coverage Indicators - Section D'!B$10:B$41,MATCH('Print View'!$A98,'Coverage Indicators - Section D'!$A$10:$A$41,0))&lt;&gt;0,INDEX('Coverage Indicators - Section D'!B$10:B$41,MATCH('Print View'!$A98,'Coverage Indicators - Section D'!$A$10:$A$41,0)),""),"")</f>
        <v/>
      </c>
      <c r="C98" s="275" t="str">
        <f>IFERROR(IF(INDEX('Coverage Indicators - Section D'!C$10:C$41,MATCH('Print View'!$A98,'Coverage Indicators - Section D'!$A$10:$A$41,0))&lt;&gt;0,INDEX('Coverage Indicators - Section D'!C$10:C$41,MATCH('Print View'!$A98,'Coverage Indicators - Section D'!$A$10:$A$41,0)),""),"")</f>
        <v/>
      </c>
      <c r="D98" s="275" t="str">
        <f>IFERROR(IF(INDEX('Coverage Indicators - Section D'!D$10:D$41,MATCH('Print View'!$A98,'Coverage Indicators - Section D'!$A$10:$A$41,0))&lt;&gt;0,INDEX('Coverage Indicators - Section D'!D$10:D$41,MATCH('Print View'!$A98,'Coverage Indicators - Section D'!$A$10:$A$41,0)),""),"")</f>
        <v/>
      </c>
      <c r="E98" s="275" t="str">
        <f>IFERROR(IF(INDEX('Coverage Indicators - Section D'!E$10:E$41,MATCH('Print View'!$A98,'Coverage Indicators - Section D'!$A$10:$A$41,0))&lt;&gt;0,INDEX('Coverage Indicators - Section D'!E$10:E$41,MATCH('Print View'!$A98,'Coverage Indicators - Section D'!$A$10:$A$41,0)),""),"")</f>
        <v/>
      </c>
      <c r="F98" s="275" t="str">
        <f>IFERROR(IF(INDEX('Coverage Indicators - Section D'!F$10:F$41,MATCH('Print View'!$A98,'Coverage Indicators - Section D'!$A$10:$A$41,0))&lt;&gt;0,INDEX('Coverage Indicators - Section D'!F$10:F$41,MATCH('Print View'!$A98,'Coverage Indicators - Section D'!$A$10:$A$41,0)),""),"")</f>
        <v/>
      </c>
      <c r="G98" s="275" t="str">
        <f>IFERROR(IF(INDEX('Coverage Indicators - Section D'!G$10:G$41,MATCH('Print View'!$A98,'Coverage Indicators - Section D'!$A$10:$A$41,0))&lt;&gt;0,INDEX('Coverage Indicators - Section D'!G$10:G$41,MATCH('Print View'!$A98,'Coverage Indicators - Section D'!$A$10:$A$41,0)),""),"")</f>
        <v/>
      </c>
      <c r="H98" s="275" t="str">
        <f>IFERROR(IF(INDEX('Coverage Indicators - Section D'!H$10:H$41,MATCH('Print View'!$A98,'Coverage Indicators - Section D'!$A$10:$A$41,0))&lt;&gt;0,INDEX('Coverage Indicators - Section D'!H$10:H$41,MATCH('Print View'!$A98,'Coverage Indicators - Section D'!$A$10:$A$41,0)),""),"")</f>
        <v/>
      </c>
      <c r="I98" s="275" t="str">
        <f>IFERROR(IF(INDEX('Coverage Indicators - Section D'!P$10:P$41,MATCH('Print View'!$A98,'Coverage Indicators - Section D'!$A$10:$A$41,0))&lt;&gt;0,INDEX('Coverage Indicators - Section D'!P$10:P$41,MATCH('Print View'!$A98,'Coverage Indicators - Section D'!$A$10:$A$41,0)),""),"")</f>
        <v/>
      </c>
      <c r="J98" s="275" t="str">
        <f>IFERROR(IF(INDEX('Coverage Indicators - Section D'!Q$10:Q$41,MATCH('Print View'!$A98,'Coverage Indicators - Section D'!$A$10:$A$41,0))&lt;&gt;0,INDEX('Coverage Indicators - Section D'!Q$10:Q$41,MATCH('Print View'!$A98,'Coverage Indicators - Section D'!$A$10:$A$41,0)),""),"")</f>
        <v/>
      </c>
      <c r="K98" s="275" t="str">
        <f>IFERROR(IF(INDEX('Coverage Indicators - Section D'!R$10:R$41,MATCH('Print View'!$A98,'Coverage Indicators - Section D'!$A$10:$A$41,0))&lt;&gt;0,INDEX('Coverage Indicators - Section D'!R$10:R$41,MATCH('Print View'!$A98,'Coverage Indicators - Section D'!$A$10:$A$41,0)),""),"")</f>
        <v/>
      </c>
      <c r="L98" s="275" t="str">
        <f>IFERROR(IF(INDEX('Coverage Indicators - Section D'!S$10:S$41,MATCH('Print View'!$A98,'Coverage Indicators - Section D'!$A$10:$A$41,0))&lt;&gt;0,INDEX('Coverage Indicators - Section D'!S$10:S$41,MATCH('Print View'!$A98,'Coverage Indicators - Section D'!$A$10:$A$41,0)),""),"")</f>
        <v/>
      </c>
      <c r="M98" s="275" t="str">
        <f>IFERROR(IF(INDEX('Coverage Indicators - Section D'!#REF!,MATCH('Print View'!$A98,'Coverage Indicators - Section D'!$A$10:$A$41,0))&lt;&gt;0,INDEX('Coverage Indicators - Section D'!#REF!,MATCH('Print View'!$A98,'Coverage Indicators - Section D'!$A$10:$A$41,0)),""),"")</f>
        <v/>
      </c>
      <c r="N98" s="275" t="str">
        <f>IFERROR(IF(INDEX('Coverage Indicators - Section D'!U$10:U$41,MATCH('Print View'!$A98,'Coverage Indicators - Section D'!$A$10:$A$41,0))&lt;&gt;0,INDEX('Coverage Indicators - Section D'!U$10:U$41,MATCH('Print View'!$A98,'Coverage Indicators - Section D'!$A$10:$A$41,0)),""),"")</f>
        <v/>
      </c>
      <c r="O98" s="275" t="str">
        <f>IFERROR(IF(INDEX('Coverage Indicators - Section D'!V$10:V$41,MATCH('Print View'!$A98,'Coverage Indicators - Section D'!$A$10:$A$41,0))&lt;&gt;0,INDEX('Coverage Indicators - Section D'!V$10:V$41,MATCH('Print View'!$A98,'Coverage Indicators - Section D'!$A$10:$A$41,0)),""),"")</f>
        <v/>
      </c>
      <c r="P98" s="276" t="str">
        <f t="array" ref="P98">IFERROR(IF(INDEX('Coverage Indicators - Section D'!E$45:E$196,MATCH('Print View'!$A98&amp;'Print View'!$Q$76,'Coverage Indicators - Section D'!$B$45:$B$196&amp;'Coverage Indicators - Section D'!$I$45:$I$196,0))&lt;&gt;0,INDEX('Coverage Indicators - Section D'!E$45:E$196,MATCH('Print View'!$A98&amp;'Print View'!$Q$76,'Coverage Indicators - Section D'!$B$45:$B$196&amp;'Coverage Indicators - Section D'!$I$45:$I$196,0)),""),"")</f>
        <v/>
      </c>
      <c r="Q98" s="277" t="str">
        <f t="array" ref="Q98">IFERROR(IF(INDEX('Coverage Indicators - Section D'!F$45:F$196,MATCH('Print View'!$A98&amp;'Print View'!$Q$76,'Coverage Indicators - Section D'!$B$45:$B$196&amp;'Coverage Indicators - Section D'!$I$45:$I$196,0))&lt;&gt;0,INDEX('Coverage Indicators - Section D'!F$45:F$196,MATCH('Print View'!$A98&amp;'Print View'!$Q$76,'Coverage Indicators - Section D'!$B$45:$B$196&amp;'Coverage Indicators - Section D'!$I$45:$I$196,0)),""),"")</f>
        <v/>
      </c>
      <c r="R98" s="277" t="str">
        <f t="array" ref="R98">IFERROR(IF(INDEX('Coverage Indicators - Section D'!G$45:G$196,MATCH('Print View'!$A98&amp;'Print View'!$Q$76,'Coverage Indicators - Section D'!$B$45:$B$196&amp;'Coverage Indicators - Section D'!$I$45:$I$196,0))&lt;&gt;0,INDEX('Coverage Indicators - Section D'!G$45:G$196,MATCH('Print View'!$A98&amp;'Print View'!$Q$76,'Coverage Indicators - Section D'!$B$45:$B$196&amp;'Coverage Indicators - Section D'!$I$45:$I$196,0)),""),"")</f>
        <v/>
      </c>
      <c r="S98" s="278" t="str">
        <f t="array" ref="S98">IFERROR(IF(INDEX('Coverage Indicators - Section D'!H$45:H$196,MATCH('Print View'!$A98&amp;'Print View'!$Q$76,'Coverage Indicators - Section D'!$B$45:$B$196&amp;'Coverage Indicators - Section D'!$I$45:$I$196,0))&lt;&gt;0,INDEX('Coverage Indicators - Section D'!H$45:H$196,MATCH('Print View'!$A98&amp;'Print View'!$Q$76,'Coverage Indicators - Section D'!$B$45:$B$196&amp;'Coverage Indicators - Section D'!$I$45:$I$196,0)),""),"")</f>
        <v/>
      </c>
      <c r="T98" s="279" t="str">
        <f t="array" ref="T98">IFERROR(IF(INDEX('Coverage Indicators - Section D'!E$45:E$196,MATCH('Print View'!$A98&amp;'Print View'!$U$76,'Coverage Indicators - Section D'!$B$45:$B$196&amp;'Coverage Indicators - Section D'!$I$45:$I$196,0))&lt;&gt;0,INDEX('Coverage Indicators - Section D'!E$45:E$196,MATCH('Print View'!$A98&amp;'Print View'!$U$76,'Coverage Indicators - Section D'!$B$45:$B$196&amp;'Coverage Indicators - Section D'!$I$45:$I$196,0)),""),"")</f>
        <v/>
      </c>
      <c r="U98" s="277" t="str">
        <f t="array" ref="U98">IFERROR(IF(INDEX('Coverage Indicators - Section D'!F$45:F$196,MATCH('Print View'!$A98&amp;'Print View'!$U$76,'Coverage Indicators - Section D'!$B$45:$B$196&amp;'Coverage Indicators - Section D'!$I$45:$I$196,0))&lt;&gt;0,INDEX('Coverage Indicators - Section D'!F$45:F$196,MATCH('Print View'!$A98&amp;'Print View'!$U$76,'Coverage Indicators - Section D'!$B$45:$B$196&amp;'Coverage Indicators - Section D'!$I$45:$I$196,0)),""),"")</f>
        <v/>
      </c>
      <c r="V98" s="277" t="str">
        <f t="array" ref="V98">IFERROR(IF(INDEX('Coverage Indicators - Section D'!G$45:G$196,MATCH('Print View'!$A98&amp;'Print View'!$U$76,'Coverage Indicators - Section D'!$B$45:$B$196&amp;'Coverage Indicators - Section D'!$I$45:$I$196,0))&lt;&gt;0,INDEX('Coverage Indicators - Section D'!G$45:G$196,MATCH('Print View'!$A98&amp;'Print View'!$U$76,'Coverage Indicators - Section D'!$B$45:$B$196&amp;'Coverage Indicators - Section D'!$I$45:$I$196,0)),""),"")</f>
        <v/>
      </c>
      <c r="W98" s="278" t="str">
        <f t="array" ref="W98">IFERROR(IF(INDEX('Coverage Indicators - Section D'!H$45:H$196,MATCH('Print View'!$A98&amp;'Print View'!$U$76,'Coverage Indicators - Section D'!$B$45:$B$196&amp;'Coverage Indicators - Section D'!$I$45:$I$196,0))&lt;&gt;0,INDEX('Coverage Indicators - Section D'!H$45:H$196,MATCH('Print View'!$A98&amp;'Print View'!$U$76,'Coverage Indicators - Section D'!$B$45:$B$196&amp;'Coverage Indicators - Section D'!$I$45:$I$196,0)),""),"")</f>
        <v/>
      </c>
      <c r="X98" s="280"/>
      <c r="Y98" s="281"/>
      <c r="Z98" s="281"/>
      <c r="AA98" s="282"/>
      <c r="AB98" s="280"/>
      <c r="AC98" s="281"/>
      <c r="AD98" s="281"/>
      <c r="AE98" s="282"/>
      <c r="AF98" s="280"/>
      <c r="AG98" s="281"/>
      <c r="AH98" s="283"/>
      <c r="AI98" s="282"/>
      <c r="AJ98" s="284" t="str">
        <f>IFERROR(IF(INDEX('Coverage Indicators - Section D'!W$10:W$41,MATCH('Print View'!$A98,'Coverage Indicators - Section D'!$A$10:$A$41,0))&lt;&gt;0,INDEX('Coverage Indicators - Section D'!W$10:W$41,MATCH('Print View'!$A98,'Coverage Indicators - Section D'!$A$10:$A$41,0)),""),"")</f>
        <v/>
      </c>
    </row>
    <row r="99" spans="1:36" s="203" customFormat="1" ht="23.25" x14ac:dyDescent="0.25">
      <c r="A99" s="218">
        <v>21</v>
      </c>
      <c r="B99" s="193" t="str">
        <f>IFERROR(IF(INDEX('Coverage Indicators - Section D'!B$10:B$41,MATCH('Print View'!$A99,'Coverage Indicators - Section D'!$A$10:$A$41,0))&lt;&gt;0,INDEX('Coverage Indicators - Section D'!B$10:B$41,MATCH('Print View'!$A99,'Coverage Indicators - Section D'!$A$10:$A$41,0)),""),"")</f>
        <v/>
      </c>
      <c r="C99" s="193" t="str">
        <f>IFERROR(IF(INDEX('Coverage Indicators - Section D'!C$10:C$41,MATCH('Print View'!$A99,'Coverage Indicators - Section D'!$A$10:$A$41,0))&lt;&gt;0,INDEX('Coverage Indicators - Section D'!C$10:C$41,MATCH('Print View'!$A99,'Coverage Indicators - Section D'!$A$10:$A$41,0)),""),"")</f>
        <v/>
      </c>
      <c r="D99" s="193" t="str">
        <f>IFERROR(IF(INDEX('Coverage Indicators - Section D'!D$10:D$41,MATCH('Print View'!$A99,'Coverage Indicators - Section D'!$A$10:$A$41,0))&lt;&gt;0,INDEX('Coverage Indicators - Section D'!D$10:D$41,MATCH('Print View'!$A99,'Coverage Indicators - Section D'!$A$10:$A$41,0)),""),"")</f>
        <v/>
      </c>
      <c r="E99" s="193" t="str">
        <f>IFERROR(IF(INDEX('Coverage Indicators - Section D'!E$10:E$41,MATCH('Print View'!$A99,'Coverage Indicators - Section D'!$A$10:$A$41,0))&lt;&gt;0,INDEX('Coverage Indicators - Section D'!E$10:E$41,MATCH('Print View'!$A99,'Coverage Indicators - Section D'!$A$10:$A$41,0)),""),"")</f>
        <v/>
      </c>
      <c r="F99" s="193" t="str">
        <f>IFERROR(IF(INDEX('Coverage Indicators - Section D'!F$10:F$41,MATCH('Print View'!$A99,'Coverage Indicators - Section D'!$A$10:$A$41,0))&lt;&gt;0,INDEX('Coverage Indicators - Section D'!F$10:F$41,MATCH('Print View'!$A99,'Coverage Indicators - Section D'!$A$10:$A$41,0)),""),"")</f>
        <v/>
      </c>
      <c r="G99" s="193" t="str">
        <f>IFERROR(IF(INDEX('Coverage Indicators - Section D'!G$10:G$41,MATCH('Print View'!$A99,'Coverage Indicators - Section D'!$A$10:$A$41,0))&lt;&gt;0,INDEX('Coverage Indicators - Section D'!G$10:G$41,MATCH('Print View'!$A99,'Coverage Indicators - Section D'!$A$10:$A$41,0)),""),"")</f>
        <v/>
      </c>
      <c r="H99" s="193" t="str">
        <f>IFERROR(IF(INDEX('Coverage Indicators - Section D'!H$10:H$41,MATCH('Print View'!$A99,'Coverage Indicators - Section D'!$A$10:$A$41,0))&lt;&gt;0,INDEX('Coverage Indicators - Section D'!H$10:H$41,MATCH('Print View'!$A99,'Coverage Indicators - Section D'!$A$10:$A$41,0)),""),"")</f>
        <v/>
      </c>
      <c r="I99" s="193" t="str">
        <f>IFERROR(IF(INDEX('Coverage Indicators - Section D'!P$10:P$41,MATCH('Print View'!$A99,'Coverage Indicators - Section D'!$A$10:$A$41,0))&lt;&gt;0,INDEX('Coverage Indicators - Section D'!P$10:P$41,MATCH('Print View'!$A99,'Coverage Indicators - Section D'!$A$10:$A$41,0)),""),"")</f>
        <v/>
      </c>
      <c r="J99" s="193" t="str">
        <f>IFERROR(IF(INDEX('Coverage Indicators - Section D'!Q$10:Q$41,MATCH('Print View'!$A99,'Coverage Indicators - Section D'!$A$10:$A$41,0))&lt;&gt;0,INDEX('Coverage Indicators - Section D'!Q$10:Q$41,MATCH('Print View'!$A99,'Coverage Indicators - Section D'!$A$10:$A$41,0)),""),"")</f>
        <v/>
      </c>
      <c r="K99" s="193" t="str">
        <f>IFERROR(IF(INDEX('Coverage Indicators - Section D'!R$10:R$41,MATCH('Print View'!$A99,'Coverage Indicators - Section D'!$A$10:$A$41,0))&lt;&gt;0,INDEX('Coverage Indicators - Section D'!R$10:R$41,MATCH('Print View'!$A99,'Coverage Indicators - Section D'!$A$10:$A$41,0)),""),"")</f>
        <v/>
      </c>
      <c r="L99" s="193" t="str">
        <f>IFERROR(IF(INDEX('Coverage Indicators - Section D'!S$10:S$41,MATCH('Print View'!$A99,'Coverage Indicators - Section D'!$A$10:$A$41,0))&lt;&gt;0,INDEX('Coverage Indicators - Section D'!S$10:S$41,MATCH('Print View'!$A99,'Coverage Indicators - Section D'!$A$10:$A$41,0)),""),"")</f>
        <v/>
      </c>
      <c r="M99" s="193" t="str">
        <f>IFERROR(IF(INDEX('Coverage Indicators - Section D'!#REF!,MATCH('Print View'!$A99,'Coverage Indicators - Section D'!$A$10:$A$41,0))&lt;&gt;0,INDEX('Coverage Indicators - Section D'!#REF!,MATCH('Print View'!$A99,'Coverage Indicators - Section D'!$A$10:$A$41,0)),""),"")</f>
        <v/>
      </c>
      <c r="N99" s="193" t="str">
        <f>IFERROR(IF(INDEX('Coverage Indicators - Section D'!U$10:U$41,MATCH('Print View'!$A99,'Coverage Indicators - Section D'!$A$10:$A$41,0))&lt;&gt;0,INDEX('Coverage Indicators - Section D'!U$10:U$41,MATCH('Print View'!$A99,'Coverage Indicators - Section D'!$A$10:$A$41,0)),""),"")</f>
        <v/>
      </c>
      <c r="O99" s="193" t="str">
        <f>IFERROR(IF(INDEX('Coverage Indicators - Section D'!V$10:V$41,MATCH('Print View'!$A99,'Coverage Indicators - Section D'!$A$10:$A$41,0))&lt;&gt;0,INDEX('Coverage Indicators - Section D'!V$10:V$41,MATCH('Print View'!$A99,'Coverage Indicators - Section D'!$A$10:$A$41,0)),""),"")</f>
        <v/>
      </c>
      <c r="P99" s="212" t="str">
        <f t="array" ref="P99">IFERROR(IF(INDEX('Coverage Indicators - Section D'!E$45:E$196,MATCH('Print View'!$A99&amp;'Print View'!$Q$76,'Coverage Indicators - Section D'!$B$45:$B$196&amp;'Coverage Indicators - Section D'!$I$45:$I$196,0))&lt;&gt;0,INDEX('Coverage Indicators - Section D'!E$45:E$196,MATCH('Print View'!$A99&amp;'Print View'!$Q$76,'Coverage Indicators - Section D'!$B$45:$B$196&amp;'Coverage Indicators - Section D'!$I$45:$I$196,0)),""),"")</f>
        <v/>
      </c>
      <c r="Q99" s="199" t="str">
        <f t="array" ref="Q99">IFERROR(IF(INDEX('Coverage Indicators - Section D'!F$45:F$196,MATCH('Print View'!$A99&amp;'Print View'!$Q$76,'Coverage Indicators - Section D'!$B$45:$B$196&amp;'Coverage Indicators - Section D'!$I$45:$I$196,0))&lt;&gt;0,INDEX('Coverage Indicators - Section D'!F$45:F$196,MATCH('Print View'!$A99&amp;'Print View'!$Q$76,'Coverage Indicators - Section D'!$B$45:$B$196&amp;'Coverage Indicators - Section D'!$I$45:$I$196,0)),""),"")</f>
        <v/>
      </c>
      <c r="R99" s="199" t="str">
        <f t="array" ref="R99">IFERROR(IF(INDEX('Coverage Indicators - Section D'!G$45:G$196,MATCH('Print View'!$A99&amp;'Print View'!$Q$76,'Coverage Indicators - Section D'!$B$45:$B$196&amp;'Coverage Indicators - Section D'!$I$45:$I$196,0))&lt;&gt;0,INDEX('Coverage Indicators - Section D'!G$45:G$196,MATCH('Print View'!$A99&amp;'Print View'!$Q$76,'Coverage Indicators - Section D'!$B$45:$B$196&amp;'Coverage Indicators - Section D'!$I$45:$I$196,0)),""),"")</f>
        <v/>
      </c>
      <c r="S99" s="201" t="str">
        <f t="array" ref="S99">IFERROR(IF(INDEX('Coverage Indicators - Section D'!H$45:H$196,MATCH('Print View'!$A99&amp;'Print View'!$Q$76,'Coverage Indicators - Section D'!$B$45:$B$196&amp;'Coverage Indicators - Section D'!$I$45:$I$196,0))&lt;&gt;0,INDEX('Coverage Indicators - Section D'!H$45:H$196,MATCH('Print View'!$A99&amp;'Print View'!$Q$76,'Coverage Indicators - Section D'!$B$45:$B$196&amp;'Coverage Indicators - Section D'!$I$45:$I$196,0)),""),"")</f>
        <v/>
      </c>
      <c r="T99" s="198" t="str">
        <f t="array" ref="T99">IFERROR(IF(INDEX('Coverage Indicators - Section D'!E$45:E$196,MATCH('Print View'!$A99&amp;'Print View'!$U$76,'Coverage Indicators - Section D'!$B$45:$B$196&amp;'Coverage Indicators - Section D'!$I$45:$I$196,0))&lt;&gt;0,INDEX('Coverage Indicators - Section D'!E$45:E$196,MATCH('Print View'!$A99&amp;'Print View'!$U$76,'Coverage Indicators - Section D'!$B$45:$B$196&amp;'Coverage Indicators - Section D'!$I$45:$I$196,0)),""),"")</f>
        <v/>
      </c>
      <c r="U99" s="199" t="str">
        <f t="array" ref="U99">IFERROR(IF(INDEX('Coverage Indicators - Section D'!F$45:F$196,MATCH('Print View'!$A99&amp;'Print View'!$U$76,'Coverage Indicators - Section D'!$B$45:$B$196&amp;'Coverage Indicators - Section D'!$I$45:$I$196,0))&lt;&gt;0,INDEX('Coverage Indicators - Section D'!F$45:F$196,MATCH('Print View'!$A99&amp;'Print View'!$U$76,'Coverage Indicators - Section D'!$B$45:$B$196&amp;'Coverage Indicators - Section D'!$I$45:$I$196,0)),""),"")</f>
        <v/>
      </c>
      <c r="V99" s="199" t="str">
        <f t="array" ref="V99">IFERROR(IF(INDEX('Coverage Indicators - Section D'!G$45:G$196,MATCH('Print View'!$A99&amp;'Print View'!$U$76,'Coverage Indicators - Section D'!$B$45:$B$196&amp;'Coverage Indicators - Section D'!$I$45:$I$196,0))&lt;&gt;0,INDEX('Coverage Indicators - Section D'!G$45:G$196,MATCH('Print View'!$A99&amp;'Print View'!$U$76,'Coverage Indicators - Section D'!$B$45:$B$196&amp;'Coverage Indicators - Section D'!$I$45:$I$196,0)),""),"")</f>
        <v/>
      </c>
      <c r="W99" s="201" t="str">
        <f t="array" ref="W99">IFERROR(IF(INDEX('Coverage Indicators - Section D'!H$45:H$196,MATCH('Print View'!$A99&amp;'Print View'!$U$76,'Coverage Indicators - Section D'!$B$45:$B$196&amp;'Coverage Indicators - Section D'!$I$45:$I$196,0))&lt;&gt;0,INDEX('Coverage Indicators - Section D'!H$45:H$196,MATCH('Print View'!$A99&amp;'Print View'!$U$76,'Coverage Indicators - Section D'!$B$45:$B$196&amp;'Coverage Indicators - Section D'!$I$45:$I$196,0)),""),"")</f>
        <v/>
      </c>
      <c r="X99" s="197"/>
      <c r="Y99" s="195"/>
      <c r="Z99" s="195"/>
      <c r="AA99" s="196"/>
      <c r="AB99" s="197"/>
      <c r="AC99" s="195"/>
      <c r="AD99" s="195"/>
      <c r="AE99" s="196"/>
      <c r="AF99" s="197"/>
      <c r="AG99" s="195"/>
      <c r="AH99" s="204"/>
      <c r="AI99" s="196"/>
      <c r="AJ99" s="202" t="str">
        <f>IFERROR(IF(INDEX('Coverage Indicators - Section D'!W$10:W$41,MATCH('Print View'!$A99,'Coverage Indicators - Section D'!$A$10:$A$41,0))&lt;&gt;0,INDEX('Coverage Indicators - Section D'!W$10:W$41,MATCH('Print View'!$A99,'Coverage Indicators - Section D'!$A$10:$A$41,0)),""),"")</f>
        <v/>
      </c>
    </row>
    <row r="100" spans="1:36" s="203" customFormat="1" ht="23.25" x14ac:dyDescent="0.25">
      <c r="A100" s="219">
        <v>22</v>
      </c>
      <c r="B100" s="275" t="str">
        <f>IFERROR(IF(INDEX('Coverage Indicators - Section D'!B$10:B$41,MATCH('Print View'!$A100,'Coverage Indicators - Section D'!$A$10:$A$41,0))&lt;&gt;0,INDEX('Coverage Indicators - Section D'!B$10:B$41,MATCH('Print View'!$A100,'Coverage Indicators - Section D'!$A$10:$A$41,0)),""),"")</f>
        <v/>
      </c>
      <c r="C100" s="275" t="str">
        <f>IFERROR(IF(INDEX('Coverage Indicators - Section D'!C$10:C$41,MATCH('Print View'!$A100,'Coverage Indicators - Section D'!$A$10:$A$41,0))&lt;&gt;0,INDEX('Coverage Indicators - Section D'!C$10:C$41,MATCH('Print View'!$A100,'Coverage Indicators - Section D'!$A$10:$A$41,0)),""),"")</f>
        <v/>
      </c>
      <c r="D100" s="275" t="str">
        <f>IFERROR(IF(INDEX('Coverage Indicators - Section D'!D$10:D$41,MATCH('Print View'!$A100,'Coverage Indicators - Section D'!$A$10:$A$41,0))&lt;&gt;0,INDEX('Coverage Indicators - Section D'!D$10:D$41,MATCH('Print View'!$A100,'Coverage Indicators - Section D'!$A$10:$A$41,0)),""),"")</f>
        <v/>
      </c>
      <c r="E100" s="275" t="str">
        <f>IFERROR(IF(INDEX('Coverage Indicators - Section D'!E$10:E$41,MATCH('Print View'!$A100,'Coverage Indicators - Section D'!$A$10:$A$41,0))&lt;&gt;0,INDEX('Coverage Indicators - Section D'!E$10:E$41,MATCH('Print View'!$A100,'Coverage Indicators - Section D'!$A$10:$A$41,0)),""),"")</f>
        <v/>
      </c>
      <c r="F100" s="275" t="str">
        <f>IFERROR(IF(INDEX('Coverage Indicators - Section D'!F$10:F$41,MATCH('Print View'!$A100,'Coverage Indicators - Section D'!$A$10:$A$41,0))&lt;&gt;0,INDEX('Coverage Indicators - Section D'!F$10:F$41,MATCH('Print View'!$A100,'Coverage Indicators - Section D'!$A$10:$A$41,0)),""),"")</f>
        <v/>
      </c>
      <c r="G100" s="275" t="str">
        <f>IFERROR(IF(INDEX('Coverage Indicators - Section D'!G$10:G$41,MATCH('Print View'!$A100,'Coverage Indicators - Section D'!$A$10:$A$41,0))&lt;&gt;0,INDEX('Coverage Indicators - Section D'!G$10:G$41,MATCH('Print View'!$A100,'Coverage Indicators - Section D'!$A$10:$A$41,0)),""),"")</f>
        <v/>
      </c>
      <c r="H100" s="275" t="str">
        <f>IFERROR(IF(INDEX('Coverage Indicators - Section D'!H$10:H$41,MATCH('Print View'!$A100,'Coverage Indicators - Section D'!$A$10:$A$41,0))&lt;&gt;0,INDEX('Coverage Indicators - Section D'!H$10:H$41,MATCH('Print View'!$A100,'Coverage Indicators - Section D'!$A$10:$A$41,0)),""),"")</f>
        <v/>
      </c>
      <c r="I100" s="275" t="str">
        <f>IFERROR(IF(INDEX('Coverage Indicators - Section D'!P$10:P$41,MATCH('Print View'!$A100,'Coverage Indicators - Section D'!$A$10:$A$41,0))&lt;&gt;0,INDEX('Coverage Indicators - Section D'!P$10:P$41,MATCH('Print View'!$A100,'Coverage Indicators - Section D'!$A$10:$A$41,0)),""),"")</f>
        <v/>
      </c>
      <c r="J100" s="275" t="str">
        <f>IFERROR(IF(INDEX('Coverage Indicators - Section D'!Q$10:Q$41,MATCH('Print View'!$A100,'Coverage Indicators - Section D'!$A$10:$A$41,0))&lt;&gt;0,INDEX('Coverage Indicators - Section D'!Q$10:Q$41,MATCH('Print View'!$A100,'Coverage Indicators - Section D'!$A$10:$A$41,0)),""),"")</f>
        <v/>
      </c>
      <c r="K100" s="275" t="str">
        <f>IFERROR(IF(INDEX('Coverage Indicators - Section D'!R$10:R$41,MATCH('Print View'!$A100,'Coverage Indicators - Section D'!$A$10:$A$41,0))&lt;&gt;0,INDEX('Coverage Indicators - Section D'!R$10:R$41,MATCH('Print View'!$A100,'Coverage Indicators - Section D'!$A$10:$A$41,0)),""),"")</f>
        <v/>
      </c>
      <c r="L100" s="275" t="str">
        <f>IFERROR(IF(INDEX('Coverage Indicators - Section D'!S$10:S$41,MATCH('Print View'!$A100,'Coverage Indicators - Section D'!$A$10:$A$41,0))&lt;&gt;0,INDEX('Coverage Indicators - Section D'!S$10:S$41,MATCH('Print View'!$A100,'Coverage Indicators - Section D'!$A$10:$A$41,0)),""),"")</f>
        <v/>
      </c>
      <c r="M100" s="275" t="str">
        <f>IFERROR(IF(INDEX('Coverage Indicators - Section D'!#REF!,MATCH('Print View'!$A100,'Coverage Indicators - Section D'!$A$10:$A$41,0))&lt;&gt;0,INDEX('Coverage Indicators - Section D'!#REF!,MATCH('Print View'!$A100,'Coverage Indicators - Section D'!$A$10:$A$41,0)),""),"")</f>
        <v/>
      </c>
      <c r="N100" s="275" t="str">
        <f>IFERROR(IF(INDEX('Coverage Indicators - Section D'!U$10:U$41,MATCH('Print View'!$A100,'Coverage Indicators - Section D'!$A$10:$A$41,0))&lt;&gt;0,INDEX('Coverage Indicators - Section D'!U$10:U$41,MATCH('Print View'!$A100,'Coverage Indicators - Section D'!$A$10:$A$41,0)),""),"")</f>
        <v/>
      </c>
      <c r="O100" s="275" t="str">
        <f>IFERROR(IF(INDEX('Coverage Indicators - Section D'!V$10:V$41,MATCH('Print View'!$A100,'Coverage Indicators - Section D'!$A$10:$A$41,0))&lt;&gt;0,INDEX('Coverage Indicators - Section D'!V$10:V$41,MATCH('Print View'!$A100,'Coverage Indicators - Section D'!$A$10:$A$41,0)),""),"")</f>
        <v/>
      </c>
      <c r="P100" s="276" t="str">
        <f t="array" ref="P100">IFERROR(IF(INDEX('Coverage Indicators - Section D'!E$45:E$196,MATCH('Print View'!$A100&amp;'Print View'!$Q$76,'Coverage Indicators - Section D'!$B$45:$B$196&amp;'Coverage Indicators - Section D'!$I$45:$I$196,0))&lt;&gt;0,INDEX('Coverage Indicators - Section D'!E$45:E$196,MATCH('Print View'!$A100&amp;'Print View'!$Q$76,'Coverage Indicators - Section D'!$B$45:$B$196&amp;'Coverage Indicators - Section D'!$I$45:$I$196,0)),""),"")</f>
        <v/>
      </c>
      <c r="Q100" s="277" t="str">
        <f t="array" ref="Q100">IFERROR(IF(INDEX('Coverage Indicators - Section D'!F$45:F$196,MATCH('Print View'!$A100&amp;'Print View'!$Q$76,'Coverage Indicators - Section D'!$B$45:$B$196&amp;'Coverage Indicators - Section D'!$I$45:$I$196,0))&lt;&gt;0,INDEX('Coverage Indicators - Section D'!F$45:F$196,MATCH('Print View'!$A100&amp;'Print View'!$Q$76,'Coverage Indicators - Section D'!$B$45:$B$196&amp;'Coverage Indicators - Section D'!$I$45:$I$196,0)),""),"")</f>
        <v/>
      </c>
      <c r="R100" s="277" t="str">
        <f t="array" ref="R100">IFERROR(IF(INDEX('Coverage Indicators - Section D'!G$45:G$196,MATCH('Print View'!$A100&amp;'Print View'!$Q$76,'Coverage Indicators - Section D'!$B$45:$B$196&amp;'Coverage Indicators - Section D'!$I$45:$I$196,0))&lt;&gt;0,INDEX('Coverage Indicators - Section D'!G$45:G$196,MATCH('Print View'!$A100&amp;'Print View'!$Q$76,'Coverage Indicators - Section D'!$B$45:$B$196&amp;'Coverage Indicators - Section D'!$I$45:$I$196,0)),""),"")</f>
        <v/>
      </c>
      <c r="S100" s="278" t="str">
        <f t="array" ref="S100">IFERROR(IF(INDEX('Coverage Indicators - Section D'!H$45:H$196,MATCH('Print View'!$A100&amp;'Print View'!$Q$76,'Coverage Indicators - Section D'!$B$45:$B$196&amp;'Coverage Indicators - Section D'!$I$45:$I$196,0))&lt;&gt;0,INDEX('Coverage Indicators - Section D'!H$45:H$196,MATCH('Print View'!$A100&amp;'Print View'!$Q$76,'Coverage Indicators - Section D'!$B$45:$B$196&amp;'Coverage Indicators - Section D'!$I$45:$I$196,0)),""),"")</f>
        <v/>
      </c>
      <c r="T100" s="279" t="str">
        <f t="array" ref="T100">IFERROR(IF(INDEX('Coverage Indicators - Section D'!E$45:E$196,MATCH('Print View'!$A100&amp;'Print View'!$U$76,'Coverage Indicators - Section D'!$B$45:$B$196&amp;'Coverage Indicators - Section D'!$I$45:$I$196,0))&lt;&gt;0,INDEX('Coverage Indicators - Section D'!E$45:E$196,MATCH('Print View'!$A100&amp;'Print View'!$U$76,'Coverage Indicators - Section D'!$B$45:$B$196&amp;'Coverage Indicators - Section D'!$I$45:$I$196,0)),""),"")</f>
        <v/>
      </c>
      <c r="U100" s="277" t="str">
        <f t="array" ref="U100">IFERROR(IF(INDEX('Coverage Indicators - Section D'!F$45:F$196,MATCH('Print View'!$A100&amp;'Print View'!$U$76,'Coverage Indicators - Section D'!$B$45:$B$196&amp;'Coverage Indicators - Section D'!$I$45:$I$196,0))&lt;&gt;0,INDEX('Coverage Indicators - Section D'!F$45:F$196,MATCH('Print View'!$A100&amp;'Print View'!$U$76,'Coverage Indicators - Section D'!$B$45:$B$196&amp;'Coverage Indicators - Section D'!$I$45:$I$196,0)),""),"")</f>
        <v/>
      </c>
      <c r="V100" s="277" t="str">
        <f t="array" ref="V100">IFERROR(IF(INDEX('Coverage Indicators - Section D'!G$45:G$196,MATCH('Print View'!$A100&amp;'Print View'!$U$76,'Coverage Indicators - Section D'!$B$45:$B$196&amp;'Coverage Indicators - Section D'!$I$45:$I$196,0))&lt;&gt;0,INDEX('Coverage Indicators - Section D'!G$45:G$196,MATCH('Print View'!$A100&amp;'Print View'!$U$76,'Coverage Indicators - Section D'!$B$45:$B$196&amp;'Coverage Indicators - Section D'!$I$45:$I$196,0)),""),"")</f>
        <v/>
      </c>
      <c r="W100" s="278" t="str">
        <f t="array" ref="W100">IFERROR(IF(INDEX('Coverage Indicators - Section D'!H$45:H$196,MATCH('Print View'!$A100&amp;'Print View'!$U$76,'Coverage Indicators - Section D'!$B$45:$B$196&amp;'Coverage Indicators - Section D'!$I$45:$I$196,0))&lt;&gt;0,INDEX('Coverage Indicators - Section D'!H$45:H$196,MATCH('Print View'!$A100&amp;'Print View'!$U$76,'Coverage Indicators - Section D'!$B$45:$B$196&amp;'Coverage Indicators - Section D'!$I$45:$I$196,0)),""),"")</f>
        <v/>
      </c>
      <c r="X100" s="280"/>
      <c r="Y100" s="281"/>
      <c r="Z100" s="281"/>
      <c r="AA100" s="282"/>
      <c r="AB100" s="280"/>
      <c r="AC100" s="281"/>
      <c r="AD100" s="281"/>
      <c r="AE100" s="282"/>
      <c r="AF100" s="280"/>
      <c r="AG100" s="281"/>
      <c r="AH100" s="283"/>
      <c r="AI100" s="282"/>
      <c r="AJ100" s="284" t="str">
        <f>IFERROR(IF(INDEX('Coverage Indicators - Section D'!W$10:W$41,MATCH('Print View'!$A100,'Coverage Indicators - Section D'!$A$10:$A$41,0))&lt;&gt;0,INDEX('Coverage Indicators - Section D'!W$10:W$41,MATCH('Print View'!$A100,'Coverage Indicators - Section D'!$A$10:$A$41,0)),""),"")</f>
        <v/>
      </c>
    </row>
    <row r="101" spans="1:36" s="203" customFormat="1" ht="23.25" x14ac:dyDescent="0.25">
      <c r="A101" s="219">
        <v>23</v>
      </c>
      <c r="B101" s="193" t="str">
        <f>IFERROR(IF(INDEX('Coverage Indicators - Section D'!B$10:B$41,MATCH('Print View'!$A101,'Coverage Indicators - Section D'!$A$10:$A$41,0))&lt;&gt;0,INDEX('Coverage Indicators - Section D'!B$10:B$41,MATCH('Print View'!$A101,'Coverage Indicators - Section D'!$A$10:$A$41,0)),""),"")</f>
        <v/>
      </c>
      <c r="C101" s="193" t="str">
        <f>IFERROR(IF(INDEX('Coverage Indicators - Section D'!C$10:C$41,MATCH('Print View'!$A101,'Coverage Indicators - Section D'!$A$10:$A$41,0))&lt;&gt;0,INDEX('Coverage Indicators - Section D'!C$10:C$41,MATCH('Print View'!$A101,'Coverage Indicators - Section D'!$A$10:$A$41,0)),""),"")</f>
        <v/>
      </c>
      <c r="D101" s="193" t="str">
        <f>IFERROR(IF(INDEX('Coverage Indicators - Section D'!D$10:D$41,MATCH('Print View'!$A101,'Coverage Indicators - Section D'!$A$10:$A$41,0))&lt;&gt;0,INDEX('Coverage Indicators - Section D'!D$10:D$41,MATCH('Print View'!$A101,'Coverage Indicators - Section D'!$A$10:$A$41,0)),""),"")</f>
        <v/>
      </c>
      <c r="E101" s="193" t="str">
        <f>IFERROR(IF(INDEX('Coverage Indicators - Section D'!E$10:E$41,MATCH('Print View'!$A101,'Coverage Indicators - Section D'!$A$10:$A$41,0))&lt;&gt;0,INDEX('Coverage Indicators - Section D'!E$10:E$41,MATCH('Print View'!$A101,'Coverage Indicators - Section D'!$A$10:$A$41,0)),""),"")</f>
        <v/>
      </c>
      <c r="F101" s="193" t="str">
        <f>IFERROR(IF(INDEX('Coverage Indicators - Section D'!F$10:F$41,MATCH('Print View'!$A101,'Coverage Indicators - Section D'!$A$10:$A$41,0))&lt;&gt;0,INDEX('Coverage Indicators - Section D'!F$10:F$41,MATCH('Print View'!$A101,'Coverage Indicators - Section D'!$A$10:$A$41,0)),""),"")</f>
        <v/>
      </c>
      <c r="G101" s="193" t="str">
        <f>IFERROR(IF(INDEX('Coverage Indicators - Section D'!G$10:G$41,MATCH('Print View'!$A101,'Coverage Indicators - Section D'!$A$10:$A$41,0))&lt;&gt;0,INDEX('Coverage Indicators - Section D'!G$10:G$41,MATCH('Print View'!$A101,'Coverage Indicators - Section D'!$A$10:$A$41,0)),""),"")</f>
        <v/>
      </c>
      <c r="H101" s="193" t="str">
        <f>IFERROR(IF(INDEX('Coverage Indicators - Section D'!H$10:H$41,MATCH('Print View'!$A101,'Coverage Indicators - Section D'!$A$10:$A$41,0))&lt;&gt;0,INDEX('Coverage Indicators - Section D'!H$10:H$41,MATCH('Print View'!$A101,'Coverage Indicators - Section D'!$A$10:$A$41,0)),""),"")</f>
        <v/>
      </c>
      <c r="I101" s="193" t="str">
        <f>IFERROR(IF(INDEX('Coverage Indicators - Section D'!P$10:P$41,MATCH('Print View'!$A101,'Coverage Indicators - Section D'!$A$10:$A$41,0))&lt;&gt;0,INDEX('Coverage Indicators - Section D'!P$10:P$41,MATCH('Print View'!$A101,'Coverage Indicators - Section D'!$A$10:$A$41,0)),""),"")</f>
        <v/>
      </c>
      <c r="J101" s="193" t="str">
        <f>IFERROR(IF(INDEX('Coverage Indicators - Section D'!Q$10:Q$41,MATCH('Print View'!$A101,'Coverage Indicators - Section D'!$A$10:$A$41,0))&lt;&gt;0,INDEX('Coverage Indicators - Section D'!Q$10:Q$41,MATCH('Print View'!$A101,'Coverage Indicators - Section D'!$A$10:$A$41,0)),""),"")</f>
        <v/>
      </c>
      <c r="K101" s="193" t="str">
        <f>IFERROR(IF(INDEX('Coverage Indicators - Section D'!R$10:R$41,MATCH('Print View'!$A101,'Coverage Indicators - Section D'!$A$10:$A$41,0))&lt;&gt;0,INDEX('Coverage Indicators - Section D'!R$10:R$41,MATCH('Print View'!$A101,'Coverage Indicators - Section D'!$A$10:$A$41,0)),""),"")</f>
        <v/>
      </c>
      <c r="L101" s="193" t="str">
        <f>IFERROR(IF(INDEX('Coverage Indicators - Section D'!S$10:S$41,MATCH('Print View'!$A101,'Coverage Indicators - Section D'!$A$10:$A$41,0))&lt;&gt;0,INDEX('Coverage Indicators - Section D'!S$10:S$41,MATCH('Print View'!$A101,'Coverage Indicators - Section D'!$A$10:$A$41,0)),""),"")</f>
        <v/>
      </c>
      <c r="M101" s="193" t="str">
        <f>IFERROR(IF(INDEX('Coverage Indicators - Section D'!#REF!,MATCH('Print View'!$A101,'Coverage Indicators - Section D'!$A$10:$A$41,0))&lt;&gt;0,INDEX('Coverage Indicators - Section D'!#REF!,MATCH('Print View'!$A101,'Coverage Indicators - Section D'!$A$10:$A$41,0)),""),"")</f>
        <v/>
      </c>
      <c r="N101" s="193" t="str">
        <f>IFERROR(IF(INDEX('Coverage Indicators - Section D'!U$10:U$41,MATCH('Print View'!$A101,'Coverage Indicators - Section D'!$A$10:$A$41,0))&lt;&gt;0,INDEX('Coverage Indicators - Section D'!U$10:U$41,MATCH('Print View'!$A101,'Coverage Indicators - Section D'!$A$10:$A$41,0)),""),"")</f>
        <v/>
      </c>
      <c r="O101" s="193" t="str">
        <f>IFERROR(IF(INDEX('Coverage Indicators - Section D'!V$10:V$41,MATCH('Print View'!$A101,'Coverage Indicators - Section D'!$A$10:$A$41,0))&lt;&gt;0,INDEX('Coverage Indicators - Section D'!V$10:V$41,MATCH('Print View'!$A101,'Coverage Indicators - Section D'!$A$10:$A$41,0)),""),"")</f>
        <v/>
      </c>
      <c r="P101" s="212" t="str">
        <f t="array" ref="P101">IFERROR(IF(INDEX('Coverage Indicators - Section D'!E$45:E$196,MATCH('Print View'!$A101&amp;'Print View'!$Q$76,'Coverage Indicators - Section D'!$B$45:$B$196&amp;'Coverage Indicators - Section D'!$I$45:$I$196,0))&lt;&gt;0,INDEX('Coverage Indicators - Section D'!E$45:E$196,MATCH('Print View'!$A101&amp;'Print View'!$Q$76,'Coverage Indicators - Section D'!$B$45:$B$196&amp;'Coverage Indicators - Section D'!$I$45:$I$196,0)),""),"")</f>
        <v/>
      </c>
      <c r="Q101" s="199" t="str">
        <f t="array" ref="Q101">IFERROR(IF(INDEX('Coverage Indicators - Section D'!F$45:F$196,MATCH('Print View'!$A101&amp;'Print View'!$Q$76,'Coverage Indicators - Section D'!$B$45:$B$196&amp;'Coverage Indicators - Section D'!$I$45:$I$196,0))&lt;&gt;0,INDEX('Coverage Indicators - Section D'!F$45:F$196,MATCH('Print View'!$A101&amp;'Print View'!$Q$76,'Coverage Indicators - Section D'!$B$45:$B$196&amp;'Coverage Indicators - Section D'!$I$45:$I$196,0)),""),"")</f>
        <v/>
      </c>
      <c r="R101" s="199" t="str">
        <f t="array" ref="R101">IFERROR(IF(INDEX('Coverage Indicators - Section D'!G$45:G$196,MATCH('Print View'!$A101&amp;'Print View'!$Q$76,'Coverage Indicators - Section D'!$B$45:$B$196&amp;'Coverage Indicators - Section D'!$I$45:$I$196,0))&lt;&gt;0,INDEX('Coverage Indicators - Section D'!G$45:G$196,MATCH('Print View'!$A101&amp;'Print View'!$Q$76,'Coverage Indicators - Section D'!$B$45:$B$196&amp;'Coverage Indicators - Section D'!$I$45:$I$196,0)),""),"")</f>
        <v/>
      </c>
      <c r="S101" s="201" t="str">
        <f t="array" ref="S101">IFERROR(IF(INDEX('Coverage Indicators - Section D'!H$45:H$196,MATCH('Print View'!$A101&amp;'Print View'!$Q$76,'Coverage Indicators - Section D'!$B$45:$B$196&amp;'Coverage Indicators - Section D'!$I$45:$I$196,0))&lt;&gt;0,INDEX('Coverage Indicators - Section D'!H$45:H$196,MATCH('Print View'!$A101&amp;'Print View'!$Q$76,'Coverage Indicators - Section D'!$B$45:$B$196&amp;'Coverage Indicators - Section D'!$I$45:$I$196,0)),""),"")</f>
        <v/>
      </c>
      <c r="T101" s="198" t="str">
        <f t="array" ref="T101">IFERROR(IF(INDEX('Coverage Indicators - Section D'!E$45:E$196,MATCH('Print View'!$A101&amp;'Print View'!$U$76,'Coverage Indicators - Section D'!$B$45:$B$196&amp;'Coverage Indicators - Section D'!$I$45:$I$196,0))&lt;&gt;0,INDEX('Coverage Indicators - Section D'!E$45:E$196,MATCH('Print View'!$A101&amp;'Print View'!$U$76,'Coverage Indicators - Section D'!$B$45:$B$196&amp;'Coverage Indicators - Section D'!$I$45:$I$196,0)),""),"")</f>
        <v/>
      </c>
      <c r="U101" s="199" t="str">
        <f t="array" ref="U101">IFERROR(IF(INDEX('Coverage Indicators - Section D'!F$45:F$196,MATCH('Print View'!$A101&amp;'Print View'!$U$76,'Coverage Indicators - Section D'!$B$45:$B$196&amp;'Coverage Indicators - Section D'!$I$45:$I$196,0))&lt;&gt;0,INDEX('Coverage Indicators - Section D'!F$45:F$196,MATCH('Print View'!$A101&amp;'Print View'!$U$76,'Coverage Indicators - Section D'!$B$45:$B$196&amp;'Coverage Indicators - Section D'!$I$45:$I$196,0)),""),"")</f>
        <v/>
      </c>
      <c r="V101" s="199" t="str">
        <f t="array" ref="V101">IFERROR(IF(INDEX('Coverage Indicators - Section D'!G$45:G$196,MATCH('Print View'!$A101&amp;'Print View'!$U$76,'Coverage Indicators - Section D'!$B$45:$B$196&amp;'Coverage Indicators - Section D'!$I$45:$I$196,0))&lt;&gt;0,INDEX('Coverage Indicators - Section D'!G$45:G$196,MATCH('Print View'!$A101&amp;'Print View'!$U$76,'Coverage Indicators - Section D'!$B$45:$B$196&amp;'Coverage Indicators - Section D'!$I$45:$I$196,0)),""),"")</f>
        <v/>
      </c>
      <c r="W101" s="201" t="str">
        <f t="array" ref="W101">IFERROR(IF(INDEX('Coverage Indicators - Section D'!H$45:H$196,MATCH('Print View'!$A101&amp;'Print View'!$U$76,'Coverage Indicators - Section D'!$B$45:$B$196&amp;'Coverage Indicators - Section D'!$I$45:$I$196,0))&lt;&gt;0,INDEX('Coverage Indicators - Section D'!H$45:H$196,MATCH('Print View'!$A101&amp;'Print View'!$U$76,'Coverage Indicators - Section D'!$B$45:$B$196&amp;'Coverage Indicators - Section D'!$I$45:$I$196,0)),""),"")</f>
        <v/>
      </c>
      <c r="X101" s="197"/>
      <c r="Y101" s="195"/>
      <c r="Z101" s="195"/>
      <c r="AA101" s="196"/>
      <c r="AB101" s="197"/>
      <c r="AC101" s="195"/>
      <c r="AD101" s="195"/>
      <c r="AE101" s="196"/>
      <c r="AF101" s="197"/>
      <c r="AG101" s="195"/>
      <c r="AH101" s="204"/>
      <c r="AI101" s="196"/>
      <c r="AJ101" s="202" t="str">
        <f>IFERROR(IF(INDEX('Coverage Indicators - Section D'!W$10:W$41,MATCH('Print View'!$A101,'Coverage Indicators - Section D'!$A$10:$A$41,0))&lt;&gt;0,INDEX('Coverage Indicators - Section D'!W$10:W$41,MATCH('Print View'!$A101,'Coverage Indicators - Section D'!$A$10:$A$41,0)),""),"")</f>
        <v/>
      </c>
    </row>
    <row r="102" spans="1:36" s="203" customFormat="1" ht="23.25" x14ac:dyDescent="0.25">
      <c r="A102" s="219">
        <v>24</v>
      </c>
      <c r="B102" s="275" t="str">
        <f>IFERROR(IF(INDEX('Coverage Indicators - Section D'!B$10:B$41,MATCH('Print View'!$A102,'Coverage Indicators - Section D'!$A$10:$A$41,0))&lt;&gt;0,INDEX('Coverage Indicators - Section D'!B$10:B$41,MATCH('Print View'!$A102,'Coverage Indicators - Section D'!$A$10:$A$41,0)),""),"")</f>
        <v/>
      </c>
      <c r="C102" s="275" t="str">
        <f>IFERROR(IF(INDEX('Coverage Indicators - Section D'!C$10:C$41,MATCH('Print View'!$A102,'Coverage Indicators - Section D'!$A$10:$A$41,0))&lt;&gt;0,INDEX('Coverage Indicators - Section D'!C$10:C$41,MATCH('Print View'!$A102,'Coverage Indicators - Section D'!$A$10:$A$41,0)),""),"")</f>
        <v/>
      </c>
      <c r="D102" s="275" t="str">
        <f>IFERROR(IF(INDEX('Coverage Indicators - Section D'!D$10:D$41,MATCH('Print View'!$A102,'Coverage Indicators - Section D'!$A$10:$A$41,0))&lt;&gt;0,INDEX('Coverage Indicators - Section D'!D$10:D$41,MATCH('Print View'!$A102,'Coverage Indicators - Section D'!$A$10:$A$41,0)),""),"")</f>
        <v/>
      </c>
      <c r="E102" s="275" t="str">
        <f>IFERROR(IF(INDEX('Coverage Indicators - Section D'!E$10:E$41,MATCH('Print View'!$A102,'Coverage Indicators - Section D'!$A$10:$A$41,0))&lt;&gt;0,INDEX('Coverage Indicators - Section D'!E$10:E$41,MATCH('Print View'!$A102,'Coverage Indicators - Section D'!$A$10:$A$41,0)),""),"")</f>
        <v/>
      </c>
      <c r="F102" s="275" t="str">
        <f>IFERROR(IF(INDEX('Coverage Indicators - Section D'!F$10:F$41,MATCH('Print View'!$A102,'Coverage Indicators - Section D'!$A$10:$A$41,0))&lt;&gt;0,INDEX('Coverage Indicators - Section D'!F$10:F$41,MATCH('Print View'!$A102,'Coverage Indicators - Section D'!$A$10:$A$41,0)),""),"")</f>
        <v/>
      </c>
      <c r="G102" s="275" t="str">
        <f>IFERROR(IF(INDEX('Coverage Indicators - Section D'!G$10:G$41,MATCH('Print View'!$A102,'Coverage Indicators - Section D'!$A$10:$A$41,0))&lt;&gt;0,INDEX('Coverage Indicators - Section D'!G$10:G$41,MATCH('Print View'!$A102,'Coverage Indicators - Section D'!$A$10:$A$41,0)),""),"")</f>
        <v/>
      </c>
      <c r="H102" s="275" t="str">
        <f>IFERROR(IF(INDEX('Coverage Indicators - Section D'!H$10:H$41,MATCH('Print View'!$A102,'Coverage Indicators - Section D'!$A$10:$A$41,0))&lt;&gt;0,INDEX('Coverage Indicators - Section D'!H$10:H$41,MATCH('Print View'!$A102,'Coverage Indicators - Section D'!$A$10:$A$41,0)),""),"")</f>
        <v/>
      </c>
      <c r="I102" s="275" t="str">
        <f>IFERROR(IF(INDEX('Coverage Indicators - Section D'!P$10:P$41,MATCH('Print View'!$A102,'Coverage Indicators - Section D'!$A$10:$A$41,0))&lt;&gt;0,INDEX('Coverage Indicators - Section D'!P$10:P$41,MATCH('Print View'!$A102,'Coverage Indicators - Section D'!$A$10:$A$41,0)),""),"")</f>
        <v/>
      </c>
      <c r="J102" s="275" t="str">
        <f>IFERROR(IF(INDEX('Coverage Indicators - Section D'!Q$10:Q$41,MATCH('Print View'!$A102,'Coverage Indicators - Section D'!$A$10:$A$41,0))&lt;&gt;0,INDEX('Coverage Indicators - Section D'!Q$10:Q$41,MATCH('Print View'!$A102,'Coverage Indicators - Section D'!$A$10:$A$41,0)),""),"")</f>
        <v/>
      </c>
      <c r="K102" s="275" t="str">
        <f>IFERROR(IF(INDEX('Coverage Indicators - Section D'!R$10:R$41,MATCH('Print View'!$A102,'Coverage Indicators - Section D'!$A$10:$A$41,0))&lt;&gt;0,INDEX('Coverage Indicators - Section D'!R$10:R$41,MATCH('Print View'!$A102,'Coverage Indicators - Section D'!$A$10:$A$41,0)),""),"")</f>
        <v/>
      </c>
      <c r="L102" s="275" t="str">
        <f>IFERROR(IF(INDEX('Coverage Indicators - Section D'!S$10:S$41,MATCH('Print View'!$A102,'Coverage Indicators - Section D'!$A$10:$A$41,0))&lt;&gt;0,INDEX('Coverage Indicators - Section D'!S$10:S$41,MATCH('Print View'!$A102,'Coverage Indicators - Section D'!$A$10:$A$41,0)),""),"")</f>
        <v/>
      </c>
      <c r="M102" s="275" t="str">
        <f>IFERROR(IF(INDEX('Coverage Indicators - Section D'!#REF!,MATCH('Print View'!$A102,'Coverage Indicators - Section D'!$A$10:$A$41,0))&lt;&gt;0,INDEX('Coverage Indicators - Section D'!#REF!,MATCH('Print View'!$A102,'Coverage Indicators - Section D'!$A$10:$A$41,0)),""),"")</f>
        <v/>
      </c>
      <c r="N102" s="275" t="str">
        <f>IFERROR(IF(INDEX('Coverage Indicators - Section D'!U$10:U$41,MATCH('Print View'!$A102,'Coverage Indicators - Section D'!$A$10:$A$41,0))&lt;&gt;0,INDEX('Coverage Indicators - Section D'!U$10:U$41,MATCH('Print View'!$A102,'Coverage Indicators - Section D'!$A$10:$A$41,0)),""),"")</f>
        <v/>
      </c>
      <c r="O102" s="275" t="str">
        <f>IFERROR(IF(INDEX('Coverage Indicators - Section D'!V$10:V$41,MATCH('Print View'!$A102,'Coverage Indicators - Section D'!$A$10:$A$41,0))&lt;&gt;0,INDEX('Coverage Indicators - Section D'!V$10:V$41,MATCH('Print View'!$A102,'Coverage Indicators - Section D'!$A$10:$A$41,0)),""),"")</f>
        <v/>
      </c>
      <c r="P102" s="276" t="str">
        <f t="array" ref="P102">IFERROR(IF(INDEX('Coverage Indicators - Section D'!E$45:E$196,MATCH('Print View'!$A102&amp;'Print View'!$Q$76,'Coverage Indicators - Section D'!$B$45:$B$196&amp;'Coverage Indicators - Section D'!$I$45:$I$196,0))&lt;&gt;0,INDEX('Coverage Indicators - Section D'!E$45:E$196,MATCH('Print View'!$A102&amp;'Print View'!$Q$76,'Coverage Indicators - Section D'!$B$45:$B$196&amp;'Coverage Indicators - Section D'!$I$45:$I$196,0)),""),"")</f>
        <v/>
      </c>
      <c r="Q102" s="277" t="str">
        <f t="array" ref="Q102">IFERROR(IF(INDEX('Coverage Indicators - Section D'!F$45:F$196,MATCH('Print View'!$A102&amp;'Print View'!$Q$76,'Coverage Indicators - Section D'!$B$45:$B$196&amp;'Coverage Indicators - Section D'!$I$45:$I$196,0))&lt;&gt;0,INDEX('Coverage Indicators - Section D'!F$45:F$196,MATCH('Print View'!$A102&amp;'Print View'!$Q$76,'Coverage Indicators - Section D'!$B$45:$B$196&amp;'Coverage Indicators - Section D'!$I$45:$I$196,0)),""),"")</f>
        <v/>
      </c>
      <c r="R102" s="277" t="str">
        <f t="array" ref="R102">IFERROR(IF(INDEX('Coverage Indicators - Section D'!G$45:G$196,MATCH('Print View'!$A102&amp;'Print View'!$Q$76,'Coverage Indicators - Section D'!$B$45:$B$196&amp;'Coverage Indicators - Section D'!$I$45:$I$196,0))&lt;&gt;0,INDEX('Coverage Indicators - Section D'!G$45:G$196,MATCH('Print View'!$A102&amp;'Print View'!$Q$76,'Coverage Indicators - Section D'!$B$45:$B$196&amp;'Coverage Indicators - Section D'!$I$45:$I$196,0)),""),"")</f>
        <v/>
      </c>
      <c r="S102" s="278" t="str">
        <f t="array" ref="S102">IFERROR(IF(INDEX('Coverage Indicators - Section D'!H$45:H$196,MATCH('Print View'!$A102&amp;'Print View'!$Q$76,'Coverage Indicators - Section D'!$B$45:$B$196&amp;'Coverage Indicators - Section D'!$I$45:$I$196,0))&lt;&gt;0,INDEX('Coverage Indicators - Section D'!H$45:H$196,MATCH('Print View'!$A102&amp;'Print View'!$Q$76,'Coverage Indicators - Section D'!$B$45:$B$196&amp;'Coverage Indicators - Section D'!$I$45:$I$196,0)),""),"")</f>
        <v/>
      </c>
      <c r="T102" s="279" t="str">
        <f t="array" ref="T102">IFERROR(IF(INDEX('Coverage Indicators - Section D'!E$45:E$196,MATCH('Print View'!$A102&amp;'Print View'!$U$76,'Coverage Indicators - Section D'!$B$45:$B$196&amp;'Coverage Indicators - Section D'!$I$45:$I$196,0))&lt;&gt;0,INDEX('Coverage Indicators - Section D'!E$45:E$196,MATCH('Print View'!$A102&amp;'Print View'!$U$76,'Coverage Indicators - Section D'!$B$45:$B$196&amp;'Coverage Indicators - Section D'!$I$45:$I$196,0)),""),"")</f>
        <v/>
      </c>
      <c r="U102" s="277" t="str">
        <f t="array" ref="U102">IFERROR(IF(INDEX('Coverage Indicators - Section D'!F$45:F$196,MATCH('Print View'!$A102&amp;'Print View'!$U$76,'Coverage Indicators - Section D'!$B$45:$B$196&amp;'Coverage Indicators - Section D'!$I$45:$I$196,0))&lt;&gt;0,INDEX('Coverage Indicators - Section D'!F$45:F$196,MATCH('Print View'!$A102&amp;'Print View'!$U$76,'Coverage Indicators - Section D'!$B$45:$B$196&amp;'Coverage Indicators - Section D'!$I$45:$I$196,0)),""),"")</f>
        <v/>
      </c>
      <c r="V102" s="277" t="str">
        <f t="array" ref="V102">IFERROR(IF(INDEX('Coverage Indicators - Section D'!G$45:G$196,MATCH('Print View'!$A102&amp;'Print View'!$U$76,'Coverage Indicators - Section D'!$B$45:$B$196&amp;'Coverage Indicators - Section D'!$I$45:$I$196,0))&lt;&gt;0,INDEX('Coverage Indicators - Section D'!G$45:G$196,MATCH('Print View'!$A102&amp;'Print View'!$U$76,'Coverage Indicators - Section D'!$B$45:$B$196&amp;'Coverage Indicators - Section D'!$I$45:$I$196,0)),""),"")</f>
        <v/>
      </c>
      <c r="W102" s="278" t="str">
        <f t="array" ref="W102">IFERROR(IF(INDEX('Coverage Indicators - Section D'!H$45:H$196,MATCH('Print View'!$A102&amp;'Print View'!$U$76,'Coverage Indicators - Section D'!$B$45:$B$196&amp;'Coverage Indicators - Section D'!$I$45:$I$196,0))&lt;&gt;0,INDEX('Coverage Indicators - Section D'!H$45:H$196,MATCH('Print View'!$A102&amp;'Print View'!$U$76,'Coverage Indicators - Section D'!$B$45:$B$196&amp;'Coverage Indicators - Section D'!$I$45:$I$196,0)),""),"")</f>
        <v/>
      </c>
      <c r="X102" s="280"/>
      <c r="Y102" s="281"/>
      <c r="Z102" s="281"/>
      <c r="AA102" s="282"/>
      <c r="AB102" s="280"/>
      <c r="AC102" s="281"/>
      <c r="AD102" s="281"/>
      <c r="AE102" s="282"/>
      <c r="AF102" s="280"/>
      <c r="AG102" s="281"/>
      <c r="AH102" s="283"/>
      <c r="AI102" s="282"/>
      <c r="AJ102" s="284" t="str">
        <f>IFERROR(IF(INDEX('Coverage Indicators - Section D'!W$10:W$41,MATCH('Print View'!$A102,'Coverage Indicators - Section D'!$A$10:$A$41,0))&lt;&gt;0,INDEX('Coverage Indicators - Section D'!W$10:W$41,MATCH('Print View'!$A102,'Coverage Indicators - Section D'!$A$10:$A$41,0)),""),"")</f>
        <v/>
      </c>
    </row>
    <row r="103" spans="1:36" s="203" customFormat="1" ht="23.25" x14ac:dyDescent="0.25">
      <c r="A103" s="218">
        <v>25</v>
      </c>
      <c r="B103" s="193" t="str">
        <f>IFERROR(IF(INDEX('Coverage Indicators - Section D'!B$10:B$41,MATCH('Print View'!$A103,'Coverage Indicators - Section D'!$A$10:$A$41,0))&lt;&gt;0,INDEX('Coverage Indicators - Section D'!B$10:B$41,MATCH('Print View'!$A103,'Coverage Indicators - Section D'!$A$10:$A$41,0)),""),"")</f>
        <v/>
      </c>
      <c r="C103" s="193" t="str">
        <f>IFERROR(IF(INDEX('Coverage Indicators - Section D'!C$10:C$41,MATCH('Print View'!$A103,'Coverage Indicators - Section D'!$A$10:$A$41,0))&lt;&gt;0,INDEX('Coverage Indicators - Section D'!C$10:C$41,MATCH('Print View'!$A103,'Coverage Indicators - Section D'!$A$10:$A$41,0)),""),"")</f>
        <v/>
      </c>
      <c r="D103" s="193" t="str">
        <f>IFERROR(IF(INDEX('Coverage Indicators - Section D'!D$10:D$41,MATCH('Print View'!$A103,'Coverage Indicators - Section D'!$A$10:$A$41,0))&lt;&gt;0,INDEX('Coverage Indicators - Section D'!D$10:D$41,MATCH('Print View'!$A103,'Coverage Indicators - Section D'!$A$10:$A$41,0)),""),"")</f>
        <v/>
      </c>
      <c r="E103" s="193" t="str">
        <f>IFERROR(IF(INDEX('Coverage Indicators - Section D'!E$10:E$41,MATCH('Print View'!$A103,'Coverage Indicators - Section D'!$A$10:$A$41,0))&lt;&gt;0,INDEX('Coverage Indicators - Section D'!E$10:E$41,MATCH('Print View'!$A103,'Coverage Indicators - Section D'!$A$10:$A$41,0)),""),"")</f>
        <v/>
      </c>
      <c r="F103" s="193" t="str">
        <f>IFERROR(IF(INDEX('Coverage Indicators - Section D'!F$10:F$41,MATCH('Print View'!$A103,'Coverage Indicators - Section D'!$A$10:$A$41,0))&lt;&gt;0,INDEX('Coverage Indicators - Section D'!F$10:F$41,MATCH('Print View'!$A103,'Coverage Indicators - Section D'!$A$10:$A$41,0)),""),"")</f>
        <v/>
      </c>
      <c r="G103" s="193" t="str">
        <f>IFERROR(IF(INDEX('Coverage Indicators - Section D'!G$10:G$41,MATCH('Print View'!$A103,'Coverage Indicators - Section D'!$A$10:$A$41,0))&lt;&gt;0,INDEX('Coverage Indicators - Section D'!G$10:G$41,MATCH('Print View'!$A103,'Coverage Indicators - Section D'!$A$10:$A$41,0)),""),"")</f>
        <v/>
      </c>
      <c r="H103" s="193" t="str">
        <f>IFERROR(IF(INDEX('Coverage Indicators - Section D'!H$10:H$41,MATCH('Print View'!$A103,'Coverage Indicators - Section D'!$A$10:$A$41,0))&lt;&gt;0,INDEX('Coverage Indicators - Section D'!H$10:H$41,MATCH('Print View'!$A103,'Coverage Indicators - Section D'!$A$10:$A$41,0)),""),"")</f>
        <v/>
      </c>
      <c r="I103" s="193" t="str">
        <f>IFERROR(IF(INDEX('Coverage Indicators - Section D'!P$10:P$41,MATCH('Print View'!$A103,'Coverage Indicators - Section D'!$A$10:$A$41,0))&lt;&gt;0,INDEX('Coverage Indicators - Section D'!P$10:P$41,MATCH('Print View'!$A103,'Coverage Indicators - Section D'!$A$10:$A$41,0)),""),"")</f>
        <v/>
      </c>
      <c r="J103" s="193" t="str">
        <f>IFERROR(IF(INDEX('Coverage Indicators - Section D'!Q$10:Q$41,MATCH('Print View'!$A103,'Coverage Indicators - Section D'!$A$10:$A$41,0))&lt;&gt;0,INDEX('Coverage Indicators - Section D'!Q$10:Q$41,MATCH('Print View'!$A103,'Coverage Indicators - Section D'!$A$10:$A$41,0)),""),"")</f>
        <v/>
      </c>
      <c r="K103" s="193" t="str">
        <f>IFERROR(IF(INDEX('Coverage Indicators - Section D'!R$10:R$41,MATCH('Print View'!$A103,'Coverage Indicators - Section D'!$A$10:$A$41,0))&lt;&gt;0,INDEX('Coverage Indicators - Section D'!R$10:R$41,MATCH('Print View'!$A103,'Coverage Indicators - Section D'!$A$10:$A$41,0)),""),"")</f>
        <v/>
      </c>
      <c r="L103" s="193" t="str">
        <f>IFERROR(IF(INDEX('Coverage Indicators - Section D'!S$10:S$41,MATCH('Print View'!$A103,'Coverage Indicators - Section D'!$A$10:$A$41,0))&lt;&gt;0,INDEX('Coverage Indicators - Section D'!S$10:S$41,MATCH('Print View'!$A103,'Coverage Indicators - Section D'!$A$10:$A$41,0)),""),"")</f>
        <v/>
      </c>
      <c r="M103" s="193" t="str">
        <f>IFERROR(IF(INDEX('Coverage Indicators - Section D'!#REF!,MATCH('Print View'!$A103,'Coverage Indicators - Section D'!$A$10:$A$41,0))&lt;&gt;0,INDEX('Coverage Indicators - Section D'!#REF!,MATCH('Print View'!$A103,'Coverage Indicators - Section D'!$A$10:$A$41,0)),""),"")</f>
        <v/>
      </c>
      <c r="N103" s="193" t="str">
        <f>IFERROR(IF(INDEX('Coverage Indicators - Section D'!U$10:U$41,MATCH('Print View'!$A103,'Coverage Indicators - Section D'!$A$10:$A$41,0))&lt;&gt;0,INDEX('Coverage Indicators - Section D'!U$10:U$41,MATCH('Print View'!$A103,'Coverage Indicators - Section D'!$A$10:$A$41,0)),""),"")</f>
        <v/>
      </c>
      <c r="O103" s="193" t="str">
        <f>IFERROR(IF(INDEX('Coverage Indicators - Section D'!V$10:V$41,MATCH('Print View'!$A103,'Coverage Indicators - Section D'!$A$10:$A$41,0))&lt;&gt;0,INDEX('Coverage Indicators - Section D'!V$10:V$41,MATCH('Print View'!$A103,'Coverage Indicators - Section D'!$A$10:$A$41,0)),""),"")</f>
        <v/>
      </c>
      <c r="P103" s="212" t="str">
        <f t="array" ref="P103">IFERROR(IF(INDEX('Coverage Indicators - Section D'!E$45:E$196,MATCH('Print View'!$A103&amp;'Print View'!$Q$76,'Coverage Indicators - Section D'!$B$45:$B$196&amp;'Coverage Indicators - Section D'!$I$45:$I$196,0))&lt;&gt;0,INDEX('Coverage Indicators - Section D'!E$45:E$196,MATCH('Print View'!$A103&amp;'Print View'!$Q$76,'Coverage Indicators - Section D'!$B$45:$B$196&amp;'Coverage Indicators - Section D'!$I$45:$I$196,0)),""),"")</f>
        <v/>
      </c>
      <c r="Q103" s="199" t="str">
        <f t="array" ref="Q103">IFERROR(IF(INDEX('Coverage Indicators - Section D'!F$45:F$196,MATCH('Print View'!$A103&amp;'Print View'!$Q$76,'Coverage Indicators - Section D'!$B$45:$B$196&amp;'Coverage Indicators - Section D'!$I$45:$I$196,0))&lt;&gt;0,INDEX('Coverage Indicators - Section D'!F$45:F$196,MATCH('Print View'!$A103&amp;'Print View'!$Q$76,'Coverage Indicators - Section D'!$B$45:$B$196&amp;'Coverage Indicators - Section D'!$I$45:$I$196,0)),""),"")</f>
        <v/>
      </c>
      <c r="R103" s="199" t="str">
        <f t="array" ref="R103">IFERROR(IF(INDEX('Coverage Indicators - Section D'!G$45:G$196,MATCH('Print View'!$A103&amp;'Print View'!$Q$76,'Coverage Indicators - Section D'!$B$45:$B$196&amp;'Coverage Indicators - Section D'!$I$45:$I$196,0))&lt;&gt;0,INDEX('Coverage Indicators - Section D'!G$45:G$196,MATCH('Print View'!$A103&amp;'Print View'!$Q$76,'Coverage Indicators - Section D'!$B$45:$B$196&amp;'Coverage Indicators - Section D'!$I$45:$I$196,0)),""),"")</f>
        <v/>
      </c>
      <c r="S103" s="201" t="str">
        <f t="array" ref="S103">IFERROR(IF(INDEX('Coverage Indicators - Section D'!H$45:H$196,MATCH('Print View'!$A103&amp;'Print View'!$Q$76,'Coverage Indicators - Section D'!$B$45:$B$196&amp;'Coverage Indicators - Section D'!$I$45:$I$196,0))&lt;&gt;0,INDEX('Coverage Indicators - Section D'!H$45:H$196,MATCH('Print View'!$A103&amp;'Print View'!$Q$76,'Coverage Indicators - Section D'!$B$45:$B$196&amp;'Coverage Indicators - Section D'!$I$45:$I$196,0)),""),"")</f>
        <v/>
      </c>
      <c r="T103" s="198" t="str">
        <f t="array" ref="T103">IFERROR(IF(INDEX('Coverage Indicators - Section D'!E$45:E$196,MATCH('Print View'!$A103&amp;'Print View'!$U$76,'Coverage Indicators - Section D'!$B$45:$B$196&amp;'Coverage Indicators - Section D'!$I$45:$I$196,0))&lt;&gt;0,INDEX('Coverage Indicators - Section D'!E$45:E$196,MATCH('Print View'!$A103&amp;'Print View'!$U$76,'Coverage Indicators - Section D'!$B$45:$B$196&amp;'Coverage Indicators - Section D'!$I$45:$I$196,0)),""),"")</f>
        <v/>
      </c>
      <c r="U103" s="199" t="str">
        <f t="array" ref="U103">IFERROR(IF(INDEX('Coverage Indicators - Section D'!F$45:F$196,MATCH('Print View'!$A103&amp;'Print View'!$U$76,'Coverage Indicators - Section D'!$B$45:$B$196&amp;'Coverage Indicators - Section D'!$I$45:$I$196,0))&lt;&gt;0,INDEX('Coverage Indicators - Section D'!F$45:F$196,MATCH('Print View'!$A103&amp;'Print View'!$U$76,'Coverage Indicators - Section D'!$B$45:$B$196&amp;'Coverage Indicators - Section D'!$I$45:$I$196,0)),""),"")</f>
        <v/>
      </c>
      <c r="V103" s="199" t="str">
        <f t="array" ref="V103">IFERROR(IF(INDEX('Coverage Indicators - Section D'!G$45:G$196,MATCH('Print View'!$A103&amp;'Print View'!$U$76,'Coverage Indicators - Section D'!$B$45:$B$196&amp;'Coverage Indicators - Section D'!$I$45:$I$196,0))&lt;&gt;0,INDEX('Coverage Indicators - Section D'!G$45:G$196,MATCH('Print View'!$A103&amp;'Print View'!$U$76,'Coverage Indicators - Section D'!$B$45:$B$196&amp;'Coverage Indicators - Section D'!$I$45:$I$196,0)),""),"")</f>
        <v/>
      </c>
      <c r="W103" s="201" t="str">
        <f t="array" ref="W103">IFERROR(IF(INDEX('Coverage Indicators - Section D'!H$45:H$196,MATCH('Print View'!$A103&amp;'Print View'!$U$76,'Coverage Indicators - Section D'!$B$45:$B$196&amp;'Coverage Indicators - Section D'!$I$45:$I$196,0))&lt;&gt;0,INDEX('Coverage Indicators - Section D'!H$45:H$196,MATCH('Print View'!$A103&amp;'Print View'!$U$76,'Coverage Indicators - Section D'!$B$45:$B$196&amp;'Coverage Indicators - Section D'!$I$45:$I$196,0)),""),"")</f>
        <v/>
      </c>
      <c r="X103" s="197"/>
      <c r="Y103" s="195"/>
      <c r="Z103" s="195"/>
      <c r="AA103" s="196"/>
      <c r="AB103" s="197"/>
      <c r="AC103" s="195"/>
      <c r="AD103" s="195"/>
      <c r="AE103" s="196"/>
      <c r="AF103" s="197"/>
      <c r="AG103" s="195"/>
      <c r="AH103" s="204"/>
      <c r="AI103" s="196"/>
      <c r="AJ103" s="202" t="str">
        <f>IFERROR(IF(INDEX('Coverage Indicators - Section D'!W$10:W$41,MATCH('Print View'!$A103,'Coverage Indicators - Section D'!$A$10:$A$41,0))&lt;&gt;0,INDEX('Coverage Indicators - Section D'!W$10:W$41,MATCH('Print View'!$A103,'Coverage Indicators - Section D'!$A$10:$A$41,0)),""),"")</f>
        <v/>
      </c>
    </row>
    <row r="104" spans="1:36" s="203" customFormat="1" ht="23.25" x14ac:dyDescent="0.25">
      <c r="A104" s="219">
        <v>26</v>
      </c>
      <c r="B104" s="275" t="str">
        <f>IFERROR(IF(INDEX('Coverage Indicators - Section D'!B$10:B$41,MATCH('Print View'!$A104,'Coverage Indicators - Section D'!$A$10:$A$41,0))&lt;&gt;0,INDEX('Coverage Indicators - Section D'!B$10:B$41,MATCH('Print View'!$A104,'Coverage Indicators - Section D'!$A$10:$A$41,0)),""),"")</f>
        <v/>
      </c>
      <c r="C104" s="275" t="str">
        <f>IFERROR(IF(INDEX('Coverage Indicators - Section D'!C$10:C$41,MATCH('Print View'!$A104,'Coverage Indicators - Section D'!$A$10:$A$41,0))&lt;&gt;0,INDEX('Coverage Indicators - Section D'!C$10:C$41,MATCH('Print View'!$A104,'Coverage Indicators - Section D'!$A$10:$A$41,0)),""),"")</f>
        <v/>
      </c>
      <c r="D104" s="275" t="str">
        <f>IFERROR(IF(INDEX('Coverage Indicators - Section D'!D$10:D$41,MATCH('Print View'!$A104,'Coverage Indicators - Section D'!$A$10:$A$41,0))&lt;&gt;0,INDEX('Coverage Indicators - Section D'!D$10:D$41,MATCH('Print View'!$A104,'Coverage Indicators - Section D'!$A$10:$A$41,0)),""),"")</f>
        <v/>
      </c>
      <c r="E104" s="275" t="str">
        <f>IFERROR(IF(INDEX('Coverage Indicators - Section D'!E$10:E$41,MATCH('Print View'!$A104,'Coverage Indicators - Section D'!$A$10:$A$41,0))&lt;&gt;0,INDEX('Coverage Indicators - Section D'!E$10:E$41,MATCH('Print View'!$A104,'Coverage Indicators - Section D'!$A$10:$A$41,0)),""),"")</f>
        <v/>
      </c>
      <c r="F104" s="275" t="str">
        <f>IFERROR(IF(INDEX('Coverage Indicators - Section D'!F$10:F$41,MATCH('Print View'!$A104,'Coverage Indicators - Section D'!$A$10:$A$41,0))&lt;&gt;0,INDEX('Coverage Indicators - Section D'!F$10:F$41,MATCH('Print View'!$A104,'Coverage Indicators - Section D'!$A$10:$A$41,0)),""),"")</f>
        <v/>
      </c>
      <c r="G104" s="275" t="str">
        <f>IFERROR(IF(INDEX('Coverage Indicators - Section D'!G$10:G$41,MATCH('Print View'!$A104,'Coverage Indicators - Section D'!$A$10:$A$41,0))&lt;&gt;0,INDEX('Coverage Indicators - Section D'!G$10:G$41,MATCH('Print View'!$A104,'Coverage Indicators - Section D'!$A$10:$A$41,0)),""),"")</f>
        <v/>
      </c>
      <c r="H104" s="275" t="str">
        <f>IFERROR(IF(INDEX('Coverage Indicators - Section D'!H$10:H$41,MATCH('Print View'!$A104,'Coverage Indicators - Section D'!$A$10:$A$41,0))&lt;&gt;0,INDEX('Coverage Indicators - Section D'!H$10:H$41,MATCH('Print View'!$A104,'Coverage Indicators - Section D'!$A$10:$A$41,0)),""),"")</f>
        <v/>
      </c>
      <c r="I104" s="275" t="str">
        <f>IFERROR(IF(INDEX('Coverage Indicators - Section D'!P$10:P$41,MATCH('Print View'!$A104,'Coverage Indicators - Section D'!$A$10:$A$41,0))&lt;&gt;0,INDEX('Coverage Indicators - Section D'!P$10:P$41,MATCH('Print View'!$A104,'Coverage Indicators - Section D'!$A$10:$A$41,0)),""),"")</f>
        <v/>
      </c>
      <c r="J104" s="275" t="str">
        <f>IFERROR(IF(INDEX('Coverage Indicators - Section D'!Q$10:Q$41,MATCH('Print View'!$A104,'Coverage Indicators - Section D'!$A$10:$A$41,0))&lt;&gt;0,INDEX('Coverage Indicators - Section D'!Q$10:Q$41,MATCH('Print View'!$A104,'Coverage Indicators - Section D'!$A$10:$A$41,0)),""),"")</f>
        <v/>
      </c>
      <c r="K104" s="275" t="str">
        <f>IFERROR(IF(INDEX('Coverage Indicators - Section D'!R$10:R$41,MATCH('Print View'!$A104,'Coverage Indicators - Section D'!$A$10:$A$41,0))&lt;&gt;0,INDEX('Coverage Indicators - Section D'!R$10:R$41,MATCH('Print View'!$A104,'Coverage Indicators - Section D'!$A$10:$A$41,0)),""),"")</f>
        <v/>
      </c>
      <c r="L104" s="275" t="str">
        <f>IFERROR(IF(INDEX('Coverage Indicators - Section D'!S$10:S$41,MATCH('Print View'!$A104,'Coverage Indicators - Section D'!$A$10:$A$41,0))&lt;&gt;0,INDEX('Coverage Indicators - Section D'!S$10:S$41,MATCH('Print View'!$A104,'Coverage Indicators - Section D'!$A$10:$A$41,0)),""),"")</f>
        <v/>
      </c>
      <c r="M104" s="275" t="str">
        <f>IFERROR(IF(INDEX('Coverage Indicators - Section D'!#REF!,MATCH('Print View'!$A104,'Coverage Indicators - Section D'!$A$10:$A$41,0))&lt;&gt;0,INDEX('Coverage Indicators - Section D'!#REF!,MATCH('Print View'!$A104,'Coverage Indicators - Section D'!$A$10:$A$41,0)),""),"")</f>
        <v/>
      </c>
      <c r="N104" s="275" t="str">
        <f>IFERROR(IF(INDEX('Coverage Indicators - Section D'!U$10:U$41,MATCH('Print View'!$A104,'Coverage Indicators - Section D'!$A$10:$A$41,0))&lt;&gt;0,INDEX('Coverage Indicators - Section D'!U$10:U$41,MATCH('Print View'!$A104,'Coverage Indicators - Section D'!$A$10:$A$41,0)),""),"")</f>
        <v/>
      </c>
      <c r="O104" s="275" t="str">
        <f>IFERROR(IF(INDEX('Coverage Indicators - Section D'!V$10:V$41,MATCH('Print View'!$A104,'Coverage Indicators - Section D'!$A$10:$A$41,0))&lt;&gt;0,INDEX('Coverage Indicators - Section D'!V$10:V$41,MATCH('Print View'!$A104,'Coverage Indicators - Section D'!$A$10:$A$41,0)),""),"")</f>
        <v/>
      </c>
      <c r="P104" s="276" t="str">
        <f t="array" ref="P104">IFERROR(IF(INDEX('Coverage Indicators - Section D'!E$45:E$196,MATCH('Print View'!$A104&amp;'Print View'!$Q$76,'Coverage Indicators - Section D'!$B$45:$B$196&amp;'Coverage Indicators - Section D'!$I$45:$I$196,0))&lt;&gt;0,INDEX('Coverage Indicators - Section D'!E$45:E$196,MATCH('Print View'!$A104&amp;'Print View'!$Q$76,'Coverage Indicators - Section D'!$B$45:$B$196&amp;'Coverage Indicators - Section D'!$I$45:$I$196,0)),""),"")</f>
        <v/>
      </c>
      <c r="Q104" s="277" t="str">
        <f t="array" ref="Q104">IFERROR(IF(INDEX('Coverage Indicators - Section D'!F$45:F$196,MATCH('Print View'!$A104&amp;'Print View'!$Q$76,'Coverage Indicators - Section D'!$B$45:$B$196&amp;'Coverage Indicators - Section D'!$I$45:$I$196,0))&lt;&gt;0,INDEX('Coverage Indicators - Section D'!F$45:F$196,MATCH('Print View'!$A104&amp;'Print View'!$Q$76,'Coverage Indicators - Section D'!$B$45:$B$196&amp;'Coverage Indicators - Section D'!$I$45:$I$196,0)),""),"")</f>
        <v/>
      </c>
      <c r="R104" s="277" t="str">
        <f t="array" ref="R104">IFERROR(IF(INDEX('Coverage Indicators - Section D'!G$45:G$196,MATCH('Print View'!$A104&amp;'Print View'!$Q$76,'Coverage Indicators - Section D'!$B$45:$B$196&amp;'Coverage Indicators - Section D'!$I$45:$I$196,0))&lt;&gt;0,INDEX('Coverage Indicators - Section D'!G$45:G$196,MATCH('Print View'!$A104&amp;'Print View'!$Q$76,'Coverage Indicators - Section D'!$B$45:$B$196&amp;'Coverage Indicators - Section D'!$I$45:$I$196,0)),""),"")</f>
        <v/>
      </c>
      <c r="S104" s="278" t="str">
        <f t="array" ref="S104">IFERROR(IF(INDEX('Coverage Indicators - Section D'!H$45:H$196,MATCH('Print View'!$A104&amp;'Print View'!$Q$76,'Coverage Indicators - Section D'!$B$45:$B$196&amp;'Coverage Indicators - Section D'!$I$45:$I$196,0))&lt;&gt;0,INDEX('Coverage Indicators - Section D'!H$45:H$196,MATCH('Print View'!$A104&amp;'Print View'!$Q$76,'Coverage Indicators - Section D'!$B$45:$B$196&amp;'Coverage Indicators - Section D'!$I$45:$I$196,0)),""),"")</f>
        <v/>
      </c>
      <c r="T104" s="279" t="str">
        <f t="array" ref="T104">IFERROR(IF(INDEX('Coverage Indicators - Section D'!E$45:E$196,MATCH('Print View'!$A104&amp;'Print View'!$U$76,'Coverage Indicators - Section D'!$B$45:$B$196&amp;'Coverage Indicators - Section D'!$I$45:$I$196,0))&lt;&gt;0,INDEX('Coverage Indicators - Section D'!E$45:E$196,MATCH('Print View'!$A104&amp;'Print View'!$U$76,'Coverage Indicators - Section D'!$B$45:$B$196&amp;'Coverage Indicators - Section D'!$I$45:$I$196,0)),""),"")</f>
        <v/>
      </c>
      <c r="U104" s="277" t="str">
        <f t="array" ref="U104">IFERROR(IF(INDEX('Coverage Indicators - Section D'!F$45:F$196,MATCH('Print View'!$A104&amp;'Print View'!$U$76,'Coverage Indicators - Section D'!$B$45:$B$196&amp;'Coverage Indicators - Section D'!$I$45:$I$196,0))&lt;&gt;0,INDEX('Coverage Indicators - Section D'!F$45:F$196,MATCH('Print View'!$A104&amp;'Print View'!$U$76,'Coverage Indicators - Section D'!$B$45:$B$196&amp;'Coverage Indicators - Section D'!$I$45:$I$196,0)),""),"")</f>
        <v/>
      </c>
      <c r="V104" s="277" t="str">
        <f t="array" ref="V104">IFERROR(IF(INDEX('Coverage Indicators - Section D'!G$45:G$196,MATCH('Print View'!$A104&amp;'Print View'!$U$76,'Coverage Indicators - Section D'!$B$45:$B$196&amp;'Coverage Indicators - Section D'!$I$45:$I$196,0))&lt;&gt;0,INDEX('Coverage Indicators - Section D'!G$45:G$196,MATCH('Print View'!$A104&amp;'Print View'!$U$76,'Coverage Indicators - Section D'!$B$45:$B$196&amp;'Coverage Indicators - Section D'!$I$45:$I$196,0)),""),"")</f>
        <v/>
      </c>
      <c r="W104" s="278" t="str">
        <f t="array" ref="W104">IFERROR(IF(INDEX('Coverage Indicators - Section D'!H$45:H$196,MATCH('Print View'!$A104&amp;'Print View'!$U$76,'Coverage Indicators - Section D'!$B$45:$B$196&amp;'Coverage Indicators - Section D'!$I$45:$I$196,0))&lt;&gt;0,INDEX('Coverage Indicators - Section D'!H$45:H$196,MATCH('Print View'!$A104&amp;'Print View'!$U$76,'Coverage Indicators - Section D'!$B$45:$B$196&amp;'Coverage Indicators - Section D'!$I$45:$I$196,0)),""),"")</f>
        <v/>
      </c>
      <c r="X104" s="280"/>
      <c r="Y104" s="281"/>
      <c r="Z104" s="281"/>
      <c r="AA104" s="282"/>
      <c r="AB104" s="280"/>
      <c r="AC104" s="281"/>
      <c r="AD104" s="281"/>
      <c r="AE104" s="282"/>
      <c r="AF104" s="280"/>
      <c r="AG104" s="281"/>
      <c r="AH104" s="283"/>
      <c r="AI104" s="282"/>
      <c r="AJ104" s="284" t="str">
        <f>IFERROR(IF(INDEX('Coverage Indicators - Section D'!W$10:W$41,MATCH('Print View'!$A104,'Coverage Indicators - Section D'!$A$10:$A$41,0))&lt;&gt;0,INDEX('Coverage Indicators - Section D'!W$10:W$41,MATCH('Print View'!$A104,'Coverage Indicators - Section D'!$A$10:$A$41,0)),""),"")</f>
        <v/>
      </c>
    </row>
    <row r="105" spans="1:36" s="203" customFormat="1" ht="23.25" x14ac:dyDescent="0.25">
      <c r="A105" s="219">
        <v>27</v>
      </c>
      <c r="B105" s="193" t="str">
        <f>IFERROR(IF(INDEX('Coverage Indicators - Section D'!B$10:B$41,MATCH('Print View'!$A105,'Coverage Indicators - Section D'!$A$10:$A$41,0))&lt;&gt;0,INDEX('Coverage Indicators - Section D'!B$10:B$41,MATCH('Print View'!$A105,'Coverage Indicators - Section D'!$A$10:$A$41,0)),""),"")</f>
        <v/>
      </c>
      <c r="C105" s="193" t="str">
        <f>IFERROR(IF(INDEX('Coverage Indicators - Section D'!C$10:C$41,MATCH('Print View'!$A105,'Coverage Indicators - Section D'!$A$10:$A$41,0))&lt;&gt;0,INDEX('Coverage Indicators - Section D'!C$10:C$41,MATCH('Print View'!$A105,'Coverage Indicators - Section D'!$A$10:$A$41,0)),""),"")</f>
        <v/>
      </c>
      <c r="D105" s="193" t="str">
        <f>IFERROR(IF(INDEX('Coverage Indicators - Section D'!D$10:D$41,MATCH('Print View'!$A105,'Coverage Indicators - Section D'!$A$10:$A$41,0))&lt;&gt;0,INDEX('Coverage Indicators - Section D'!D$10:D$41,MATCH('Print View'!$A105,'Coverage Indicators - Section D'!$A$10:$A$41,0)),""),"")</f>
        <v/>
      </c>
      <c r="E105" s="193" t="str">
        <f>IFERROR(IF(INDEX('Coverage Indicators - Section D'!E$10:E$41,MATCH('Print View'!$A105,'Coverage Indicators - Section D'!$A$10:$A$41,0))&lt;&gt;0,INDEX('Coverage Indicators - Section D'!E$10:E$41,MATCH('Print View'!$A105,'Coverage Indicators - Section D'!$A$10:$A$41,0)),""),"")</f>
        <v/>
      </c>
      <c r="F105" s="193" t="str">
        <f>IFERROR(IF(INDEX('Coverage Indicators - Section D'!F$10:F$41,MATCH('Print View'!$A105,'Coverage Indicators - Section D'!$A$10:$A$41,0))&lt;&gt;0,INDEX('Coverage Indicators - Section D'!F$10:F$41,MATCH('Print View'!$A105,'Coverage Indicators - Section D'!$A$10:$A$41,0)),""),"")</f>
        <v/>
      </c>
      <c r="G105" s="193" t="str">
        <f>IFERROR(IF(INDEX('Coverage Indicators - Section D'!G$10:G$41,MATCH('Print View'!$A105,'Coverage Indicators - Section D'!$A$10:$A$41,0))&lt;&gt;0,INDEX('Coverage Indicators - Section D'!G$10:G$41,MATCH('Print View'!$A105,'Coverage Indicators - Section D'!$A$10:$A$41,0)),""),"")</f>
        <v/>
      </c>
      <c r="H105" s="193" t="str">
        <f>IFERROR(IF(INDEX('Coverage Indicators - Section D'!H$10:H$41,MATCH('Print View'!$A105,'Coverage Indicators - Section D'!$A$10:$A$41,0))&lt;&gt;0,INDEX('Coverage Indicators - Section D'!H$10:H$41,MATCH('Print View'!$A105,'Coverage Indicators - Section D'!$A$10:$A$41,0)),""),"")</f>
        <v/>
      </c>
      <c r="I105" s="193" t="str">
        <f>IFERROR(IF(INDEX('Coverage Indicators - Section D'!P$10:P$41,MATCH('Print View'!$A105,'Coverage Indicators - Section D'!$A$10:$A$41,0))&lt;&gt;0,INDEX('Coverage Indicators - Section D'!P$10:P$41,MATCH('Print View'!$A105,'Coverage Indicators - Section D'!$A$10:$A$41,0)),""),"")</f>
        <v/>
      </c>
      <c r="J105" s="193" t="str">
        <f>IFERROR(IF(INDEX('Coverage Indicators - Section D'!Q$10:Q$41,MATCH('Print View'!$A105,'Coverage Indicators - Section D'!$A$10:$A$41,0))&lt;&gt;0,INDEX('Coverage Indicators - Section D'!Q$10:Q$41,MATCH('Print View'!$A105,'Coverage Indicators - Section D'!$A$10:$A$41,0)),""),"")</f>
        <v/>
      </c>
      <c r="K105" s="193" t="str">
        <f>IFERROR(IF(INDEX('Coverage Indicators - Section D'!R$10:R$41,MATCH('Print View'!$A105,'Coverage Indicators - Section D'!$A$10:$A$41,0))&lt;&gt;0,INDEX('Coverage Indicators - Section D'!R$10:R$41,MATCH('Print View'!$A105,'Coverage Indicators - Section D'!$A$10:$A$41,0)),""),"")</f>
        <v/>
      </c>
      <c r="L105" s="193" t="str">
        <f>IFERROR(IF(INDEX('Coverage Indicators - Section D'!S$10:S$41,MATCH('Print View'!$A105,'Coverage Indicators - Section D'!$A$10:$A$41,0))&lt;&gt;0,INDEX('Coverage Indicators - Section D'!S$10:S$41,MATCH('Print View'!$A105,'Coverage Indicators - Section D'!$A$10:$A$41,0)),""),"")</f>
        <v/>
      </c>
      <c r="M105" s="193" t="str">
        <f>IFERROR(IF(INDEX('Coverage Indicators - Section D'!#REF!,MATCH('Print View'!$A105,'Coverage Indicators - Section D'!$A$10:$A$41,0))&lt;&gt;0,INDEX('Coverage Indicators - Section D'!#REF!,MATCH('Print View'!$A105,'Coverage Indicators - Section D'!$A$10:$A$41,0)),""),"")</f>
        <v/>
      </c>
      <c r="N105" s="193" t="str">
        <f>IFERROR(IF(INDEX('Coverage Indicators - Section D'!U$10:U$41,MATCH('Print View'!$A105,'Coverage Indicators - Section D'!$A$10:$A$41,0))&lt;&gt;0,INDEX('Coverage Indicators - Section D'!U$10:U$41,MATCH('Print View'!$A105,'Coverage Indicators - Section D'!$A$10:$A$41,0)),""),"")</f>
        <v/>
      </c>
      <c r="O105" s="193" t="str">
        <f>IFERROR(IF(INDEX('Coverage Indicators - Section D'!V$10:V$41,MATCH('Print View'!$A105,'Coverage Indicators - Section D'!$A$10:$A$41,0))&lt;&gt;0,INDEX('Coverage Indicators - Section D'!V$10:V$41,MATCH('Print View'!$A105,'Coverage Indicators - Section D'!$A$10:$A$41,0)),""),"")</f>
        <v/>
      </c>
      <c r="P105" s="212" t="str">
        <f t="array" ref="P105">IFERROR(IF(INDEX('Coverage Indicators - Section D'!E$45:E$196,MATCH('Print View'!$A105&amp;'Print View'!$Q$76,'Coverage Indicators - Section D'!$B$45:$B$196&amp;'Coverage Indicators - Section D'!$I$45:$I$196,0))&lt;&gt;0,INDEX('Coverage Indicators - Section D'!E$45:E$196,MATCH('Print View'!$A105&amp;'Print View'!$Q$76,'Coverage Indicators - Section D'!$B$45:$B$196&amp;'Coverage Indicators - Section D'!$I$45:$I$196,0)),""),"")</f>
        <v/>
      </c>
      <c r="Q105" s="199" t="str">
        <f t="array" ref="Q105">IFERROR(IF(INDEX('Coverage Indicators - Section D'!F$45:F$196,MATCH('Print View'!$A105&amp;'Print View'!$Q$76,'Coverage Indicators - Section D'!$B$45:$B$196&amp;'Coverage Indicators - Section D'!$I$45:$I$196,0))&lt;&gt;0,INDEX('Coverage Indicators - Section D'!F$45:F$196,MATCH('Print View'!$A105&amp;'Print View'!$Q$76,'Coverage Indicators - Section D'!$B$45:$B$196&amp;'Coverage Indicators - Section D'!$I$45:$I$196,0)),""),"")</f>
        <v/>
      </c>
      <c r="R105" s="199" t="str">
        <f t="array" ref="R105">IFERROR(IF(INDEX('Coverage Indicators - Section D'!G$45:G$196,MATCH('Print View'!$A105&amp;'Print View'!$Q$76,'Coverage Indicators - Section D'!$B$45:$B$196&amp;'Coverage Indicators - Section D'!$I$45:$I$196,0))&lt;&gt;0,INDEX('Coverage Indicators - Section D'!G$45:G$196,MATCH('Print View'!$A105&amp;'Print View'!$Q$76,'Coverage Indicators - Section D'!$B$45:$B$196&amp;'Coverage Indicators - Section D'!$I$45:$I$196,0)),""),"")</f>
        <v/>
      </c>
      <c r="S105" s="201" t="str">
        <f t="array" ref="S105">IFERROR(IF(INDEX('Coverage Indicators - Section D'!H$45:H$196,MATCH('Print View'!$A105&amp;'Print View'!$Q$76,'Coverage Indicators - Section D'!$B$45:$B$196&amp;'Coverage Indicators - Section D'!$I$45:$I$196,0))&lt;&gt;0,INDEX('Coverage Indicators - Section D'!H$45:H$196,MATCH('Print View'!$A105&amp;'Print View'!$Q$76,'Coverage Indicators - Section D'!$B$45:$B$196&amp;'Coverage Indicators - Section D'!$I$45:$I$196,0)),""),"")</f>
        <v/>
      </c>
      <c r="T105" s="198" t="str">
        <f t="array" ref="T105">IFERROR(IF(INDEX('Coverage Indicators - Section D'!E$45:E$196,MATCH('Print View'!$A105&amp;'Print View'!$U$76,'Coverage Indicators - Section D'!$B$45:$B$196&amp;'Coverage Indicators - Section D'!$I$45:$I$196,0))&lt;&gt;0,INDEX('Coverage Indicators - Section D'!E$45:E$196,MATCH('Print View'!$A105&amp;'Print View'!$U$76,'Coverage Indicators - Section D'!$B$45:$B$196&amp;'Coverage Indicators - Section D'!$I$45:$I$196,0)),""),"")</f>
        <v/>
      </c>
      <c r="U105" s="199" t="str">
        <f t="array" ref="U105">IFERROR(IF(INDEX('Coverage Indicators - Section D'!F$45:F$196,MATCH('Print View'!$A105&amp;'Print View'!$U$76,'Coverage Indicators - Section D'!$B$45:$B$196&amp;'Coverage Indicators - Section D'!$I$45:$I$196,0))&lt;&gt;0,INDEX('Coverage Indicators - Section D'!F$45:F$196,MATCH('Print View'!$A105&amp;'Print View'!$U$76,'Coverage Indicators - Section D'!$B$45:$B$196&amp;'Coverage Indicators - Section D'!$I$45:$I$196,0)),""),"")</f>
        <v/>
      </c>
      <c r="V105" s="199" t="str">
        <f t="array" ref="V105">IFERROR(IF(INDEX('Coverage Indicators - Section D'!G$45:G$196,MATCH('Print View'!$A105&amp;'Print View'!$U$76,'Coverage Indicators - Section D'!$B$45:$B$196&amp;'Coverage Indicators - Section D'!$I$45:$I$196,0))&lt;&gt;0,INDEX('Coverage Indicators - Section D'!G$45:G$196,MATCH('Print View'!$A105&amp;'Print View'!$U$76,'Coverage Indicators - Section D'!$B$45:$B$196&amp;'Coverage Indicators - Section D'!$I$45:$I$196,0)),""),"")</f>
        <v/>
      </c>
      <c r="W105" s="201" t="str">
        <f t="array" ref="W105">IFERROR(IF(INDEX('Coverage Indicators - Section D'!H$45:H$196,MATCH('Print View'!$A105&amp;'Print View'!$U$76,'Coverage Indicators - Section D'!$B$45:$B$196&amp;'Coverage Indicators - Section D'!$I$45:$I$196,0))&lt;&gt;0,INDEX('Coverage Indicators - Section D'!H$45:H$196,MATCH('Print View'!$A105&amp;'Print View'!$U$76,'Coverage Indicators - Section D'!$B$45:$B$196&amp;'Coverage Indicators - Section D'!$I$45:$I$196,0)),""),"")</f>
        <v/>
      </c>
      <c r="X105" s="197"/>
      <c r="Y105" s="195"/>
      <c r="Z105" s="195"/>
      <c r="AA105" s="196"/>
      <c r="AB105" s="197"/>
      <c r="AC105" s="195"/>
      <c r="AD105" s="195"/>
      <c r="AE105" s="196"/>
      <c r="AF105" s="197"/>
      <c r="AG105" s="195"/>
      <c r="AH105" s="204"/>
      <c r="AI105" s="196"/>
      <c r="AJ105" s="202" t="str">
        <f>IFERROR(IF(INDEX('Coverage Indicators - Section D'!W$10:W$41,MATCH('Print View'!$A105,'Coverage Indicators - Section D'!$A$10:$A$41,0))&lt;&gt;0,INDEX('Coverage Indicators - Section D'!W$10:W$41,MATCH('Print View'!$A105,'Coverage Indicators - Section D'!$A$10:$A$41,0)),""),"")</f>
        <v/>
      </c>
    </row>
    <row r="106" spans="1:36" s="203" customFormat="1" ht="23.25" x14ac:dyDescent="0.25">
      <c r="A106" s="219">
        <v>28</v>
      </c>
      <c r="B106" s="275" t="str">
        <f>IFERROR(IF(INDEX('Coverage Indicators - Section D'!B$10:B$41,MATCH('Print View'!$A106,'Coverage Indicators - Section D'!$A$10:$A$41,0))&lt;&gt;0,INDEX('Coverage Indicators - Section D'!B$10:B$41,MATCH('Print View'!$A106,'Coverage Indicators - Section D'!$A$10:$A$41,0)),""),"")</f>
        <v/>
      </c>
      <c r="C106" s="275" t="str">
        <f>IFERROR(IF(INDEX('Coverage Indicators - Section D'!C$10:C$41,MATCH('Print View'!$A106,'Coverage Indicators - Section D'!$A$10:$A$41,0))&lt;&gt;0,INDEX('Coverage Indicators - Section D'!C$10:C$41,MATCH('Print View'!$A106,'Coverage Indicators - Section D'!$A$10:$A$41,0)),""),"")</f>
        <v/>
      </c>
      <c r="D106" s="275" t="str">
        <f>IFERROR(IF(INDEX('Coverage Indicators - Section D'!D$10:D$41,MATCH('Print View'!$A106,'Coverage Indicators - Section D'!$A$10:$A$41,0))&lt;&gt;0,INDEX('Coverage Indicators - Section D'!D$10:D$41,MATCH('Print View'!$A106,'Coverage Indicators - Section D'!$A$10:$A$41,0)),""),"")</f>
        <v/>
      </c>
      <c r="E106" s="275" t="str">
        <f>IFERROR(IF(INDEX('Coverage Indicators - Section D'!E$10:E$41,MATCH('Print View'!$A106,'Coverage Indicators - Section D'!$A$10:$A$41,0))&lt;&gt;0,INDEX('Coverage Indicators - Section D'!E$10:E$41,MATCH('Print View'!$A106,'Coverage Indicators - Section D'!$A$10:$A$41,0)),""),"")</f>
        <v/>
      </c>
      <c r="F106" s="275" t="str">
        <f>IFERROR(IF(INDEX('Coverage Indicators - Section D'!F$10:F$41,MATCH('Print View'!$A106,'Coverage Indicators - Section D'!$A$10:$A$41,0))&lt;&gt;0,INDEX('Coverage Indicators - Section D'!F$10:F$41,MATCH('Print View'!$A106,'Coverage Indicators - Section D'!$A$10:$A$41,0)),""),"")</f>
        <v/>
      </c>
      <c r="G106" s="275" t="str">
        <f>IFERROR(IF(INDEX('Coverage Indicators - Section D'!G$10:G$41,MATCH('Print View'!$A106,'Coverage Indicators - Section D'!$A$10:$A$41,0))&lt;&gt;0,INDEX('Coverage Indicators - Section D'!G$10:G$41,MATCH('Print View'!$A106,'Coverage Indicators - Section D'!$A$10:$A$41,0)),""),"")</f>
        <v/>
      </c>
      <c r="H106" s="275" t="str">
        <f>IFERROR(IF(INDEX('Coverage Indicators - Section D'!H$10:H$41,MATCH('Print View'!$A106,'Coverage Indicators - Section D'!$A$10:$A$41,0))&lt;&gt;0,INDEX('Coverage Indicators - Section D'!H$10:H$41,MATCH('Print View'!$A106,'Coverage Indicators - Section D'!$A$10:$A$41,0)),""),"")</f>
        <v/>
      </c>
      <c r="I106" s="275" t="str">
        <f>IFERROR(IF(INDEX('Coverage Indicators - Section D'!P$10:P$41,MATCH('Print View'!$A106,'Coverage Indicators - Section D'!$A$10:$A$41,0))&lt;&gt;0,INDEX('Coverage Indicators - Section D'!P$10:P$41,MATCH('Print View'!$A106,'Coverage Indicators - Section D'!$A$10:$A$41,0)),""),"")</f>
        <v/>
      </c>
      <c r="J106" s="275" t="str">
        <f>IFERROR(IF(INDEX('Coverage Indicators - Section D'!Q$10:Q$41,MATCH('Print View'!$A106,'Coverage Indicators - Section D'!$A$10:$A$41,0))&lt;&gt;0,INDEX('Coverage Indicators - Section D'!Q$10:Q$41,MATCH('Print View'!$A106,'Coverage Indicators - Section D'!$A$10:$A$41,0)),""),"")</f>
        <v/>
      </c>
      <c r="K106" s="275" t="str">
        <f>IFERROR(IF(INDEX('Coverage Indicators - Section D'!R$10:R$41,MATCH('Print View'!$A106,'Coverage Indicators - Section D'!$A$10:$A$41,0))&lt;&gt;0,INDEX('Coverage Indicators - Section D'!R$10:R$41,MATCH('Print View'!$A106,'Coverage Indicators - Section D'!$A$10:$A$41,0)),""),"")</f>
        <v/>
      </c>
      <c r="L106" s="275" t="str">
        <f>IFERROR(IF(INDEX('Coverage Indicators - Section D'!S$10:S$41,MATCH('Print View'!$A106,'Coverage Indicators - Section D'!$A$10:$A$41,0))&lt;&gt;0,INDEX('Coverage Indicators - Section D'!S$10:S$41,MATCH('Print View'!$A106,'Coverage Indicators - Section D'!$A$10:$A$41,0)),""),"")</f>
        <v/>
      </c>
      <c r="M106" s="275" t="str">
        <f>IFERROR(IF(INDEX('Coverage Indicators - Section D'!#REF!,MATCH('Print View'!$A106,'Coverage Indicators - Section D'!$A$10:$A$41,0))&lt;&gt;0,INDEX('Coverage Indicators - Section D'!#REF!,MATCH('Print View'!$A106,'Coverage Indicators - Section D'!$A$10:$A$41,0)),""),"")</f>
        <v/>
      </c>
      <c r="N106" s="275" t="str">
        <f>IFERROR(IF(INDEX('Coverage Indicators - Section D'!U$10:U$41,MATCH('Print View'!$A106,'Coverage Indicators - Section D'!$A$10:$A$41,0))&lt;&gt;0,INDEX('Coverage Indicators - Section D'!U$10:U$41,MATCH('Print View'!$A106,'Coverage Indicators - Section D'!$A$10:$A$41,0)),""),"")</f>
        <v/>
      </c>
      <c r="O106" s="275" t="str">
        <f>IFERROR(IF(INDEX('Coverage Indicators - Section D'!V$10:V$41,MATCH('Print View'!$A106,'Coverage Indicators - Section D'!$A$10:$A$41,0))&lt;&gt;0,INDEX('Coverage Indicators - Section D'!V$10:V$41,MATCH('Print View'!$A106,'Coverage Indicators - Section D'!$A$10:$A$41,0)),""),"")</f>
        <v/>
      </c>
      <c r="P106" s="276" t="str">
        <f t="array" ref="P106">IFERROR(IF(INDEX('Coverage Indicators - Section D'!E$45:E$196,MATCH('Print View'!$A106&amp;'Print View'!$Q$76,'Coverage Indicators - Section D'!$B$45:$B$196&amp;'Coverage Indicators - Section D'!$I$45:$I$196,0))&lt;&gt;0,INDEX('Coverage Indicators - Section D'!E$45:E$196,MATCH('Print View'!$A106&amp;'Print View'!$Q$76,'Coverage Indicators - Section D'!$B$45:$B$196&amp;'Coverage Indicators - Section D'!$I$45:$I$196,0)),""),"")</f>
        <v/>
      </c>
      <c r="Q106" s="277" t="str">
        <f t="array" ref="Q106">IFERROR(IF(INDEX('Coverage Indicators - Section D'!F$45:F$196,MATCH('Print View'!$A106&amp;'Print View'!$Q$76,'Coverage Indicators - Section D'!$B$45:$B$196&amp;'Coverage Indicators - Section D'!$I$45:$I$196,0))&lt;&gt;0,INDEX('Coverage Indicators - Section D'!F$45:F$196,MATCH('Print View'!$A106&amp;'Print View'!$Q$76,'Coverage Indicators - Section D'!$B$45:$B$196&amp;'Coverage Indicators - Section D'!$I$45:$I$196,0)),""),"")</f>
        <v/>
      </c>
      <c r="R106" s="277" t="str">
        <f t="array" ref="R106">IFERROR(IF(INDEX('Coverage Indicators - Section D'!G$45:G$196,MATCH('Print View'!$A106&amp;'Print View'!$Q$76,'Coverage Indicators - Section D'!$B$45:$B$196&amp;'Coverage Indicators - Section D'!$I$45:$I$196,0))&lt;&gt;0,INDEX('Coverage Indicators - Section D'!G$45:G$196,MATCH('Print View'!$A106&amp;'Print View'!$Q$76,'Coverage Indicators - Section D'!$B$45:$B$196&amp;'Coverage Indicators - Section D'!$I$45:$I$196,0)),""),"")</f>
        <v/>
      </c>
      <c r="S106" s="278" t="str">
        <f t="array" ref="S106">IFERROR(IF(INDEX('Coverage Indicators - Section D'!H$45:H$196,MATCH('Print View'!$A106&amp;'Print View'!$Q$76,'Coverage Indicators - Section D'!$B$45:$B$196&amp;'Coverage Indicators - Section D'!$I$45:$I$196,0))&lt;&gt;0,INDEX('Coverage Indicators - Section D'!H$45:H$196,MATCH('Print View'!$A106&amp;'Print View'!$Q$76,'Coverage Indicators - Section D'!$B$45:$B$196&amp;'Coverage Indicators - Section D'!$I$45:$I$196,0)),""),"")</f>
        <v/>
      </c>
      <c r="T106" s="279" t="str">
        <f t="array" ref="T106">IFERROR(IF(INDEX('Coverage Indicators - Section D'!E$45:E$196,MATCH('Print View'!$A106&amp;'Print View'!$U$76,'Coverage Indicators - Section D'!$B$45:$B$196&amp;'Coverage Indicators - Section D'!$I$45:$I$196,0))&lt;&gt;0,INDEX('Coverage Indicators - Section D'!E$45:E$196,MATCH('Print View'!$A106&amp;'Print View'!$U$76,'Coverage Indicators - Section D'!$B$45:$B$196&amp;'Coverage Indicators - Section D'!$I$45:$I$196,0)),""),"")</f>
        <v/>
      </c>
      <c r="U106" s="277" t="str">
        <f t="array" ref="U106">IFERROR(IF(INDEX('Coverage Indicators - Section D'!F$45:F$196,MATCH('Print View'!$A106&amp;'Print View'!$U$76,'Coverage Indicators - Section D'!$B$45:$B$196&amp;'Coverage Indicators - Section D'!$I$45:$I$196,0))&lt;&gt;0,INDEX('Coverage Indicators - Section D'!F$45:F$196,MATCH('Print View'!$A106&amp;'Print View'!$U$76,'Coverage Indicators - Section D'!$B$45:$B$196&amp;'Coverage Indicators - Section D'!$I$45:$I$196,0)),""),"")</f>
        <v/>
      </c>
      <c r="V106" s="277" t="str">
        <f t="array" ref="V106">IFERROR(IF(INDEX('Coverage Indicators - Section D'!G$45:G$196,MATCH('Print View'!$A106&amp;'Print View'!$U$76,'Coverage Indicators - Section D'!$B$45:$B$196&amp;'Coverage Indicators - Section D'!$I$45:$I$196,0))&lt;&gt;0,INDEX('Coverage Indicators - Section D'!G$45:G$196,MATCH('Print View'!$A106&amp;'Print View'!$U$76,'Coverage Indicators - Section D'!$B$45:$B$196&amp;'Coverage Indicators - Section D'!$I$45:$I$196,0)),""),"")</f>
        <v/>
      </c>
      <c r="W106" s="278" t="str">
        <f t="array" ref="W106">IFERROR(IF(INDEX('Coverage Indicators - Section D'!H$45:H$196,MATCH('Print View'!$A106&amp;'Print View'!$U$76,'Coverage Indicators - Section D'!$B$45:$B$196&amp;'Coverage Indicators - Section D'!$I$45:$I$196,0))&lt;&gt;0,INDEX('Coverage Indicators - Section D'!H$45:H$196,MATCH('Print View'!$A106&amp;'Print View'!$U$76,'Coverage Indicators - Section D'!$B$45:$B$196&amp;'Coverage Indicators - Section D'!$I$45:$I$196,0)),""),"")</f>
        <v/>
      </c>
      <c r="X106" s="280"/>
      <c r="Y106" s="281"/>
      <c r="Z106" s="281"/>
      <c r="AA106" s="282"/>
      <c r="AB106" s="280"/>
      <c r="AC106" s="281"/>
      <c r="AD106" s="281"/>
      <c r="AE106" s="282"/>
      <c r="AF106" s="280"/>
      <c r="AG106" s="281"/>
      <c r="AH106" s="283"/>
      <c r="AI106" s="282"/>
      <c r="AJ106" s="284" t="str">
        <f>IFERROR(IF(INDEX('Coverage Indicators - Section D'!W$10:W$41,MATCH('Print View'!$A106,'Coverage Indicators - Section D'!$A$10:$A$41,0))&lt;&gt;0,INDEX('Coverage Indicators - Section D'!W$10:W$41,MATCH('Print View'!$A106,'Coverage Indicators - Section D'!$A$10:$A$41,0)),""),"")</f>
        <v/>
      </c>
    </row>
    <row r="107" spans="1:36" s="203" customFormat="1" ht="23.25" x14ac:dyDescent="0.25">
      <c r="A107" s="218">
        <v>29</v>
      </c>
      <c r="B107" s="193" t="str">
        <f>IFERROR(IF(INDEX('Coverage Indicators - Section D'!B$10:B$41,MATCH('Print View'!$A107,'Coverage Indicators - Section D'!$A$10:$A$41,0))&lt;&gt;0,INDEX('Coverage Indicators - Section D'!B$10:B$41,MATCH('Print View'!$A107,'Coverage Indicators - Section D'!$A$10:$A$41,0)),""),"")</f>
        <v/>
      </c>
      <c r="C107" s="193" t="str">
        <f>IFERROR(IF(INDEX('Coverage Indicators - Section D'!C$10:C$41,MATCH('Print View'!$A107,'Coverage Indicators - Section D'!$A$10:$A$41,0))&lt;&gt;0,INDEX('Coverage Indicators - Section D'!C$10:C$41,MATCH('Print View'!$A107,'Coverage Indicators - Section D'!$A$10:$A$41,0)),""),"")</f>
        <v/>
      </c>
      <c r="D107" s="193" t="str">
        <f>IFERROR(IF(INDEX('Coverage Indicators - Section D'!D$10:D$41,MATCH('Print View'!$A107,'Coverage Indicators - Section D'!$A$10:$A$41,0))&lt;&gt;0,INDEX('Coverage Indicators - Section D'!D$10:D$41,MATCH('Print View'!$A107,'Coverage Indicators - Section D'!$A$10:$A$41,0)),""),"")</f>
        <v/>
      </c>
      <c r="E107" s="193" t="str">
        <f>IFERROR(IF(INDEX('Coverage Indicators - Section D'!E$10:E$41,MATCH('Print View'!$A107,'Coverage Indicators - Section D'!$A$10:$A$41,0))&lt;&gt;0,INDEX('Coverage Indicators - Section D'!E$10:E$41,MATCH('Print View'!$A107,'Coverage Indicators - Section D'!$A$10:$A$41,0)),""),"")</f>
        <v/>
      </c>
      <c r="F107" s="193" t="str">
        <f>IFERROR(IF(INDEX('Coverage Indicators - Section D'!F$10:F$41,MATCH('Print View'!$A107,'Coverage Indicators - Section D'!$A$10:$A$41,0))&lt;&gt;0,INDEX('Coverage Indicators - Section D'!F$10:F$41,MATCH('Print View'!$A107,'Coverage Indicators - Section D'!$A$10:$A$41,0)),""),"")</f>
        <v/>
      </c>
      <c r="G107" s="193" t="str">
        <f>IFERROR(IF(INDEX('Coverage Indicators - Section D'!G$10:G$41,MATCH('Print View'!$A107,'Coverage Indicators - Section D'!$A$10:$A$41,0))&lt;&gt;0,INDEX('Coverage Indicators - Section D'!G$10:G$41,MATCH('Print View'!$A107,'Coverage Indicators - Section D'!$A$10:$A$41,0)),""),"")</f>
        <v/>
      </c>
      <c r="H107" s="193" t="str">
        <f>IFERROR(IF(INDEX('Coverage Indicators - Section D'!H$10:H$41,MATCH('Print View'!$A107,'Coverage Indicators - Section D'!$A$10:$A$41,0))&lt;&gt;0,INDEX('Coverage Indicators - Section D'!H$10:H$41,MATCH('Print View'!$A107,'Coverage Indicators - Section D'!$A$10:$A$41,0)),""),"")</f>
        <v/>
      </c>
      <c r="I107" s="193" t="str">
        <f>IFERROR(IF(INDEX('Coverage Indicators - Section D'!P$10:P$41,MATCH('Print View'!$A107,'Coverage Indicators - Section D'!$A$10:$A$41,0))&lt;&gt;0,INDEX('Coverage Indicators - Section D'!P$10:P$41,MATCH('Print View'!$A107,'Coverage Indicators - Section D'!$A$10:$A$41,0)),""),"")</f>
        <v/>
      </c>
      <c r="J107" s="193" t="str">
        <f>IFERROR(IF(INDEX('Coverage Indicators - Section D'!Q$10:Q$41,MATCH('Print View'!$A107,'Coverage Indicators - Section D'!$A$10:$A$41,0))&lt;&gt;0,INDEX('Coverage Indicators - Section D'!Q$10:Q$41,MATCH('Print View'!$A107,'Coverage Indicators - Section D'!$A$10:$A$41,0)),""),"")</f>
        <v/>
      </c>
      <c r="K107" s="193" t="str">
        <f>IFERROR(IF(INDEX('Coverage Indicators - Section D'!R$10:R$41,MATCH('Print View'!$A107,'Coverage Indicators - Section D'!$A$10:$A$41,0))&lt;&gt;0,INDEX('Coverage Indicators - Section D'!R$10:R$41,MATCH('Print View'!$A107,'Coverage Indicators - Section D'!$A$10:$A$41,0)),""),"")</f>
        <v/>
      </c>
      <c r="L107" s="193" t="str">
        <f>IFERROR(IF(INDEX('Coverage Indicators - Section D'!S$10:S$41,MATCH('Print View'!$A107,'Coverage Indicators - Section D'!$A$10:$A$41,0))&lt;&gt;0,INDEX('Coverage Indicators - Section D'!S$10:S$41,MATCH('Print View'!$A107,'Coverage Indicators - Section D'!$A$10:$A$41,0)),""),"")</f>
        <v/>
      </c>
      <c r="M107" s="193" t="str">
        <f>IFERROR(IF(INDEX('Coverage Indicators - Section D'!#REF!,MATCH('Print View'!$A107,'Coverage Indicators - Section D'!$A$10:$A$41,0))&lt;&gt;0,INDEX('Coverage Indicators - Section D'!#REF!,MATCH('Print View'!$A107,'Coverage Indicators - Section D'!$A$10:$A$41,0)),""),"")</f>
        <v/>
      </c>
      <c r="N107" s="193" t="str">
        <f>IFERROR(IF(INDEX('Coverage Indicators - Section D'!U$10:U$41,MATCH('Print View'!$A107,'Coverage Indicators - Section D'!$A$10:$A$41,0))&lt;&gt;0,INDEX('Coverage Indicators - Section D'!U$10:U$41,MATCH('Print View'!$A107,'Coverage Indicators - Section D'!$A$10:$A$41,0)),""),"")</f>
        <v/>
      </c>
      <c r="O107" s="193" t="str">
        <f>IFERROR(IF(INDEX('Coverage Indicators - Section D'!V$10:V$41,MATCH('Print View'!$A107,'Coverage Indicators - Section D'!$A$10:$A$41,0))&lt;&gt;0,INDEX('Coverage Indicators - Section D'!V$10:V$41,MATCH('Print View'!$A107,'Coverage Indicators - Section D'!$A$10:$A$41,0)),""),"")</f>
        <v/>
      </c>
      <c r="P107" s="212" t="str">
        <f t="array" ref="P107">IFERROR(IF(INDEX('Coverage Indicators - Section D'!E$45:E$196,MATCH('Print View'!$A107&amp;'Print View'!$Q$76,'Coverage Indicators - Section D'!$B$45:$B$196&amp;'Coverage Indicators - Section D'!$I$45:$I$196,0))&lt;&gt;0,INDEX('Coverage Indicators - Section D'!E$45:E$196,MATCH('Print View'!$A107&amp;'Print View'!$Q$76,'Coverage Indicators - Section D'!$B$45:$B$196&amp;'Coverage Indicators - Section D'!$I$45:$I$196,0)),""),"")</f>
        <v/>
      </c>
      <c r="Q107" s="199" t="str">
        <f t="array" ref="Q107">IFERROR(IF(INDEX('Coverage Indicators - Section D'!F$45:F$196,MATCH('Print View'!$A107&amp;'Print View'!$Q$76,'Coverage Indicators - Section D'!$B$45:$B$196&amp;'Coverage Indicators - Section D'!$I$45:$I$196,0))&lt;&gt;0,INDEX('Coverage Indicators - Section D'!F$45:F$196,MATCH('Print View'!$A107&amp;'Print View'!$Q$76,'Coverage Indicators - Section D'!$B$45:$B$196&amp;'Coverage Indicators - Section D'!$I$45:$I$196,0)),""),"")</f>
        <v/>
      </c>
      <c r="R107" s="199" t="str">
        <f t="array" ref="R107">IFERROR(IF(INDEX('Coverage Indicators - Section D'!G$45:G$196,MATCH('Print View'!$A107&amp;'Print View'!$Q$76,'Coverage Indicators - Section D'!$B$45:$B$196&amp;'Coverage Indicators - Section D'!$I$45:$I$196,0))&lt;&gt;0,INDEX('Coverage Indicators - Section D'!G$45:G$196,MATCH('Print View'!$A107&amp;'Print View'!$Q$76,'Coverage Indicators - Section D'!$B$45:$B$196&amp;'Coverage Indicators - Section D'!$I$45:$I$196,0)),""),"")</f>
        <v/>
      </c>
      <c r="S107" s="201" t="str">
        <f t="array" ref="S107">IFERROR(IF(INDEX('Coverage Indicators - Section D'!H$45:H$196,MATCH('Print View'!$A107&amp;'Print View'!$Q$76,'Coverage Indicators - Section D'!$B$45:$B$196&amp;'Coverage Indicators - Section D'!$I$45:$I$196,0))&lt;&gt;0,INDEX('Coverage Indicators - Section D'!H$45:H$196,MATCH('Print View'!$A107&amp;'Print View'!$Q$76,'Coverage Indicators - Section D'!$B$45:$B$196&amp;'Coverage Indicators - Section D'!$I$45:$I$196,0)),""),"")</f>
        <v/>
      </c>
      <c r="T107" s="198" t="str">
        <f t="array" ref="T107">IFERROR(IF(INDEX('Coverage Indicators - Section D'!E$45:E$196,MATCH('Print View'!$A107&amp;'Print View'!$U$76,'Coverage Indicators - Section D'!$B$45:$B$196&amp;'Coverage Indicators - Section D'!$I$45:$I$196,0))&lt;&gt;0,INDEX('Coverage Indicators - Section D'!E$45:E$196,MATCH('Print View'!$A107&amp;'Print View'!$U$76,'Coverage Indicators - Section D'!$B$45:$B$196&amp;'Coverage Indicators - Section D'!$I$45:$I$196,0)),""),"")</f>
        <v/>
      </c>
      <c r="U107" s="199" t="str">
        <f t="array" ref="U107">IFERROR(IF(INDEX('Coverage Indicators - Section D'!F$45:F$196,MATCH('Print View'!$A107&amp;'Print View'!$U$76,'Coverage Indicators - Section D'!$B$45:$B$196&amp;'Coverage Indicators - Section D'!$I$45:$I$196,0))&lt;&gt;0,INDEX('Coverage Indicators - Section D'!F$45:F$196,MATCH('Print View'!$A107&amp;'Print View'!$U$76,'Coverage Indicators - Section D'!$B$45:$B$196&amp;'Coverage Indicators - Section D'!$I$45:$I$196,0)),""),"")</f>
        <v/>
      </c>
      <c r="V107" s="199" t="str">
        <f t="array" ref="V107">IFERROR(IF(INDEX('Coverage Indicators - Section D'!G$45:G$196,MATCH('Print View'!$A107&amp;'Print View'!$U$76,'Coverage Indicators - Section D'!$B$45:$B$196&amp;'Coverage Indicators - Section D'!$I$45:$I$196,0))&lt;&gt;0,INDEX('Coverage Indicators - Section D'!G$45:G$196,MATCH('Print View'!$A107&amp;'Print View'!$U$76,'Coverage Indicators - Section D'!$B$45:$B$196&amp;'Coverage Indicators - Section D'!$I$45:$I$196,0)),""),"")</f>
        <v/>
      </c>
      <c r="W107" s="201" t="str">
        <f t="array" ref="W107">IFERROR(IF(INDEX('Coverage Indicators - Section D'!H$45:H$196,MATCH('Print View'!$A107&amp;'Print View'!$U$76,'Coverage Indicators - Section D'!$B$45:$B$196&amp;'Coverage Indicators - Section D'!$I$45:$I$196,0))&lt;&gt;0,INDEX('Coverage Indicators - Section D'!H$45:H$196,MATCH('Print View'!$A107&amp;'Print View'!$U$76,'Coverage Indicators - Section D'!$B$45:$B$196&amp;'Coverage Indicators - Section D'!$I$45:$I$196,0)),""),"")</f>
        <v/>
      </c>
      <c r="X107" s="197"/>
      <c r="Y107" s="195"/>
      <c r="Z107" s="195"/>
      <c r="AA107" s="196"/>
      <c r="AB107" s="197"/>
      <c r="AC107" s="195"/>
      <c r="AD107" s="195"/>
      <c r="AE107" s="196"/>
      <c r="AF107" s="197"/>
      <c r="AG107" s="195"/>
      <c r="AH107" s="204"/>
      <c r="AI107" s="196"/>
      <c r="AJ107" s="202" t="str">
        <f>IFERROR(IF(INDEX('Coverage Indicators - Section D'!W$10:W$41,MATCH('Print View'!$A107,'Coverage Indicators - Section D'!$A$10:$A$41,0))&lt;&gt;0,INDEX('Coverage Indicators - Section D'!W$10:W$41,MATCH('Print View'!$A107,'Coverage Indicators - Section D'!$A$10:$A$41,0)),""),"")</f>
        <v/>
      </c>
    </row>
    <row r="108" spans="1:36" s="203" customFormat="1" ht="24" thickBot="1" x14ac:dyDescent="0.3">
      <c r="A108" s="220">
        <v>30</v>
      </c>
      <c r="B108" s="285" t="str">
        <f>IFERROR(IF(INDEX('Coverage Indicators - Section D'!B$10:B$41,MATCH('Print View'!$A108,'Coverage Indicators - Section D'!$A$10:$A$41,0))&lt;&gt;0,INDEX('Coverage Indicators - Section D'!B$10:B$41,MATCH('Print View'!$A108,'Coverage Indicators - Section D'!$A$10:$A$41,0)),""),"")</f>
        <v/>
      </c>
      <c r="C108" s="285" t="str">
        <f>IFERROR(IF(INDEX('Coverage Indicators - Section D'!C$10:C$41,MATCH('Print View'!$A108,'Coverage Indicators - Section D'!$A$10:$A$41,0))&lt;&gt;0,INDEX('Coverage Indicators - Section D'!C$10:C$41,MATCH('Print View'!$A108,'Coverage Indicators - Section D'!$A$10:$A$41,0)),""),"")</f>
        <v/>
      </c>
      <c r="D108" s="285" t="str">
        <f>IFERROR(IF(INDEX('Coverage Indicators - Section D'!D$10:D$41,MATCH('Print View'!$A108,'Coverage Indicators - Section D'!$A$10:$A$41,0))&lt;&gt;0,INDEX('Coverage Indicators - Section D'!D$10:D$41,MATCH('Print View'!$A108,'Coverage Indicators - Section D'!$A$10:$A$41,0)),""),"")</f>
        <v/>
      </c>
      <c r="E108" s="285" t="str">
        <f>IFERROR(IF(INDEX('Coverage Indicators - Section D'!E$10:E$41,MATCH('Print View'!$A108,'Coverage Indicators - Section D'!$A$10:$A$41,0))&lt;&gt;0,INDEX('Coverage Indicators - Section D'!E$10:E$41,MATCH('Print View'!$A108,'Coverage Indicators - Section D'!$A$10:$A$41,0)),""),"")</f>
        <v/>
      </c>
      <c r="F108" s="285" t="str">
        <f>IFERROR(IF(INDEX('Coverage Indicators - Section D'!F$10:F$41,MATCH('Print View'!$A108,'Coverage Indicators - Section D'!$A$10:$A$41,0))&lt;&gt;0,INDEX('Coverage Indicators - Section D'!F$10:F$41,MATCH('Print View'!$A108,'Coverage Indicators - Section D'!$A$10:$A$41,0)),""),"")</f>
        <v/>
      </c>
      <c r="G108" s="285" t="str">
        <f>IFERROR(IF(INDEX('Coverage Indicators - Section D'!G$10:G$41,MATCH('Print View'!$A108,'Coverage Indicators - Section D'!$A$10:$A$41,0))&lt;&gt;0,INDEX('Coverage Indicators - Section D'!G$10:G$41,MATCH('Print View'!$A108,'Coverage Indicators - Section D'!$A$10:$A$41,0)),""),"")</f>
        <v/>
      </c>
      <c r="H108" s="285" t="str">
        <f>IFERROR(IF(INDEX('Coverage Indicators - Section D'!H$10:H$41,MATCH('Print View'!$A108,'Coverage Indicators - Section D'!$A$10:$A$41,0))&lt;&gt;0,INDEX('Coverage Indicators - Section D'!H$10:H$41,MATCH('Print View'!$A108,'Coverage Indicators - Section D'!$A$10:$A$41,0)),""),"")</f>
        <v/>
      </c>
      <c r="I108" s="285" t="str">
        <f>IFERROR(IF(INDEX('Coverage Indicators - Section D'!P$10:P$41,MATCH('Print View'!$A108,'Coverage Indicators - Section D'!$A$10:$A$41,0))&lt;&gt;0,INDEX('Coverage Indicators - Section D'!P$10:P$41,MATCH('Print View'!$A108,'Coverage Indicators - Section D'!$A$10:$A$41,0)),""),"")</f>
        <v/>
      </c>
      <c r="J108" s="285" t="str">
        <f>IFERROR(IF(INDEX('Coverage Indicators - Section D'!Q$10:Q$41,MATCH('Print View'!$A108,'Coverage Indicators - Section D'!$A$10:$A$41,0))&lt;&gt;0,INDEX('Coverage Indicators - Section D'!Q$10:Q$41,MATCH('Print View'!$A108,'Coverage Indicators - Section D'!$A$10:$A$41,0)),""),"")</f>
        <v/>
      </c>
      <c r="K108" s="285" t="str">
        <f>IFERROR(IF(INDEX('Coverage Indicators - Section D'!R$10:R$41,MATCH('Print View'!$A108,'Coverage Indicators - Section D'!$A$10:$A$41,0))&lt;&gt;0,INDEX('Coverage Indicators - Section D'!R$10:R$41,MATCH('Print View'!$A108,'Coverage Indicators - Section D'!$A$10:$A$41,0)),""),"")</f>
        <v/>
      </c>
      <c r="L108" s="285" t="str">
        <f>IFERROR(IF(INDEX('Coverage Indicators - Section D'!S$10:S$41,MATCH('Print View'!$A108,'Coverage Indicators - Section D'!$A$10:$A$41,0))&lt;&gt;0,INDEX('Coverage Indicators - Section D'!S$10:S$41,MATCH('Print View'!$A108,'Coverage Indicators - Section D'!$A$10:$A$41,0)),""),"")</f>
        <v/>
      </c>
      <c r="M108" s="285" t="str">
        <f>IFERROR(IF(INDEX('Coverage Indicators - Section D'!#REF!,MATCH('Print View'!$A108,'Coverage Indicators - Section D'!$A$10:$A$41,0))&lt;&gt;0,INDEX('Coverage Indicators - Section D'!#REF!,MATCH('Print View'!$A108,'Coverage Indicators - Section D'!$A$10:$A$41,0)),""),"")</f>
        <v/>
      </c>
      <c r="N108" s="285" t="str">
        <f>IFERROR(IF(INDEX('Coverage Indicators - Section D'!U$10:U$41,MATCH('Print View'!$A108,'Coverage Indicators - Section D'!$A$10:$A$41,0))&lt;&gt;0,INDEX('Coverage Indicators - Section D'!U$10:U$41,MATCH('Print View'!$A108,'Coverage Indicators - Section D'!$A$10:$A$41,0)),""),"")</f>
        <v/>
      </c>
      <c r="O108" s="285" t="str">
        <f>IFERROR(IF(INDEX('Coverage Indicators - Section D'!V$10:V$41,MATCH('Print View'!$A108,'Coverage Indicators - Section D'!$A$10:$A$41,0))&lt;&gt;0,INDEX('Coverage Indicators - Section D'!V$10:V$41,MATCH('Print View'!$A108,'Coverage Indicators - Section D'!$A$10:$A$41,0)),""),"")</f>
        <v/>
      </c>
      <c r="P108" s="286" t="str">
        <f t="array" ref="P108">IFERROR(IF(INDEX('Coverage Indicators - Section D'!E$45:E$196,MATCH('Print View'!$A108&amp;'Print View'!$Q$76,'Coverage Indicators - Section D'!$B$45:$B$196&amp;'Coverage Indicators - Section D'!$I$45:$I$196,0))&lt;&gt;0,INDEX('Coverage Indicators - Section D'!E$45:E$196,MATCH('Print View'!$A108&amp;'Print View'!$Q$76,'Coverage Indicators - Section D'!$B$45:$B$196&amp;'Coverage Indicators - Section D'!$I$45:$I$196,0)),""),"")</f>
        <v/>
      </c>
      <c r="Q108" s="287" t="str">
        <f t="array" ref="Q108">IFERROR(IF(INDEX('Coverage Indicators - Section D'!F$45:F$196,MATCH('Print View'!$A108&amp;'Print View'!$Q$76,'Coverage Indicators - Section D'!$B$45:$B$196&amp;'Coverage Indicators - Section D'!$I$45:$I$196,0))&lt;&gt;0,INDEX('Coverage Indicators - Section D'!F$45:F$196,MATCH('Print View'!$A108&amp;'Print View'!$Q$76,'Coverage Indicators - Section D'!$B$45:$B$196&amp;'Coverage Indicators - Section D'!$I$45:$I$196,0)),""),"")</f>
        <v/>
      </c>
      <c r="R108" s="287" t="str">
        <f t="array" ref="R108">IFERROR(IF(INDEX('Coverage Indicators - Section D'!G$45:G$196,MATCH('Print View'!$A108&amp;'Print View'!$Q$76,'Coverage Indicators - Section D'!$B$45:$B$196&amp;'Coverage Indicators - Section D'!$I$45:$I$196,0))&lt;&gt;0,INDEX('Coverage Indicators - Section D'!G$45:G$196,MATCH('Print View'!$A108&amp;'Print View'!$Q$76,'Coverage Indicators - Section D'!$B$45:$B$196&amp;'Coverage Indicators - Section D'!$I$45:$I$196,0)),""),"")</f>
        <v/>
      </c>
      <c r="S108" s="288" t="str">
        <f t="array" ref="S108">IFERROR(IF(INDEX('Coverage Indicators - Section D'!H$45:H$196,MATCH('Print View'!$A108&amp;'Print View'!$Q$76,'Coverage Indicators - Section D'!$B$45:$B$196&amp;'Coverage Indicators - Section D'!$I$45:$I$196,0))&lt;&gt;0,INDEX('Coverage Indicators - Section D'!H$45:H$196,MATCH('Print View'!$A108&amp;'Print View'!$Q$76,'Coverage Indicators - Section D'!$B$45:$B$196&amp;'Coverage Indicators - Section D'!$I$45:$I$196,0)),""),"")</f>
        <v/>
      </c>
      <c r="T108" s="289" t="str">
        <f t="array" ref="T108">IFERROR(IF(INDEX('Coverage Indicators - Section D'!E$45:E$196,MATCH('Print View'!$A108&amp;'Print View'!$U$76,'Coverage Indicators - Section D'!$B$45:$B$196&amp;'Coverage Indicators - Section D'!$I$45:$I$196,0))&lt;&gt;0,INDEX('Coverage Indicators - Section D'!E$45:E$196,MATCH('Print View'!$A108&amp;'Print View'!$U$76,'Coverage Indicators - Section D'!$B$45:$B$196&amp;'Coverage Indicators - Section D'!$I$45:$I$196,0)),""),"")</f>
        <v/>
      </c>
      <c r="U108" s="287" t="str">
        <f t="array" ref="U108">IFERROR(IF(INDEX('Coverage Indicators - Section D'!F$45:F$196,MATCH('Print View'!$A108&amp;'Print View'!$U$76,'Coverage Indicators - Section D'!$B$45:$B$196&amp;'Coverage Indicators - Section D'!$I$45:$I$196,0))&lt;&gt;0,INDEX('Coverage Indicators - Section D'!F$45:F$196,MATCH('Print View'!$A108&amp;'Print View'!$U$76,'Coverage Indicators - Section D'!$B$45:$B$196&amp;'Coverage Indicators - Section D'!$I$45:$I$196,0)),""),"")</f>
        <v/>
      </c>
      <c r="V108" s="287" t="str">
        <f t="array" ref="V108">IFERROR(IF(INDEX('Coverage Indicators - Section D'!G$45:G$196,MATCH('Print View'!$A108&amp;'Print View'!$U$76,'Coverage Indicators - Section D'!$B$45:$B$196&amp;'Coverage Indicators - Section D'!$I$45:$I$196,0))&lt;&gt;0,INDEX('Coverage Indicators - Section D'!G$45:G$196,MATCH('Print View'!$A108&amp;'Print View'!$U$76,'Coverage Indicators - Section D'!$B$45:$B$196&amp;'Coverage Indicators - Section D'!$I$45:$I$196,0)),""),"")</f>
        <v/>
      </c>
      <c r="W108" s="288" t="str">
        <f t="array" ref="W108">IFERROR(IF(INDEX('Coverage Indicators - Section D'!H$45:H$196,MATCH('Print View'!$A108&amp;'Print View'!$U$76,'Coverage Indicators - Section D'!$B$45:$B$196&amp;'Coverage Indicators - Section D'!$I$45:$I$196,0))&lt;&gt;0,INDEX('Coverage Indicators - Section D'!H$45:H$196,MATCH('Print View'!$A108&amp;'Print View'!$U$76,'Coverage Indicators - Section D'!$B$45:$B$196&amp;'Coverage Indicators - Section D'!$I$45:$I$196,0)),""),"")</f>
        <v/>
      </c>
      <c r="X108" s="290"/>
      <c r="Y108" s="291"/>
      <c r="Z108" s="291"/>
      <c r="AA108" s="292"/>
      <c r="AB108" s="290"/>
      <c r="AC108" s="291"/>
      <c r="AD108" s="291"/>
      <c r="AE108" s="292"/>
      <c r="AF108" s="290"/>
      <c r="AG108" s="291"/>
      <c r="AH108" s="293"/>
      <c r="AI108" s="292"/>
      <c r="AJ108" s="294" t="str">
        <f>IFERROR(IF(INDEX('Coverage Indicators - Section D'!W$10:W$41,MATCH('Print View'!$A108,'Coverage Indicators - Section D'!$A$10:$A$41,0))&lt;&gt;0,INDEX('Coverage Indicators - Section D'!W$10:W$41,MATCH('Print View'!$A108,'Coverage Indicators - Section D'!$A$10:$A$41,0)),""),"")</f>
        <v/>
      </c>
    </row>
    <row r="109" spans="1:36" ht="23.25" x14ac:dyDescent="0.35">
      <c r="A109" s="155"/>
      <c r="B109" s="156"/>
      <c r="C109" s="156"/>
      <c r="D109" s="157"/>
      <c r="E109" s="157"/>
      <c r="F109" s="157"/>
      <c r="G109" s="157"/>
      <c r="H109" s="157"/>
      <c r="I109" s="157"/>
      <c r="J109" s="157"/>
      <c r="K109" s="157"/>
      <c r="L109" s="157"/>
      <c r="M109" s="157"/>
      <c r="N109" s="157"/>
    </row>
    <row r="110" spans="1:36" ht="16.5" thickBot="1" x14ac:dyDescent="0.3">
      <c r="J110" s="138"/>
    </row>
    <row r="111" spans="1:36" ht="47.25" thickBot="1" x14ac:dyDescent="0.3">
      <c r="A111" s="709" t="str">
        <f>'WPTM - Section F'!A6:AC6</f>
        <v>Activités principales</v>
      </c>
      <c r="B111" s="710"/>
      <c r="C111" s="710"/>
      <c r="D111" s="710"/>
      <c r="E111" s="710"/>
      <c r="F111" s="710"/>
      <c r="G111" s="710"/>
      <c r="H111" s="710"/>
      <c r="I111" s="711"/>
    </row>
    <row r="112" spans="1:36" ht="16.5" thickBot="1" x14ac:dyDescent="0.3"/>
    <row r="113" spans="1:35" ht="26.25" customHeight="1" x14ac:dyDescent="0.25">
      <c r="A113" s="728" t="str">
        <f>'WPTM - Section F'!A7</f>
        <v>Activités principales numero</v>
      </c>
      <c r="B113" s="728" t="str">
        <f>'WPTM - Section F'!B7</f>
        <v>Module</v>
      </c>
      <c r="C113" s="728" t="str">
        <f>'WPTM - Section F'!C7</f>
        <v>Intervention</v>
      </c>
      <c r="D113" s="728" t="str">
        <f>'WPTM - Section F'!D7</f>
        <v>Activités principale</v>
      </c>
      <c r="E113" s="728" t="str">
        <f>'WPTM - Section F'!E7</f>
        <v xml:space="preserve">Récipiendaires principaux responsables </v>
      </c>
      <c r="F113" s="728" t="str">
        <f>'WPTM - Section F'!W7</f>
        <v>Module Reference (Name)</v>
      </c>
      <c r="G113" s="205"/>
      <c r="H113" s="205"/>
      <c r="I113" s="205"/>
      <c r="J113" s="205"/>
      <c r="K113" s="205"/>
      <c r="L113" s="206"/>
      <c r="M113" s="208"/>
      <c r="N113" s="205"/>
      <c r="O113" s="205"/>
      <c r="P113" s="205"/>
      <c r="Q113" s="205"/>
      <c r="R113" s="205"/>
      <c r="S113" s="206"/>
      <c r="T113" s="208"/>
      <c r="U113" s="205"/>
      <c r="V113" s="205"/>
      <c r="W113" s="205"/>
      <c r="X113" s="205"/>
      <c r="Y113" s="205"/>
      <c r="Z113" s="206"/>
      <c r="AA113" s="208"/>
      <c r="AB113" s="205"/>
      <c r="AC113" s="205"/>
      <c r="AD113" s="205"/>
      <c r="AE113" s="205"/>
      <c r="AF113" s="205"/>
      <c r="AG113" s="206"/>
      <c r="AH113" s="172"/>
      <c r="AI113" s="744"/>
    </row>
    <row r="114" spans="1:35" ht="26.25" customHeight="1" x14ac:dyDescent="0.25">
      <c r="A114" s="729"/>
      <c r="B114" s="729"/>
      <c r="C114" s="729"/>
      <c r="D114" s="729"/>
      <c r="E114" s="729"/>
      <c r="F114" s="729"/>
      <c r="G114" s="207"/>
      <c r="H114" s="207"/>
      <c r="I114" s="209" t="s">
        <v>126</v>
      </c>
      <c r="J114" s="207"/>
      <c r="K114" s="207"/>
      <c r="L114" s="210"/>
      <c r="M114" s="211" t="s">
        <v>125</v>
      </c>
      <c r="N114" s="207"/>
      <c r="O114" s="207"/>
      <c r="P114" s="207" t="s">
        <v>126</v>
      </c>
      <c r="Q114" s="207"/>
      <c r="R114" s="207"/>
      <c r="S114" s="210"/>
      <c r="T114" s="221" t="s">
        <v>125</v>
      </c>
      <c r="U114" s="207"/>
      <c r="V114" s="207"/>
      <c r="W114" s="207" t="s">
        <v>126</v>
      </c>
      <c r="X114" s="207"/>
      <c r="Y114" s="207"/>
      <c r="Z114" s="210"/>
      <c r="AA114" s="211" t="s">
        <v>125</v>
      </c>
      <c r="AB114" s="207"/>
      <c r="AC114" s="207"/>
      <c r="AD114" s="207" t="s">
        <v>126</v>
      </c>
      <c r="AE114" s="207"/>
      <c r="AF114" s="207"/>
      <c r="AG114" s="210"/>
      <c r="AH114" s="173"/>
      <c r="AI114" s="745"/>
    </row>
    <row r="115" spans="1:35" x14ac:dyDescent="0.25">
      <c r="A115" s="159"/>
      <c r="B115" s="151"/>
      <c r="C115" s="151"/>
      <c r="D115" s="151"/>
      <c r="E115" s="152"/>
      <c r="F115" s="739"/>
      <c r="G115" s="739"/>
      <c r="H115" s="740"/>
      <c r="I115" s="741"/>
      <c r="J115" s="739"/>
      <c r="K115" s="739"/>
      <c r="L115" s="742"/>
      <c r="M115" s="743"/>
      <c r="N115" s="739"/>
      <c r="O115" s="740"/>
      <c r="P115" s="741"/>
      <c r="Q115" s="739"/>
      <c r="R115" s="739"/>
      <c r="S115" s="742"/>
      <c r="T115" s="743"/>
      <c r="U115" s="739"/>
      <c r="V115" s="740"/>
      <c r="W115" s="741"/>
      <c r="X115" s="739"/>
      <c r="Y115" s="739"/>
      <c r="Z115" s="742"/>
      <c r="AA115" s="743"/>
      <c r="AB115" s="739"/>
      <c r="AC115" s="740"/>
      <c r="AD115" s="741"/>
      <c r="AE115" s="739"/>
      <c r="AF115" s="739"/>
      <c r="AG115" s="742"/>
      <c r="AH115" s="174"/>
      <c r="AI115" s="160"/>
    </row>
    <row r="116" spans="1:35" x14ac:dyDescent="0.25">
      <c r="A116" s="159"/>
      <c r="B116" s="151"/>
      <c r="C116" s="151"/>
      <c r="D116" s="151"/>
      <c r="E116" s="152"/>
      <c r="F116" s="739"/>
      <c r="G116" s="739"/>
      <c r="H116" s="740"/>
      <c r="I116" s="741"/>
      <c r="J116" s="739"/>
      <c r="K116" s="739"/>
      <c r="L116" s="742"/>
      <c r="M116" s="743"/>
      <c r="N116" s="739"/>
      <c r="O116" s="740"/>
      <c r="P116" s="741"/>
      <c r="Q116" s="739"/>
      <c r="R116" s="739"/>
      <c r="S116" s="742"/>
      <c r="T116" s="743"/>
      <c r="U116" s="739"/>
      <c r="V116" s="740"/>
      <c r="W116" s="741"/>
      <c r="X116" s="739"/>
      <c r="Y116" s="739"/>
      <c r="Z116" s="742"/>
      <c r="AA116" s="743"/>
      <c r="AB116" s="739"/>
      <c r="AC116" s="740"/>
      <c r="AD116" s="741"/>
      <c r="AE116" s="739"/>
      <c r="AF116" s="739"/>
      <c r="AG116" s="742"/>
      <c r="AH116" s="174"/>
      <c r="AI116" s="160"/>
    </row>
    <row r="117" spans="1:35" x14ac:dyDescent="0.25">
      <c r="A117" s="159"/>
      <c r="B117" s="151"/>
      <c r="C117" s="151"/>
      <c r="D117" s="151"/>
      <c r="E117" s="152"/>
      <c r="F117" s="739"/>
      <c r="G117" s="739"/>
      <c r="H117" s="740"/>
      <c r="I117" s="741"/>
      <c r="J117" s="739"/>
      <c r="K117" s="739"/>
      <c r="L117" s="742"/>
      <c r="M117" s="743"/>
      <c r="N117" s="739"/>
      <c r="O117" s="740"/>
      <c r="P117" s="741"/>
      <c r="Q117" s="739"/>
      <c r="R117" s="739"/>
      <c r="S117" s="742"/>
      <c r="T117" s="743"/>
      <c r="U117" s="739"/>
      <c r="V117" s="740"/>
      <c r="W117" s="741"/>
      <c r="X117" s="739"/>
      <c r="Y117" s="739"/>
      <c r="Z117" s="742"/>
      <c r="AA117" s="743"/>
      <c r="AB117" s="739"/>
      <c r="AC117" s="740"/>
      <c r="AD117" s="741"/>
      <c r="AE117" s="739"/>
      <c r="AF117" s="739"/>
      <c r="AG117" s="742"/>
      <c r="AH117" s="174"/>
      <c r="AI117" s="160"/>
    </row>
    <row r="118" spans="1:35" x14ac:dyDescent="0.25">
      <c r="A118" s="159"/>
      <c r="B118" s="151"/>
      <c r="C118" s="151"/>
      <c r="D118" s="151"/>
      <c r="E118" s="152"/>
      <c r="F118" s="739"/>
      <c r="G118" s="739"/>
      <c r="H118" s="740"/>
      <c r="I118" s="741"/>
      <c r="J118" s="739"/>
      <c r="K118" s="739"/>
      <c r="L118" s="742"/>
      <c r="M118" s="743"/>
      <c r="N118" s="739"/>
      <c r="O118" s="740"/>
      <c r="P118" s="741"/>
      <c r="Q118" s="739"/>
      <c r="R118" s="739"/>
      <c r="S118" s="742"/>
      <c r="T118" s="743"/>
      <c r="U118" s="739"/>
      <c r="V118" s="740"/>
      <c r="W118" s="741"/>
      <c r="X118" s="739"/>
      <c r="Y118" s="739"/>
      <c r="Z118" s="742"/>
      <c r="AA118" s="743"/>
      <c r="AB118" s="739"/>
      <c r="AC118" s="740"/>
      <c r="AD118" s="741"/>
      <c r="AE118" s="739"/>
      <c r="AF118" s="739"/>
      <c r="AG118" s="742"/>
      <c r="AH118" s="174"/>
      <c r="AI118" s="160"/>
    </row>
    <row r="119" spans="1:35" x14ac:dyDescent="0.25">
      <c r="A119" s="159"/>
      <c r="B119" s="151"/>
      <c r="C119" s="151"/>
      <c r="D119" s="151"/>
      <c r="E119" s="152"/>
      <c r="F119" s="739"/>
      <c r="G119" s="739"/>
      <c r="H119" s="740"/>
      <c r="I119" s="741"/>
      <c r="J119" s="739"/>
      <c r="K119" s="739"/>
      <c r="L119" s="742"/>
      <c r="M119" s="743"/>
      <c r="N119" s="739"/>
      <c r="O119" s="740"/>
      <c r="P119" s="741"/>
      <c r="Q119" s="739"/>
      <c r="R119" s="739"/>
      <c r="S119" s="742"/>
      <c r="T119" s="743"/>
      <c r="U119" s="739"/>
      <c r="V119" s="740"/>
      <c r="W119" s="741"/>
      <c r="X119" s="739"/>
      <c r="Y119" s="739"/>
      <c r="Z119" s="742"/>
      <c r="AA119" s="743"/>
      <c r="AB119" s="739"/>
      <c r="AC119" s="740"/>
      <c r="AD119" s="741"/>
      <c r="AE119" s="739"/>
      <c r="AF119" s="739"/>
      <c r="AG119" s="742"/>
      <c r="AH119" s="174"/>
      <c r="AI119" s="160"/>
    </row>
    <row r="120" spans="1:35" x14ac:dyDescent="0.25">
      <c r="A120" s="159"/>
      <c r="B120" s="151"/>
      <c r="C120" s="151"/>
      <c r="D120" s="151"/>
      <c r="E120" s="152"/>
      <c r="F120" s="739"/>
      <c r="G120" s="739"/>
      <c r="H120" s="740"/>
      <c r="I120" s="741"/>
      <c r="J120" s="739"/>
      <c r="K120" s="739"/>
      <c r="L120" s="742"/>
      <c r="M120" s="743"/>
      <c r="N120" s="739"/>
      <c r="O120" s="740"/>
      <c r="P120" s="741"/>
      <c r="Q120" s="739"/>
      <c r="R120" s="739"/>
      <c r="S120" s="742"/>
      <c r="T120" s="743"/>
      <c r="U120" s="739"/>
      <c r="V120" s="740"/>
      <c r="W120" s="741"/>
      <c r="X120" s="739"/>
      <c r="Y120" s="739"/>
      <c r="Z120" s="742"/>
      <c r="AA120" s="743"/>
      <c r="AB120" s="739"/>
      <c r="AC120" s="740"/>
      <c r="AD120" s="741"/>
      <c r="AE120" s="739"/>
      <c r="AF120" s="739"/>
      <c r="AG120" s="742"/>
      <c r="AH120" s="174"/>
      <c r="AI120" s="160"/>
    </row>
    <row r="121" spans="1:35" x14ac:dyDescent="0.25">
      <c r="A121" s="159"/>
      <c r="B121" s="151"/>
      <c r="C121" s="151"/>
      <c r="D121" s="151"/>
      <c r="E121" s="152"/>
      <c r="F121" s="739"/>
      <c r="G121" s="739"/>
      <c r="H121" s="740"/>
      <c r="I121" s="741"/>
      <c r="J121" s="739"/>
      <c r="K121" s="739"/>
      <c r="L121" s="742"/>
      <c r="M121" s="743"/>
      <c r="N121" s="739"/>
      <c r="O121" s="740"/>
      <c r="P121" s="741"/>
      <c r="Q121" s="739"/>
      <c r="R121" s="739"/>
      <c r="S121" s="742"/>
      <c r="T121" s="743"/>
      <c r="U121" s="739"/>
      <c r="V121" s="740"/>
      <c r="W121" s="741"/>
      <c r="X121" s="739"/>
      <c r="Y121" s="739"/>
      <c r="Z121" s="742"/>
      <c r="AA121" s="743"/>
      <c r="AB121" s="739"/>
      <c r="AC121" s="740"/>
      <c r="AD121" s="741"/>
      <c r="AE121" s="739"/>
      <c r="AF121" s="739"/>
      <c r="AG121" s="742"/>
      <c r="AH121" s="174"/>
      <c r="AI121" s="160"/>
    </row>
    <row r="122" spans="1:35" x14ac:dyDescent="0.25">
      <c r="A122" s="159"/>
      <c r="B122" s="151"/>
      <c r="C122" s="151"/>
      <c r="D122" s="151"/>
      <c r="E122" s="152"/>
      <c r="F122" s="739"/>
      <c r="G122" s="739"/>
      <c r="H122" s="740"/>
      <c r="I122" s="741"/>
      <c r="J122" s="739"/>
      <c r="K122" s="739"/>
      <c r="L122" s="742"/>
      <c r="M122" s="743"/>
      <c r="N122" s="739"/>
      <c r="O122" s="740"/>
      <c r="P122" s="741"/>
      <c r="Q122" s="739"/>
      <c r="R122" s="739"/>
      <c r="S122" s="742"/>
      <c r="T122" s="743"/>
      <c r="U122" s="739"/>
      <c r="V122" s="740"/>
      <c r="W122" s="741"/>
      <c r="X122" s="739"/>
      <c r="Y122" s="739"/>
      <c r="Z122" s="742"/>
      <c r="AA122" s="743"/>
      <c r="AB122" s="739"/>
      <c r="AC122" s="740"/>
      <c r="AD122" s="741"/>
      <c r="AE122" s="739"/>
      <c r="AF122" s="739"/>
      <c r="AG122" s="742"/>
      <c r="AH122" s="174"/>
      <c r="AI122" s="160"/>
    </row>
    <row r="123" spans="1:35" x14ac:dyDescent="0.25">
      <c r="A123" s="159"/>
      <c r="B123" s="151"/>
      <c r="C123" s="151"/>
      <c r="D123" s="151"/>
      <c r="E123" s="152"/>
      <c r="F123" s="739"/>
      <c r="G123" s="739"/>
      <c r="H123" s="740"/>
      <c r="I123" s="741"/>
      <c r="J123" s="739"/>
      <c r="K123" s="739"/>
      <c r="L123" s="742"/>
      <c r="M123" s="743"/>
      <c r="N123" s="739"/>
      <c r="O123" s="740"/>
      <c r="P123" s="741"/>
      <c r="Q123" s="739"/>
      <c r="R123" s="739"/>
      <c r="S123" s="742"/>
      <c r="T123" s="743"/>
      <c r="U123" s="739"/>
      <c r="V123" s="740"/>
      <c r="W123" s="741"/>
      <c r="X123" s="739"/>
      <c r="Y123" s="739"/>
      <c r="Z123" s="742"/>
      <c r="AA123" s="743"/>
      <c r="AB123" s="739"/>
      <c r="AC123" s="740"/>
      <c r="AD123" s="741"/>
      <c r="AE123" s="739"/>
      <c r="AF123" s="739"/>
      <c r="AG123" s="742"/>
      <c r="AH123" s="174"/>
      <c r="AI123" s="160"/>
    </row>
    <row r="124" spans="1:35" x14ac:dyDescent="0.25">
      <c r="A124" s="159"/>
      <c r="B124" s="151"/>
      <c r="C124" s="151"/>
      <c r="D124" s="151"/>
      <c r="E124" s="152"/>
      <c r="F124" s="739"/>
      <c r="G124" s="739"/>
      <c r="H124" s="740"/>
      <c r="I124" s="741"/>
      <c r="J124" s="739"/>
      <c r="K124" s="739"/>
      <c r="L124" s="742"/>
      <c r="M124" s="743"/>
      <c r="N124" s="739"/>
      <c r="O124" s="740"/>
      <c r="P124" s="741"/>
      <c r="Q124" s="739"/>
      <c r="R124" s="739"/>
      <c r="S124" s="742"/>
      <c r="T124" s="743"/>
      <c r="U124" s="739"/>
      <c r="V124" s="740"/>
      <c r="W124" s="741"/>
      <c r="X124" s="739"/>
      <c r="Y124" s="739"/>
      <c r="Z124" s="742"/>
      <c r="AA124" s="743"/>
      <c r="AB124" s="739"/>
      <c r="AC124" s="740"/>
      <c r="AD124" s="741"/>
      <c r="AE124" s="739"/>
      <c r="AF124" s="739"/>
      <c r="AG124" s="742"/>
      <c r="AH124" s="174"/>
      <c r="AI124" s="160"/>
    </row>
    <row r="125" spans="1:35" x14ac:dyDescent="0.25">
      <c r="A125" s="159"/>
      <c r="B125" s="151"/>
      <c r="C125" s="151"/>
      <c r="D125" s="151"/>
      <c r="E125" s="152"/>
      <c r="F125" s="739"/>
      <c r="G125" s="739"/>
      <c r="H125" s="740"/>
      <c r="I125" s="741"/>
      <c r="J125" s="739"/>
      <c r="K125" s="739"/>
      <c r="L125" s="742"/>
      <c r="M125" s="743"/>
      <c r="N125" s="739"/>
      <c r="O125" s="740"/>
      <c r="P125" s="741"/>
      <c r="Q125" s="739"/>
      <c r="R125" s="739"/>
      <c r="S125" s="742"/>
      <c r="T125" s="743"/>
      <c r="U125" s="739"/>
      <c r="V125" s="740"/>
      <c r="W125" s="741"/>
      <c r="X125" s="739"/>
      <c r="Y125" s="739"/>
      <c r="Z125" s="742"/>
      <c r="AA125" s="743"/>
      <c r="AB125" s="739"/>
      <c r="AC125" s="740"/>
      <c r="AD125" s="741"/>
      <c r="AE125" s="739"/>
      <c r="AF125" s="739"/>
      <c r="AG125" s="742"/>
      <c r="AH125" s="174"/>
      <c r="AI125" s="160"/>
    </row>
    <row r="126" spans="1:35" x14ac:dyDescent="0.25">
      <c r="A126" s="159"/>
      <c r="B126" s="151"/>
      <c r="C126" s="151"/>
      <c r="D126" s="151"/>
      <c r="E126" s="152"/>
      <c r="F126" s="739"/>
      <c r="G126" s="739"/>
      <c r="H126" s="740"/>
      <c r="I126" s="741"/>
      <c r="J126" s="739"/>
      <c r="K126" s="739"/>
      <c r="L126" s="742"/>
      <c r="M126" s="743"/>
      <c r="N126" s="739"/>
      <c r="O126" s="740"/>
      <c r="P126" s="741"/>
      <c r="Q126" s="739"/>
      <c r="R126" s="739"/>
      <c r="S126" s="742"/>
      <c r="T126" s="743"/>
      <c r="U126" s="739"/>
      <c r="V126" s="740"/>
      <c r="W126" s="741"/>
      <c r="X126" s="739"/>
      <c r="Y126" s="739"/>
      <c r="Z126" s="742"/>
      <c r="AA126" s="743"/>
      <c r="AB126" s="739"/>
      <c r="AC126" s="740"/>
      <c r="AD126" s="741"/>
      <c r="AE126" s="739"/>
      <c r="AF126" s="739"/>
      <c r="AG126" s="742"/>
      <c r="AH126" s="174"/>
      <c r="AI126" s="160"/>
    </row>
    <row r="127" spans="1:35" x14ac:dyDescent="0.25">
      <c r="A127" s="159"/>
      <c r="B127" s="151"/>
      <c r="C127" s="151"/>
      <c r="D127" s="151"/>
      <c r="E127" s="152"/>
      <c r="F127" s="739"/>
      <c r="G127" s="739"/>
      <c r="H127" s="740"/>
      <c r="I127" s="741"/>
      <c r="J127" s="739"/>
      <c r="K127" s="739"/>
      <c r="L127" s="742"/>
      <c r="M127" s="743"/>
      <c r="N127" s="739"/>
      <c r="O127" s="740"/>
      <c r="P127" s="741"/>
      <c r="Q127" s="739"/>
      <c r="R127" s="739"/>
      <c r="S127" s="742"/>
      <c r="T127" s="743"/>
      <c r="U127" s="739"/>
      <c r="V127" s="740"/>
      <c r="W127" s="741"/>
      <c r="X127" s="739"/>
      <c r="Y127" s="739"/>
      <c r="Z127" s="742"/>
      <c r="AA127" s="743"/>
      <c r="AB127" s="739"/>
      <c r="AC127" s="740"/>
      <c r="AD127" s="741"/>
      <c r="AE127" s="739"/>
      <c r="AF127" s="739"/>
      <c r="AG127" s="742"/>
      <c r="AH127" s="174"/>
      <c r="AI127" s="160"/>
    </row>
    <row r="128" spans="1:35" x14ac:dyDescent="0.25">
      <c r="A128" s="159"/>
      <c r="B128" s="151"/>
      <c r="C128" s="151"/>
      <c r="D128" s="151"/>
      <c r="E128" s="152"/>
      <c r="F128" s="739"/>
      <c r="G128" s="739"/>
      <c r="H128" s="740"/>
      <c r="I128" s="741"/>
      <c r="J128" s="739"/>
      <c r="K128" s="739"/>
      <c r="L128" s="742"/>
      <c r="M128" s="743"/>
      <c r="N128" s="739"/>
      <c r="O128" s="740"/>
      <c r="P128" s="741"/>
      <c r="Q128" s="739"/>
      <c r="R128" s="739"/>
      <c r="S128" s="742"/>
      <c r="T128" s="743"/>
      <c r="U128" s="739"/>
      <c r="V128" s="740"/>
      <c r="W128" s="741"/>
      <c r="X128" s="739"/>
      <c r="Y128" s="739"/>
      <c r="Z128" s="742"/>
      <c r="AA128" s="743"/>
      <c r="AB128" s="739"/>
      <c r="AC128" s="740"/>
      <c r="AD128" s="741"/>
      <c r="AE128" s="739"/>
      <c r="AF128" s="739"/>
      <c r="AG128" s="742"/>
      <c r="AH128" s="174"/>
      <c r="AI128" s="160"/>
    </row>
    <row r="129" spans="1:35" x14ac:dyDescent="0.25">
      <c r="A129" s="159"/>
      <c r="B129" s="151"/>
      <c r="C129" s="151"/>
      <c r="D129" s="151"/>
      <c r="E129" s="152"/>
      <c r="F129" s="739"/>
      <c r="G129" s="739"/>
      <c r="H129" s="740"/>
      <c r="I129" s="741"/>
      <c r="J129" s="739"/>
      <c r="K129" s="739"/>
      <c r="L129" s="742"/>
      <c r="M129" s="743"/>
      <c r="N129" s="739"/>
      <c r="O129" s="740"/>
      <c r="P129" s="741"/>
      <c r="Q129" s="739"/>
      <c r="R129" s="739"/>
      <c r="S129" s="742"/>
      <c r="T129" s="743"/>
      <c r="U129" s="739"/>
      <c r="V129" s="740"/>
      <c r="W129" s="741"/>
      <c r="X129" s="739"/>
      <c r="Y129" s="739"/>
      <c r="Z129" s="742"/>
      <c r="AA129" s="743"/>
      <c r="AB129" s="739"/>
      <c r="AC129" s="740"/>
      <c r="AD129" s="741"/>
      <c r="AE129" s="739"/>
      <c r="AF129" s="739"/>
      <c r="AG129" s="742"/>
      <c r="AH129" s="174"/>
      <c r="AI129" s="160"/>
    </row>
    <row r="130" spans="1:35" x14ac:dyDescent="0.25">
      <c r="A130" s="159"/>
      <c r="B130" s="151"/>
      <c r="C130" s="151"/>
      <c r="D130" s="151"/>
      <c r="E130" s="152"/>
      <c r="F130" s="739"/>
      <c r="G130" s="739"/>
      <c r="H130" s="740"/>
      <c r="I130" s="741"/>
      <c r="J130" s="739"/>
      <c r="K130" s="739"/>
      <c r="L130" s="742"/>
      <c r="M130" s="743"/>
      <c r="N130" s="739"/>
      <c r="O130" s="740"/>
      <c r="P130" s="741"/>
      <c r="Q130" s="739"/>
      <c r="R130" s="739"/>
      <c r="S130" s="742"/>
      <c r="T130" s="743"/>
      <c r="U130" s="739"/>
      <c r="V130" s="740"/>
      <c r="W130" s="741"/>
      <c r="X130" s="739"/>
      <c r="Y130" s="739"/>
      <c r="Z130" s="742"/>
      <c r="AA130" s="743"/>
      <c r="AB130" s="739"/>
      <c r="AC130" s="740"/>
      <c r="AD130" s="741"/>
      <c r="AE130" s="739"/>
      <c r="AF130" s="739"/>
      <c r="AG130" s="742"/>
      <c r="AH130" s="174"/>
      <c r="AI130" s="160"/>
    </row>
    <row r="131" spans="1:35" x14ac:dyDescent="0.25">
      <c r="A131" s="159"/>
      <c r="B131" s="151"/>
      <c r="C131" s="151"/>
      <c r="D131" s="151"/>
      <c r="E131" s="152"/>
      <c r="F131" s="739"/>
      <c r="G131" s="739"/>
      <c r="H131" s="740"/>
      <c r="I131" s="741"/>
      <c r="J131" s="739"/>
      <c r="K131" s="739"/>
      <c r="L131" s="742"/>
      <c r="M131" s="743"/>
      <c r="N131" s="739"/>
      <c r="O131" s="740"/>
      <c r="P131" s="741"/>
      <c r="Q131" s="739"/>
      <c r="R131" s="739"/>
      <c r="S131" s="742"/>
      <c r="T131" s="743"/>
      <c r="U131" s="739"/>
      <c r="V131" s="740"/>
      <c r="W131" s="741"/>
      <c r="X131" s="739"/>
      <c r="Y131" s="739"/>
      <c r="Z131" s="742"/>
      <c r="AA131" s="743"/>
      <c r="AB131" s="739"/>
      <c r="AC131" s="740"/>
      <c r="AD131" s="741"/>
      <c r="AE131" s="739"/>
      <c r="AF131" s="739"/>
      <c r="AG131" s="742"/>
      <c r="AH131" s="174"/>
      <c r="AI131" s="160"/>
    </row>
    <row r="132" spans="1:35" x14ac:dyDescent="0.25">
      <c r="A132" s="159"/>
      <c r="B132" s="151"/>
      <c r="C132" s="151"/>
      <c r="D132" s="151"/>
      <c r="E132" s="152"/>
      <c r="F132" s="739"/>
      <c r="G132" s="739"/>
      <c r="H132" s="740"/>
      <c r="I132" s="741"/>
      <c r="J132" s="739"/>
      <c r="K132" s="739"/>
      <c r="L132" s="742"/>
      <c r="M132" s="743"/>
      <c r="N132" s="739"/>
      <c r="O132" s="740"/>
      <c r="P132" s="741"/>
      <c r="Q132" s="739"/>
      <c r="R132" s="739"/>
      <c r="S132" s="742"/>
      <c r="T132" s="743"/>
      <c r="U132" s="739"/>
      <c r="V132" s="740"/>
      <c r="W132" s="741"/>
      <c r="X132" s="739"/>
      <c r="Y132" s="739"/>
      <c r="Z132" s="742"/>
      <c r="AA132" s="743"/>
      <c r="AB132" s="739"/>
      <c r="AC132" s="740"/>
      <c r="AD132" s="741"/>
      <c r="AE132" s="739"/>
      <c r="AF132" s="739"/>
      <c r="AG132" s="742"/>
      <c r="AH132" s="174"/>
      <c r="AI132" s="160"/>
    </row>
    <row r="133" spans="1:35" x14ac:dyDescent="0.25">
      <c r="A133" s="159"/>
      <c r="B133" s="151"/>
      <c r="C133" s="151"/>
      <c r="D133" s="151"/>
      <c r="E133" s="152"/>
      <c r="F133" s="739"/>
      <c r="G133" s="739"/>
      <c r="H133" s="740"/>
      <c r="I133" s="741"/>
      <c r="J133" s="739"/>
      <c r="K133" s="739"/>
      <c r="L133" s="742"/>
      <c r="M133" s="743"/>
      <c r="N133" s="739"/>
      <c r="O133" s="740"/>
      <c r="P133" s="741"/>
      <c r="Q133" s="739"/>
      <c r="R133" s="739"/>
      <c r="S133" s="742"/>
      <c r="T133" s="743"/>
      <c r="U133" s="739"/>
      <c r="V133" s="740"/>
      <c r="W133" s="741"/>
      <c r="X133" s="739"/>
      <c r="Y133" s="739"/>
      <c r="Z133" s="742"/>
      <c r="AA133" s="743"/>
      <c r="AB133" s="739"/>
      <c r="AC133" s="740"/>
      <c r="AD133" s="741"/>
      <c r="AE133" s="739"/>
      <c r="AF133" s="739"/>
      <c r="AG133" s="742"/>
      <c r="AH133" s="174"/>
      <c r="AI133" s="160"/>
    </row>
    <row r="134" spans="1:35" x14ac:dyDescent="0.25">
      <c r="A134" s="159"/>
      <c r="B134" s="151"/>
      <c r="C134" s="151"/>
      <c r="D134" s="151"/>
      <c r="E134" s="152"/>
      <c r="F134" s="739"/>
      <c r="G134" s="739"/>
      <c r="H134" s="740"/>
      <c r="I134" s="741"/>
      <c r="J134" s="739"/>
      <c r="K134" s="739"/>
      <c r="L134" s="742"/>
      <c r="M134" s="743"/>
      <c r="N134" s="739"/>
      <c r="O134" s="740"/>
      <c r="P134" s="741"/>
      <c r="Q134" s="739"/>
      <c r="R134" s="739"/>
      <c r="S134" s="742"/>
      <c r="T134" s="743"/>
      <c r="U134" s="739"/>
      <c r="V134" s="740"/>
      <c r="W134" s="741"/>
      <c r="X134" s="739"/>
      <c r="Y134" s="739"/>
      <c r="Z134" s="742"/>
      <c r="AA134" s="743"/>
      <c r="AB134" s="739"/>
      <c r="AC134" s="740"/>
      <c r="AD134" s="741"/>
      <c r="AE134" s="739"/>
      <c r="AF134" s="739"/>
      <c r="AG134" s="742"/>
      <c r="AH134" s="174"/>
      <c r="AI134" s="160"/>
    </row>
    <row r="135" spans="1:35" x14ac:dyDescent="0.25">
      <c r="A135" s="159"/>
      <c r="B135" s="151"/>
      <c r="C135" s="151"/>
      <c r="D135" s="151"/>
      <c r="E135" s="152"/>
      <c r="F135" s="739"/>
      <c r="G135" s="739"/>
      <c r="H135" s="740"/>
      <c r="I135" s="741"/>
      <c r="J135" s="739"/>
      <c r="K135" s="739"/>
      <c r="L135" s="742"/>
      <c r="M135" s="743"/>
      <c r="N135" s="739"/>
      <c r="O135" s="740"/>
      <c r="P135" s="741"/>
      <c r="Q135" s="739"/>
      <c r="R135" s="739"/>
      <c r="S135" s="742"/>
      <c r="T135" s="743"/>
      <c r="U135" s="739"/>
      <c r="V135" s="740"/>
      <c r="W135" s="741"/>
      <c r="X135" s="739"/>
      <c r="Y135" s="739"/>
      <c r="Z135" s="742"/>
      <c r="AA135" s="743"/>
      <c r="AB135" s="739"/>
      <c r="AC135" s="740"/>
      <c r="AD135" s="741"/>
      <c r="AE135" s="739"/>
      <c r="AF135" s="739"/>
      <c r="AG135" s="742"/>
      <c r="AH135" s="174"/>
      <c r="AI135" s="160"/>
    </row>
    <row r="136" spans="1:35" x14ac:dyDescent="0.25">
      <c r="A136" s="159"/>
      <c r="B136" s="151"/>
      <c r="C136" s="151"/>
      <c r="D136" s="151"/>
      <c r="E136" s="152"/>
      <c r="F136" s="739"/>
      <c r="G136" s="739"/>
      <c r="H136" s="740"/>
      <c r="I136" s="741"/>
      <c r="J136" s="739"/>
      <c r="K136" s="739"/>
      <c r="L136" s="742"/>
      <c r="M136" s="743"/>
      <c r="N136" s="739"/>
      <c r="O136" s="740"/>
      <c r="P136" s="741"/>
      <c r="Q136" s="739"/>
      <c r="R136" s="739"/>
      <c r="S136" s="742"/>
      <c r="T136" s="743"/>
      <c r="U136" s="739"/>
      <c r="V136" s="740"/>
      <c r="W136" s="741"/>
      <c r="X136" s="739"/>
      <c r="Y136" s="739"/>
      <c r="Z136" s="742"/>
      <c r="AA136" s="743"/>
      <c r="AB136" s="739"/>
      <c r="AC136" s="740"/>
      <c r="AD136" s="741"/>
      <c r="AE136" s="739"/>
      <c r="AF136" s="739"/>
      <c r="AG136" s="742"/>
      <c r="AH136" s="174"/>
      <c r="AI136" s="160"/>
    </row>
    <row r="137" spans="1:35" x14ac:dyDescent="0.25">
      <c r="A137" s="159"/>
      <c r="B137" s="151"/>
      <c r="C137" s="151"/>
      <c r="D137" s="151"/>
      <c r="E137" s="152"/>
      <c r="F137" s="739"/>
      <c r="G137" s="739"/>
      <c r="H137" s="740"/>
      <c r="I137" s="741"/>
      <c r="J137" s="739"/>
      <c r="K137" s="739"/>
      <c r="L137" s="742"/>
      <c r="M137" s="743"/>
      <c r="N137" s="739"/>
      <c r="O137" s="740"/>
      <c r="P137" s="741"/>
      <c r="Q137" s="739"/>
      <c r="R137" s="739"/>
      <c r="S137" s="742"/>
      <c r="T137" s="743"/>
      <c r="U137" s="739"/>
      <c r="V137" s="740"/>
      <c r="W137" s="741"/>
      <c r="X137" s="739"/>
      <c r="Y137" s="739"/>
      <c r="Z137" s="742"/>
      <c r="AA137" s="743"/>
      <c r="AB137" s="739"/>
      <c r="AC137" s="740"/>
      <c r="AD137" s="741"/>
      <c r="AE137" s="739"/>
      <c r="AF137" s="739"/>
      <c r="AG137" s="742"/>
      <c r="AH137" s="174"/>
      <c r="AI137" s="160"/>
    </row>
    <row r="138" spans="1:35" x14ac:dyDescent="0.25">
      <c r="A138" s="159"/>
      <c r="B138" s="151"/>
      <c r="C138" s="151"/>
      <c r="D138" s="151"/>
      <c r="E138" s="152"/>
      <c r="F138" s="739"/>
      <c r="G138" s="739"/>
      <c r="H138" s="740"/>
      <c r="I138" s="741"/>
      <c r="J138" s="739"/>
      <c r="K138" s="739"/>
      <c r="L138" s="742"/>
      <c r="M138" s="743"/>
      <c r="N138" s="739"/>
      <c r="O138" s="740"/>
      <c r="P138" s="741"/>
      <c r="Q138" s="739"/>
      <c r="R138" s="739"/>
      <c r="S138" s="742"/>
      <c r="T138" s="743"/>
      <c r="U138" s="739"/>
      <c r="V138" s="740"/>
      <c r="W138" s="741"/>
      <c r="X138" s="739"/>
      <c r="Y138" s="739"/>
      <c r="Z138" s="742"/>
      <c r="AA138" s="743"/>
      <c r="AB138" s="739"/>
      <c r="AC138" s="740"/>
      <c r="AD138" s="741"/>
      <c r="AE138" s="739"/>
      <c r="AF138" s="739"/>
      <c r="AG138" s="742"/>
      <c r="AH138" s="174"/>
      <c r="AI138" s="160"/>
    </row>
    <row r="139" spans="1:35" x14ac:dyDescent="0.25">
      <c r="A139" s="159"/>
      <c r="B139" s="151"/>
      <c r="C139" s="151"/>
      <c r="D139" s="151"/>
      <c r="E139" s="152"/>
      <c r="F139" s="739"/>
      <c r="G139" s="739"/>
      <c r="H139" s="740"/>
      <c r="I139" s="741"/>
      <c r="J139" s="739"/>
      <c r="K139" s="739"/>
      <c r="L139" s="742"/>
      <c r="M139" s="743"/>
      <c r="N139" s="739"/>
      <c r="O139" s="740"/>
      <c r="P139" s="741"/>
      <c r="Q139" s="739"/>
      <c r="R139" s="739"/>
      <c r="S139" s="742"/>
      <c r="T139" s="743"/>
      <c r="U139" s="739"/>
      <c r="V139" s="740"/>
      <c r="W139" s="741"/>
      <c r="X139" s="739"/>
      <c r="Y139" s="739"/>
      <c r="Z139" s="742"/>
      <c r="AA139" s="743"/>
      <c r="AB139" s="739"/>
      <c r="AC139" s="740"/>
      <c r="AD139" s="741"/>
      <c r="AE139" s="739"/>
      <c r="AF139" s="739"/>
      <c r="AG139" s="742"/>
      <c r="AH139" s="174"/>
      <c r="AI139" s="160"/>
    </row>
    <row r="140" spans="1:35" x14ac:dyDescent="0.25">
      <c r="A140" s="159"/>
      <c r="B140" s="151"/>
      <c r="C140" s="151"/>
      <c r="D140" s="151"/>
      <c r="E140" s="152"/>
      <c r="F140" s="739"/>
      <c r="G140" s="739"/>
      <c r="H140" s="740"/>
      <c r="I140" s="741"/>
      <c r="J140" s="739"/>
      <c r="K140" s="739"/>
      <c r="L140" s="742"/>
      <c r="M140" s="743"/>
      <c r="N140" s="739"/>
      <c r="O140" s="740"/>
      <c r="P140" s="741"/>
      <c r="Q140" s="739"/>
      <c r="R140" s="739"/>
      <c r="S140" s="742"/>
      <c r="T140" s="743"/>
      <c r="U140" s="739"/>
      <c r="V140" s="740"/>
      <c r="W140" s="741"/>
      <c r="X140" s="739"/>
      <c r="Y140" s="739"/>
      <c r="Z140" s="742"/>
      <c r="AA140" s="743"/>
      <c r="AB140" s="739"/>
      <c r="AC140" s="740"/>
      <c r="AD140" s="741"/>
      <c r="AE140" s="739"/>
      <c r="AF140" s="739"/>
      <c r="AG140" s="742"/>
      <c r="AH140" s="174"/>
      <c r="AI140" s="160"/>
    </row>
    <row r="141" spans="1:35" x14ac:dyDescent="0.25">
      <c r="A141" s="159"/>
      <c r="B141" s="151"/>
      <c r="C141" s="151"/>
      <c r="D141" s="151"/>
      <c r="E141" s="152"/>
      <c r="F141" s="739"/>
      <c r="G141" s="739"/>
      <c r="H141" s="740"/>
      <c r="I141" s="741"/>
      <c r="J141" s="739"/>
      <c r="K141" s="739"/>
      <c r="L141" s="742"/>
      <c r="M141" s="743"/>
      <c r="N141" s="739"/>
      <c r="O141" s="740"/>
      <c r="P141" s="741"/>
      <c r="Q141" s="739"/>
      <c r="R141" s="739"/>
      <c r="S141" s="742"/>
      <c r="T141" s="743"/>
      <c r="U141" s="739"/>
      <c r="V141" s="740"/>
      <c r="W141" s="741"/>
      <c r="X141" s="739"/>
      <c r="Y141" s="739"/>
      <c r="Z141" s="742"/>
      <c r="AA141" s="743"/>
      <c r="AB141" s="739"/>
      <c r="AC141" s="740"/>
      <c r="AD141" s="741"/>
      <c r="AE141" s="739"/>
      <c r="AF141" s="739"/>
      <c r="AG141" s="742"/>
      <c r="AH141" s="174"/>
      <c r="AI141" s="160"/>
    </row>
    <row r="142" spans="1:35" x14ac:dyDescent="0.25">
      <c r="A142" s="159"/>
      <c r="B142" s="151"/>
      <c r="C142" s="151"/>
      <c r="D142" s="151"/>
      <c r="E142" s="152"/>
      <c r="F142" s="739"/>
      <c r="G142" s="739"/>
      <c r="H142" s="740"/>
      <c r="I142" s="741"/>
      <c r="J142" s="739"/>
      <c r="K142" s="739"/>
      <c r="L142" s="742"/>
      <c r="M142" s="743"/>
      <c r="N142" s="739"/>
      <c r="O142" s="740"/>
      <c r="P142" s="741"/>
      <c r="Q142" s="739"/>
      <c r="R142" s="739"/>
      <c r="S142" s="742"/>
      <c r="T142" s="743"/>
      <c r="U142" s="739"/>
      <c r="V142" s="740"/>
      <c r="W142" s="741"/>
      <c r="X142" s="739"/>
      <c r="Y142" s="739"/>
      <c r="Z142" s="742"/>
      <c r="AA142" s="743"/>
      <c r="AB142" s="739"/>
      <c r="AC142" s="740"/>
      <c r="AD142" s="741"/>
      <c r="AE142" s="739"/>
      <c r="AF142" s="739"/>
      <c r="AG142" s="742"/>
      <c r="AH142" s="174"/>
      <c r="AI142" s="160"/>
    </row>
    <row r="143" spans="1:35" x14ac:dyDescent="0.25">
      <c r="A143" s="159"/>
      <c r="B143" s="151"/>
      <c r="C143" s="151"/>
      <c r="D143" s="151"/>
      <c r="E143" s="152"/>
      <c r="F143" s="739"/>
      <c r="G143" s="739"/>
      <c r="H143" s="740"/>
      <c r="I143" s="741"/>
      <c r="J143" s="739"/>
      <c r="K143" s="739"/>
      <c r="L143" s="742"/>
      <c r="M143" s="743"/>
      <c r="N143" s="739"/>
      <c r="O143" s="740"/>
      <c r="P143" s="741"/>
      <c r="Q143" s="739"/>
      <c r="R143" s="739"/>
      <c r="S143" s="742"/>
      <c r="T143" s="743"/>
      <c r="U143" s="739"/>
      <c r="V143" s="740"/>
      <c r="W143" s="741"/>
      <c r="X143" s="739"/>
      <c r="Y143" s="739"/>
      <c r="Z143" s="742"/>
      <c r="AA143" s="743"/>
      <c r="AB143" s="739"/>
      <c r="AC143" s="740"/>
      <c r="AD143" s="741"/>
      <c r="AE143" s="739"/>
      <c r="AF143" s="739"/>
      <c r="AG143" s="742"/>
      <c r="AH143" s="174"/>
      <c r="AI143" s="160"/>
    </row>
    <row r="144" spans="1:35" x14ac:dyDescent="0.25">
      <c r="A144" s="159"/>
      <c r="B144" s="151"/>
      <c r="C144" s="151"/>
      <c r="D144" s="151"/>
      <c r="E144" s="152"/>
      <c r="F144" s="739"/>
      <c r="G144" s="739"/>
      <c r="H144" s="740"/>
      <c r="I144" s="741"/>
      <c r="J144" s="739"/>
      <c r="K144" s="739"/>
      <c r="L144" s="742"/>
      <c r="M144" s="743"/>
      <c r="N144" s="739"/>
      <c r="O144" s="740"/>
      <c r="P144" s="741"/>
      <c r="Q144" s="739"/>
      <c r="R144" s="739"/>
      <c r="S144" s="742"/>
      <c r="T144" s="743"/>
      <c r="U144" s="739"/>
      <c r="V144" s="740"/>
      <c r="W144" s="741"/>
      <c r="X144" s="739"/>
      <c r="Y144" s="739"/>
      <c r="Z144" s="742"/>
      <c r="AA144" s="743"/>
      <c r="AB144" s="739"/>
      <c r="AC144" s="740"/>
      <c r="AD144" s="741"/>
      <c r="AE144" s="739"/>
      <c r="AF144" s="739"/>
      <c r="AG144" s="742"/>
      <c r="AH144" s="174"/>
      <c r="AI144" s="160"/>
    </row>
    <row r="145" spans="1:35" x14ac:dyDescent="0.25">
      <c r="A145" s="159"/>
      <c r="B145" s="151"/>
      <c r="C145" s="151"/>
      <c r="D145" s="151"/>
      <c r="E145" s="152"/>
      <c r="F145" s="739"/>
      <c r="G145" s="739"/>
      <c r="H145" s="740"/>
      <c r="I145" s="741"/>
      <c r="J145" s="739"/>
      <c r="K145" s="739"/>
      <c r="L145" s="742"/>
      <c r="M145" s="743"/>
      <c r="N145" s="739"/>
      <c r="O145" s="740"/>
      <c r="P145" s="741"/>
      <c r="Q145" s="739"/>
      <c r="R145" s="739"/>
      <c r="S145" s="742"/>
      <c r="T145" s="743"/>
      <c r="U145" s="739"/>
      <c r="V145" s="740"/>
      <c r="W145" s="741"/>
      <c r="X145" s="739"/>
      <c r="Y145" s="739"/>
      <c r="Z145" s="742"/>
      <c r="AA145" s="743"/>
      <c r="AB145" s="739"/>
      <c r="AC145" s="740"/>
      <c r="AD145" s="741"/>
      <c r="AE145" s="739"/>
      <c r="AF145" s="739"/>
      <c r="AG145" s="742"/>
      <c r="AH145" s="174"/>
      <c r="AI145" s="160"/>
    </row>
    <row r="146" spans="1:35" x14ac:dyDescent="0.25">
      <c r="A146" s="159"/>
      <c r="B146" s="151"/>
      <c r="C146" s="151"/>
      <c r="D146" s="151"/>
      <c r="E146" s="152"/>
      <c r="F146" s="739"/>
      <c r="G146" s="739"/>
      <c r="H146" s="740"/>
      <c r="I146" s="741"/>
      <c r="J146" s="739"/>
      <c r="K146" s="739"/>
      <c r="L146" s="742"/>
      <c r="M146" s="743"/>
      <c r="N146" s="739"/>
      <c r="O146" s="740"/>
      <c r="P146" s="741"/>
      <c r="Q146" s="739"/>
      <c r="R146" s="739"/>
      <c r="S146" s="742"/>
      <c r="T146" s="743"/>
      <c r="U146" s="739"/>
      <c r="V146" s="740"/>
      <c r="W146" s="741"/>
      <c r="X146" s="739"/>
      <c r="Y146" s="739"/>
      <c r="Z146" s="742"/>
      <c r="AA146" s="743"/>
      <c r="AB146" s="739"/>
      <c r="AC146" s="740"/>
      <c r="AD146" s="741"/>
      <c r="AE146" s="739"/>
      <c r="AF146" s="739"/>
      <c r="AG146" s="742"/>
      <c r="AH146" s="174"/>
      <c r="AI146" s="160"/>
    </row>
    <row r="147" spans="1:35" x14ac:dyDescent="0.25">
      <c r="A147" s="159"/>
      <c r="B147" s="151"/>
      <c r="C147" s="151"/>
      <c r="D147" s="151"/>
      <c r="E147" s="152"/>
      <c r="F147" s="739"/>
      <c r="G147" s="739"/>
      <c r="H147" s="740"/>
      <c r="I147" s="741"/>
      <c r="J147" s="739"/>
      <c r="K147" s="739"/>
      <c r="L147" s="742"/>
      <c r="M147" s="743"/>
      <c r="N147" s="739"/>
      <c r="O147" s="740"/>
      <c r="P147" s="741"/>
      <c r="Q147" s="739"/>
      <c r="R147" s="739"/>
      <c r="S147" s="742"/>
      <c r="T147" s="743"/>
      <c r="U147" s="739"/>
      <c r="V147" s="740"/>
      <c r="W147" s="741"/>
      <c r="X147" s="739"/>
      <c r="Y147" s="739"/>
      <c r="Z147" s="742"/>
      <c r="AA147" s="743"/>
      <c r="AB147" s="739"/>
      <c r="AC147" s="740"/>
      <c r="AD147" s="741"/>
      <c r="AE147" s="739"/>
      <c r="AF147" s="739"/>
      <c r="AG147" s="742"/>
      <c r="AH147" s="174"/>
      <c r="AI147" s="160"/>
    </row>
    <row r="148" spans="1:35" x14ac:dyDescent="0.25">
      <c r="A148" s="159"/>
      <c r="B148" s="151"/>
      <c r="C148" s="151"/>
      <c r="D148" s="151"/>
      <c r="E148" s="152"/>
      <c r="F148" s="739"/>
      <c r="G148" s="739"/>
      <c r="H148" s="740"/>
      <c r="I148" s="741"/>
      <c r="J148" s="739"/>
      <c r="K148" s="739"/>
      <c r="L148" s="742"/>
      <c r="M148" s="743"/>
      <c r="N148" s="739"/>
      <c r="O148" s="740"/>
      <c r="P148" s="741"/>
      <c r="Q148" s="739"/>
      <c r="R148" s="739"/>
      <c r="S148" s="742"/>
      <c r="T148" s="743"/>
      <c r="U148" s="739"/>
      <c r="V148" s="740"/>
      <c r="W148" s="741"/>
      <c r="X148" s="739"/>
      <c r="Y148" s="739"/>
      <c r="Z148" s="742"/>
      <c r="AA148" s="743"/>
      <c r="AB148" s="739"/>
      <c r="AC148" s="740"/>
      <c r="AD148" s="741"/>
      <c r="AE148" s="739"/>
      <c r="AF148" s="739"/>
      <c r="AG148" s="742"/>
      <c r="AH148" s="174"/>
      <c r="AI148" s="160"/>
    </row>
    <row r="149" spans="1:35" x14ac:dyDescent="0.25">
      <c r="A149" s="159"/>
      <c r="B149" s="151"/>
      <c r="C149" s="151"/>
      <c r="D149" s="151"/>
      <c r="E149" s="152"/>
      <c r="F149" s="739"/>
      <c r="G149" s="739"/>
      <c r="H149" s="740"/>
      <c r="I149" s="741"/>
      <c r="J149" s="739"/>
      <c r="K149" s="739"/>
      <c r="L149" s="742"/>
      <c r="M149" s="743"/>
      <c r="N149" s="739"/>
      <c r="O149" s="740"/>
      <c r="P149" s="741"/>
      <c r="Q149" s="739"/>
      <c r="R149" s="739"/>
      <c r="S149" s="742"/>
      <c r="T149" s="743"/>
      <c r="U149" s="739"/>
      <c r="V149" s="740"/>
      <c r="W149" s="741"/>
      <c r="X149" s="739"/>
      <c r="Y149" s="739"/>
      <c r="Z149" s="742"/>
      <c r="AA149" s="743"/>
      <c r="AB149" s="739"/>
      <c r="AC149" s="740"/>
      <c r="AD149" s="741"/>
      <c r="AE149" s="739"/>
      <c r="AF149" s="739"/>
      <c r="AG149" s="742"/>
      <c r="AH149" s="174"/>
      <c r="AI149" s="160"/>
    </row>
    <row r="150" spans="1:35" x14ac:dyDescent="0.25">
      <c r="A150" s="159"/>
      <c r="B150" s="151"/>
      <c r="C150" s="151"/>
      <c r="D150" s="151"/>
      <c r="E150" s="152"/>
      <c r="F150" s="739"/>
      <c r="G150" s="739"/>
      <c r="H150" s="740"/>
      <c r="I150" s="741"/>
      <c r="J150" s="739"/>
      <c r="K150" s="739"/>
      <c r="L150" s="742"/>
      <c r="M150" s="743"/>
      <c r="N150" s="739"/>
      <c r="O150" s="740"/>
      <c r="P150" s="741"/>
      <c r="Q150" s="739"/>
      <c r="R150" s="739"/>
      <c r="S150" s="742"/>
      <c r="T150" s="743"/>
      <c r="U150" s="739"/>
      <c r="V150" s="740"/>
      <c r="W150" s="741"/>
      <c r="X150" s="739"/>
      <c r="Y150" s="739"/>
      <c r="Z150" s="742"/>
      <c r="AA150" s="743"/>
      <c r="AB150" s="739"/>
      <c r="AC150" s="740"/>
      <c r="AD150" s="741"/>
      <c r="AE150" s="739"/>
      <c r="AF150" s="739"/>
      <c r="AG150" s="742"/>
      <c r="AH150" s="174"/>
      <c r="AI150" s="160"/>
    </row>
    <row r="151" spans="1:35" x14ac:dyDescent="0.25">
      <c r="A151" s="159"/>
      <c r="B151" s="151"/>
      <c r="C151" s="151"/>
      <c r="D151" s="151"/>
      <c r="E151" s="152"/>
      <c r="F151" s="739"/>
      <c r="G151" s="739"/>
      <c r="H151" s="740"/>
      <c r="I151" s="741"/>
      <c r="J151" s="739"/>
      <c r="K151" s="739"/>
      <c r="L151" s="742"/>
      <c r="M151" s="743"/>
      <c r="N151" s="739"/>
      <c r="O151" s="740"/>
      <c r="P151" s="741"/>
      <c r="Q151" s="739"/>
      <c r="R151" s="739"/>
      <c r="S151" s="742"/>
      <c r="T151" s="743"/>
      <c r="U151" s="739"/>
      <c r="V151" s="740"/>
      <c r="W151" s="741"/>
      <c r="X151" s="739"/>
      <c r="Y151" s="739"/>
      <c r="Z151" s="742"/>
      <c r="AA151" s="743"/>
      <c r="AB151" s="739"/>
      <c r="AC151" s="740"/>
      <c r="AD151" s="741"/>
      <c r="AE151" s="739"/>
      <c r="AF151" s="739"/>
      <c r="AG151" s="742"/>
      <c r="AH151" s="174"/>
      <c r="AI151" s="160"/>
    </row>
    <row r="152" spans="1:35" x14ac:dyDescent="0.25">
      <c r="A152" s="159"/>
      <c r="B152" s="151"/>
      <c r="C152" s="151"/>
      <c r="D152" s="151"/>
      <c r="E152" s="152"/>
      <c r="F152" s="739"/>
      <c r="G152" s="739"/>
      <c r="H152" s="740"/>
      <c r="I152" s="741"/>
      <c r="J152" s="739"/>
      <c r="K152" s="739"/>
      <c r="L152" s="742"/>
      <c r="M152" s="743"/>
      <c r="N152" s="739"/>
      <c r="O152" s="740"/>
      <c r="P152" s="741"/>
      <c r="Q152" s="739"/>
      <c r="R152" s="739"/>
      <c r="S152" s="742"/>
      <c r="T152" s="743"/>
      <c r="U152" s="739"/>
      <c r="V152" s="740"/>
      <c r="W152" s="741"/>
      <c r="X152" s="739"/>
      <c r="Y152" s="739"/>
      <c r="Z152" s="742"/>
      <c r="AA152" s="743"/>
      <c r="AB152" s="739"/>
      <c r="AC152" s="740"/>
      <c r="AD152" s="741"/>
      <c r="AE152" s="739"/>
      <c r="AF152" s="739"/>
      <c r="AG152" s="742"/>
      <c r="AH152" s="174"/>
      <c r="AI152" s="160"/>
    </row>
    <row r="153" spans="1:35" x14ac:dyDescent="0.25">
      <c r="A153" s="159"/>
      <c r="B153" s="151"/>
      <c r="C153" s="151"/>
      <c r="D153" s="151"/>
      <c r="E153" s="152"/>
      <c r="F153" s="739"/>
      <c r="G153" s="739"/>
      <c r="H153" s="740"/>
      <c r="I153" s="741"/>
      <c r="J153" s="739"/>
      <c r="K153" s="739"/>
      <c r="L153" s="742"/>
      <c r="M153" s="743"/>
      <c r="N153" s="739"/>
      <c r="O153" s="740"/>
      <c r="P153" s="741"/>
      <c r="Q153" s="739"/>
      <c r="R153" s="739"/>
      <c r="S153" s="742"/>
      <c r="T153" s="743"/>
      <c r="U153" s="739"/>
      <c r="V153" s="740"/>
      <c r="W153" s="741"/>
      <c r="X153" s="739"/>
      <c r="Y153" s="739"/>
      <c r="Z153" s="742"/>
      <c r="AA153" s="743"/>
      <c r="AB153" s="739"/>
      <c r="AC153" s="740"/>
      <c r="AD153" s="741"/>
      <c r="AE153" s="739"/>
      <c r="AF153" s="739"/>
      <c r="AG153" s="742"/>
      <c r="AH153" s="174"/>
      <c r="AI153" s="160"/>
    </row>
    <row r="154" spans="1:35" x14ac:dyDescent="0.25">
      <c r="A154" s="159"/>
      <c r="B154" s="151"/>
      <c r="C154" s="151"/>
      <c r="D154" s="151"/>
      <c r="E154" s="152"/>
      <c r="F154" s="739"/>
      <c r="G154" s="739"/>
      <c r="H154" s="740"/>
      <c r="I154" s="741"/>
      <c r="J154" s="739"/>
      <c r="K154" s="739"/>
      <c r="L154" s="742"/>
      <c r="M154" s="743"/>
      <c r="N154" s="739"/>
      <c r="O154" s="740"/>
      <c r="P154" s="741"/>
      <c r="Q154" s="739"/>
      <c r="R154" s="739"/>
      <c r="S154" s="742"/>
      <c r="T154" s="743"/>
      <c r="U154" s="739"/>
      <c r="V154" s="740"/>
      <c r="W154" s="741"/>
      <c r="X154" s="739"/>
      <c r="Y154" s="739"/>
      <c r="Z154" s="742"/>
      <c r="AA154" s="743"/>
      <c r="AB154" s="739"/>
      <c r="AC154" s="740"/>
      <c r="AD154" s="741"/>
      <c r="AE154" s="739"/>
      <c r="AF154" s="739"/>
      <c r="AG154" s="742"/>
      <c r="AH154" s="174"/>
      <c r="AI154" s="160"/>
    </row>
    <row r="155" spans="1:35" x14ac:dyDescent="0.25">
      <c r="A155" s="159"/>
      <c r="B155" s="151"/>
      <c r="C155" s="151"/>
      <c r="D155" s="151"/>
      <c r="E155" s="152"/>
      <c r="F155" s="739"/>
      <c r="G155" s="739"/>
      <c r="H155" s="740"/>
      <c r="I155" s="741"/>
      <c r="J155" s="739"/>
      <c r="K155" s="739"/>
      <c r="L155" s="742"/>
      <c r="M155" s="743"/>
      <c r="N155" s="739"/>
      <c r="O155" s="740"/>
      <c r="P155" s="741"/>
      <c r="Q155" s="739"/>
      <c r="R155" s="739"/>
      <c r="S155" s="742"/>
      <c r="T155" s="743"/>
      <c r="U155" s="739"/>
      <c r="V155" s="740"/>
      <c r="W155" s="741"/>
      <c r="X155" s="739"/>
      <c r="Y155" s="739"/>
      <c r="Z155" s="742"/>
      <c r="AA155" s="743"/>
      <c r="AB155" s="739"/>
      <c r="AC155" s="740"/>
      <c r="AD155" s="741"/>
      <c r="AE155" s="739"/>
      <c r="AF155" s="739"/>
      <c r="AG155" s="742"/>
      <c r="AH155" s="174"/>
      <c r="AI155" s="160"/>
    </row>
    <row r="156" spans="1:35" x14ac:dyDescent="0.25">
      <c r="A156" s="159"/>
      <c r="B156" s="151"/>
      <c r="C156" s="151"/>
      <c r="D156" s="151"/>
      <c r="E156" s="152"/>
      <c r="F156" s="739"/>
      <c r="G156" s="739"/>
      <c r="H156" s="740"/>
      <c r="I156" s="741"/>
      <c r="J156" s="739"/>
      <c r="K156" s="739"/>
      <c r="L156" s="742"/>
      <c r="M156" s="743"/>
      <c r="N156" s="739"/>
      <c r="O156" s="740"/>
      <c r="P156" s="741"/>
      <c r="Q156" s="739"/>
      <c r="R156" s="739"/>
      <c r="S156" s="742"/>
      <c r="T156" s="743"/>
      <c r="U156" s="739"/>
      <c r="V156" s="740"/>
      <c r="W156" s="741"/>
      <c r="X156" s="739"/>
      <c r="Y156" s="739"/>
      <c r="Z156" s="742"/>
      <c r="AA156" s="743"/>
      <c r="AB156" s="739"/>
      <c r="AC156" s="740"/>
      <c r="AD156" s="741"/>
      <c r="AE156" s="739"/>
      <c r="AF156" s="739"/>
      <c r="AG156" s="742"/>
      <c r="AH156" s="174"/>
      <c r="AI156" s="160"/>
    </row>
    <row r="157" spans="1:35" x14ac:dyDescent="0.25">
      <c r="A157" s="159"/>
      <c r="B157" s="151"/>
      <c r="C157" s="151"/>
      <c r="D157" s="151"/>
      <c r="E157" s="152"/>
      <c r="F157" s="739"/>
      <c r="G157" s="739"/>
      <c r="H157" s="740"/>
      <c r="I157" s="741"/>
      <c r="J157" s="739"/>
      <c r="K157" s="739"/>
      <c r="L157" s="742"/>
      <c r="M157" s="743"/>
      <c r="N157" s="739"/>
      <c r="O157" s="740"/>
      <c r="P157" s="741"/>
      <c r="Q157" s="739"/>
      <c r="R157" s="739"/>
      <c r="S157" s="742"/>
      <c r="T157" s="743"/>
      <c r="U157" s="739"/>
      <c r="V157" s="740"/>
      <c r="W157" s="741"/>
      <c r="X157" s="739"/>
      <c r="Y157" s="739"/>
      <c r="Z157" s="742"/>
      <c r="AA157" s="743"/>
      <c r="AB157" s="739"/>
      <c r="AC157" s="740"/>
      <c r="AD157" s="741"/>
      <c r="AE157" s="739"/>
      <c r="AF157" s="739"/>
      <c r="AG157" s="742"/>
      <c r="AH157" s="174"/>
      <c r="AI157" s="160"/>
    </row>
    <row r="158" spans="1:35" x14ac:dyDescent="0.25">
      <c r="A158" s="159"/>
      <c r="B158" s="151"/>
      <c r="C158" s="151"/>
      <c r="D158" s="151"/>
      <c r="E158" s="152"/>
      <c r="F158" s="739"/>
      <c r="G158" s="739"/>
      <c r="H158" s="740"/>
      <c r="I158" s="741"/>
      <c r="J158" s="739"/>
      <c r="K158" s="739"/>
      <c r="L158" s="742"/>
      <c r="M158" s="743"/>
      <c r="N158" s="739"/>
      <c r="O158" s="740"/>
      <c r="P158" s="741"/>
      <c r="Q158" s="739"/>
      <c r="R158" s="739"/>
      <c r="S158" s="742"/>
      <c r="T158" s="743"/>
      <c r="U158" s="739"/>
      <c r="V158" s="740"/>
      <c r="W158" s="741"/>
      <c r="X158" s="739"/>
      <c r="Y158" s="739"/>
      <c r="Z158" s="742"/>
      <c r="AA158" s="743"/>
      <c r="AB158" s="739"/>
      <c r="AC158" s="740"/>
      <c r="AD158" s="741"/>
      <c r="AE158" s="739"/>
      <c r="AF158" s="739"/>
      <c r="AG158" s="742"/>
      <c r="AH158" s="174"/>
      <c r="AI158" s="160"/>
    </row>
    <row r="159" spans="1:35" x14ac:dyDescent="0.25">
      <c r="A159" s="159"/>
      <c r="B159" s="151"/>
      <c r="C159" s="151"/>
      <c r="D159" s="151"/>
      <c r="E159" s="152"/>
      <c r="F159" s="739"/>
      <c r="G159" s="739"/>
      <c r="H159" s="740"/>
      <c r="I159" s="741"/>
      <c r="J159" s="739"/>
      <c r="K159" s="739"/>
      <c r="L159" s="742"/>
      <c r="M159" s="743"/>
      <c r="N159" s="739"/>
      <c r="O159" s="740"/>
      <c r="P159" s="741"/>
      <c r="Q159" s="739"/>
      <c r="R159" s="739"/>
      <c r="S159" s="742"/>
      <c r="T159" s="743"/>
      <c r="U159" s="739"/>
      <c r="V159" s="740"/>
      <c r="W159" s="741"/>
      <c r="X159" s="739"/>
      <c r="Y159" s="739"/>
      <c r="Z159" s="742"/>
      <c r="AA159" s="743"/>
      <c r="AB159" s="739"/>
      <c r="AC159" s="740"/>
      <c r="AD159" s="741"/>
      <c r="AE159" s="739"/>
      <c r="AF159" s="739"/>
      <c r="AG159" s="742"/>
      <c r="AH159" s="174"/>
      <c r="AI159" s="160"/>
    </row>
    <row r="160" spans="1:35" x14ac:dyDescent="0.25">
      <c r="A160" s="159"/>
      <c r="B160" s="151"/>
      <c r="C160" s="151"/>
      <c r="D160" s="151"/>
      <c r="E160" s="152"/>
      <c r="F160" s="739"/>
      <c r="G160" s="739"/>
      <c r="H160" s="740"/>
      <c r="I160" s="741"/>
      <c r="J160" s="739"/>
      <c r="K160" s="739"/>
      <c r="L160" s="742"/>
      <c r="M160" s="743"/>
      <c r="N160" s="739"/>
      <c r="O160" s="740"/>
      <c r="P160" s="741"/>
      <c r="Q160" s="739"/>
      <c r="R160" s="739"/>
      <c r="S160" s="742"/>
      <c r="T160" s="743"/>
      <c r="U160" s="739"/>
      <c r="V160" s="740"/>
      <c r="W160" s="741"/>
      <c r="X160" s="739"/>
      <c r="Y160" s="739"/>
      <c r="Z160" s="742"/>
      <c r="AA160" s="743"/>
      <c r="AB160" s="739"/>
      <c r="AC160" s="740"/>
      <c r="AD160" s="741"/>
      <c r="AE160" s="739"/>
      <c r="AF160" s="739"/>
      <c r="AG160" s="742"/>
      <c r="AH160" s="174"/>
      <c r="AI160" s="160"/>
    </row>
    <row r="161" spans="1:35" x14ac:dyDescent="0.25">
      <c r="A161" s="159"/>
      <c r="B161" s="151"/>
      <c r="C161" s="151"/>
      <c r="D161" s="151"/>
      <c r="E161" s="152"/>
      <c r="F161" s="739"/>
      <c r="G161" s="739"/>
      <c r="H161" s="740"/>
      <c r="I161" s="741"/>
      <c r="J161" s="739"/>
      <c r="K161" s="739"/>
      <c r="L161" s="742"/>
      <c r="M161" s="743"/>
      <c r="N161" s="739"/>
      <c r="O161" s="740"/>
      <c r="P161" s="741"/>
      <c r="Q161" s="739"/>
      <c r="R161" s="739"/>
      <c r="S161" s="742"/>
      <c r="T161" s="743"/>
      <c r="U161" s="739"/>
      <c r="V161" s="740"/>
      <c r="W161" s="741"/>
      <c r="X161" s="739"/>
      <c r="Y161" s="739"/>
      <c r="Z161" s="742"/>
      <c r="AA161" s="743"/>
      <c r="AB161" s="739"/>
      <c r="AC161" s="740"/>
      <c r="AD161" s="741"/>
      <c r="AE161" s="739"/>
      <c r="AF161" s="739"/>
      <c r="AG161" s="742"/>
      <c r="AH161" s="174"/>
      <c r="AI161" s="160"/>
    </row>
    <row r="162" spans="1:35" x14ac:dyDescent="0.25">
      <c r="A162" s="159"/>
      <c r="B162" s="151"/>
      <c r="C162" s="151"/>
      <c r="D162" s="151"/>
      <c r="E162" s="152"/>
      <c r="F162" s="739"/>
      <c r="G162" s="739"/>
      <c r="H162" s="740"/>
      <c r="I162" s="741"/>
      <c r="J162" s="739"/>
      <c r="K162" s="739"/>
      <c r="L162" s="742"/>
      <c r="M162" s="743"/>
      <c r="N162" s="739"/>
      <c r="O162" s="740"/>
      <c r="P162" s="741"/>
      <c r="Q162" s="739"/>
      <c r="R162" s="739"/>
      <c r="S162" s="742"/>
      <c r="T162" s="743"/>
      <c r="U162" s="739"/>
      <c r="V162" s="740"/>
      <c r="W162" s="741"/>
      <c r="X162" s="739"/>
      <c r="Y162" s="739"/>
      <c r="Z162" s="742"/>
      <c r="AA162" s="743"/>
      <c r="AB162" s="739"/>
      <c r="AC162" s="740"/>
      <c r="AD162" s="741"/>
      <c r="AE162" s="739"/>
      <c r="AF162" s="739"/>
      <c r="AG162" s="742"/>
      <c r="AH162" s="174"/>
      <c r="AI162" s="160"/>
    </row>
    <row r="163" spans="1:35" x14ac:dyDescent="0.25">
      <c r="A163" s="159"/>
      <c r="B163" s="151"/>
      <c r="C163" s="151"/>
      <c r="D163" s="151"/>
      <c r="E163" s="152"/>
      <c r="F163" s="739"/>
      <c r="G163" s="739"/>
      <c r="H163" s="740"/>
      <c r="I163" s="741"/>
      <c r="J163" s="739"/>
      <c r="K163" s="739"/>
      <c r="L163" s="742"/>
      <c r="M163" s="743"/>
      <c r="N163" s="739"/>
      <c r="O163" s="740"/>
      <c r="P163" s="741"/>
      <c r="Q163" s="739"/>
      <c r="R163" s="739"/>
      <c r="S163" s="742"/>
      <c r="T163" s="743"/>
      <c r="U163" s="739"/>
      <c r="V163" s="740"/>
      <c r="W163" s="741"/>
      <c r="X163" s="739"/>
      <c r="Y163" s="739"/>
      <c r="Z163" s="742"/>
      <c r="AA163" s="743"/>
      <c r="AB163" s="739"/>
      <c r="AC163" s="740"/>
      <c r="AD163" s="741"/>
      <c r="AE163" s="739"/>
      <c r="AF163" s="739"/>
      <c r="AG163" s="742"/>
      <c r="AH163" s="174"/>
      <c r="AI163" s="160"/>
    </row>
    <row r="164" spans="1:35" x14ac:dyDescent="0.25">
      <c r="A164" s="159"/>
      <c r="B164" s="151"/>
      <c r="C164" s="151"/>
      <c r="D164" s="151"/>
      <c r="E164" s="152"/>
      <c r="F164" s="739"/>
      <c r="G164" s="739"/>
      <c r="H164" s="740"/>
      <c r="I164" s="741"/>
      <c r="J164" s="739"/>
      <c r="K164" s="739"/>
      <c r="L164" s="742"/>
      <c r="M164" s="743"/>
      <c r="N164" s="739"/>
      <c r="O164" s="740"/>
      <c r="P164" s="741"/>
      <c r="Q164" s="739"/>
      <c r="R164" s="739"/>
      <c r="S164" s="742"/>
      <c r="T164" s="743"/>
      <c r="U164" s="739"/>
      <c r="V164" s="740"/>
      <c r="W164" s="741"/>
      <c r="X164" s="739"/>
      <c r="Y164" s="739"/>
      <c r="Z164" s="742"/>
      <c r="AA164" s="743"/>
      <c r="AB164" s="739"/>
      <c r="AC164" s="740"/>
      <c r="AD164" s="741"/>
      <c r="AE164" s="739"/>
      <c r="AF164" s="739"/>
      <c r="AG164" s="742"/>
      <c r="AH164" s="174"/>
      <c r="AI164" s="160"/>
    </row>
    <row r="165" spans="1:35" x14ac:dyDescent="0.25">
      <c r="A165" s="159"/>
      <c r="B165" s="151"/>
      <c r="C165" s="151"/>
      <c r="D165" s="151"/>
      <c r="E165" s="152"/>
      <c r="F165" s="739"/>
      <c r="G165" s="739"/>
      <c r="H165" s="740"/>
      <c r="I165" s="741"/>
      <c r="J165" s="739"/>
      <c r="K165" s="739"/>
      <c r="L165" s="742"/>
      <c r="M165" s="743"/>
      <c r="N165" s="739"/>
      <c r="O165" s="740"/>
      <c r="P165" s="741"/>
      <c r="Q165" s="739"/>
      <c r="R165" s="739"/>
      <c r="S165" s="742"/>
      <c r="T165" s="743"/>
      <c r="U165" s="739"/>
      <c r="V165" s="740"/>
      <c r="W165" s="741"/>
      <c r="X165" s="739"/>
      <c r="Y165" s="739"/>
      <c r="Z165" s="742"/>
      <c r="AA165" s="743"/>
      <c r="AB165" s="739"/>
      <c r="AC165" s="740"/>
      <c r="AD165" s="741"/>
      <c r="AE165" s="739"/>
      <c r="AF165" s="739"/>
      <c r="AG165" s="742"/>
      <c r="AH165" s="174"/>
      <c r="AI165" s="160"/>
    </row>
    <row r="166" spans="1:35" x14ac:dyDescent="0.25">
      <c r="A166" s="159"/>
      <c r="B166" s="151"/>
      <c r="C166" s="151"/>
      <c r="D166" s="151"/>
      <c r="E166" s="152"/>
      <c r="F166" s="739"/>
      <c r="G166" s="739"/>
      <c r="H166" s="740"/>
      <c r="I166" s="741"/>
      <c r="J166" s="739"/>
      <c r="K166" s="739"/>
      <c r="L166" s="742"/>
      <c r="M166" s="743"/>
      <c r="N166" s="739"/>
      <c r="O166" s="740"/>
      <c r="P166" s="741"/>
      <c r="Q166" s="739"/>
      <c r="R166" s="739"/>
      <c r="S166" s="742"/>
      <c r="T166" s="743"/>
      <c r="U166" s="739"/>
      <c r="V166" s="740"/>
      <c r="W166" s="741"/>
      <c r="X166" s="739"/>
      <c r="Y166" s="739"/>
      <c r="Z166" s="742"/>
      <c r="AA166" s="743"/>
      <c r="AB166" s="739"/>
      <c r="AC166" s="740"/>
      <c r="AD166" s="741"/>
      <c r="AE166" s="739"/>
      <c r="AF166" s="739"/>
      <c r="AG166" s="742"/>
      <c r="AH166" s="174"/>
      <c r="AI166" s="160"/>
    </row>
    <row r="167" spans="1:35" x14ac:dyDescent="0.25">
      <c r="A167" s="159"/>
      <c r="B167" s="151"/>
      <c r="C167" s="151"/>
      <c r="D167" s="151"/>
      <c r="E167" s="152"/>
      <c r="F167" s="739"/>
      <c r="G167" s="739"/>
      <c r="H167" s="740"/>
      <c r="I167" s="741"/>
      <c r="J167" s="739"/>
      <c r="K167" s="739"/>
      <c r="L167" s="742"/>
      <c r="M167" s="743"/>
      <c r="N167" s="739"/>
      <c r="O167" s="740"/>
      <c r="P167" s="741"/>
      <c r="Q167" s="739"/>
      <c r="R167" s="739"/>
      <c r="S167" s="742"/>
      <c r="T167" s="743"/>
      <c r="U167" s="739"/>
      <c r="V167" s="740"/>
      <c r="W167" s="741"/>
      <c r="X167" s="739"/>
      <c r="Y167" s="739"/>
      <c r="Z167" s="742"/>
      <c r="AA167" s="743"/>
      <c r="AB167" s="739"/>
      <c r="AC167" s="740"/>
      <c r="AD167" s="741"/>
      <c r="AE167" s="739"/>
      <c r="AF167" s="739"/>
      <c r="AG167" s="742"/>
      <c r="AH167" s="174"/>
      <c r="AI167" s="160"/>
    </row>
    <row r="168" spans="1:35" x14ac:dyDescent="0.25">
      <c r="A168" s="159"/>
      <c r="B168" s="151"/>
      <c r="C168" s="151"/>
      <c r="D168" s="151"/>
      <c r="E168" s="152"/>
      <c r="F168" s="739"/>
      <c r="G168" s="739"/>
      <c r="H168" s="740"/>
      <c r="I168" s="741"/>
      <c r="J168" s="739"/>
      <c r="K168" s="739"/>
      <c r="L168" s="742"/>
      <c r="M168" s="743"/>
      <c r="N168" s="739"/>
      <c r="O168" s="740"/>
      <c r="P168" s="741"/>
      <c r="Q168" s="739"/>
      <c r="R168" s="739"/>
      <c r="S168" s="742"/>
      <c r="T168" s="743"/>
      <c r="U168" s="739"/>
      <c r="V168" s="740"/>
      <c r="W168" s="741"/>
      <c r="X168" s="739"/>
      <c r="Y168" s="739"/>
      <c r="Z168" s="742"/>
      <c r="AA168" s="743"/>
      <c r="AB168" s="739"/>
      <c r="AC168" s="740"/>
      <c r="AD168" s="741"/>
      <c r="AE168" s="739"/>
      <c r="AF168" s="739"/>
      <c r="AG168" s="742"/>
      <c r="AH168" s="174"/>
      <c r="AI168" s="160"/>
    </row>
    <row r="169" spans="1:35" x14ac:dyDescent="0.25">
      <c r="A169" s="159"/>
      <c r="B169" s="151"/>
      <c r="C169" s="151"/>
      <c r="D169" s="151"/>
      <c r="E169" s="152"/>
      <c r="F169" s="739"/>
      <c r="G169" s="739"/>
      <c r="H169" s="740"/>
      <c r="I169" s="741"/>
      <c r="J169" s="739"/>
      <c r="K169" s="739"/>
      <c r="L169" s="742"/>
      <c r="M169" s="743"/>
      <c r="N169" s="739"/>
      <c r="O169" s="740"/>
      <c r="P169" s="741"/>
      <c r="Q169" s="739"/>
      <c r="R169" s="739"/>
      <c r="S169" s="742"/>
      <c r="T169" s="743"/>
      <c r="U169" s="739"/>
      <c r="V169" s="740"/>
      <c r="W169" s="741"/>
      <c r="X169" s="739"/>
      <c r="Y169" s="739"/>
      <c r="Z169" s="742"/>
      <c r="AA169" s="743"/>
      <c r="AB169" s="739"/>
      <c r="AC169" s="740"/>
      <c r="AD169" s="741"/>
      <c r="AE169" s="739"/>
      <c r="AF169" s="739"/>
      <c r="AG169" s="742"/>
      <c r="AH169" s="174"/>
      <c r="AI169" s="160"/>
    </row>
    <row r="170" spans="1:35" x14ac:dyDescent="0.25">
      <c r="A170" s="159"/>
      <c r="B170" s="151"/>
      <c r="C170" s="151"/>
      <c r="D170" s="151"/>
      <c r="E170" s="152"/>
      <c r="F170" s="739"/>
      <c r="G170" s="739"/>
      <c r="H170" s="740"/>
      <c r="I170" s="741"/>
      <c r="J170" s="739"/>
      <c r="K170" s="739"/>
      <c r="L170" s="742"/>
      <c r="M170" s="743"/>
      <c r="N170" s="739"/>
      <c r="O170" s="740"/>
      <c r="P170" s="741"/>
      <c r="Q170" s="739"/>
      <c r="R170" s="739"/>
      <c r="S170" s="742"/>
      <c r="T170" s="743"/>
      <c r="U170" s="739"/>
      <c r="V170" s="740"/>
      <c r="W170" s="741"/>
      <c r="X170" s="739"/>
      <c r="Y170" s="739"/>
      <c r="Z170" s="742"/>
      <c r="AA170" s="743"/>
      <c r="AB170" s="739"/>
      <c r="AC170" s="740"/>
      <c r="AD170" s="741"/>
      <c r="AE170" s="739"/>
      <c r="AF170" s="739"/>
      <c r="AG170" s="742"/>
      <c r="AH170" s="174"/>
      <c r="AI170" s="160"/>
    </row>
    <row r="171" spans="1:35" x14ac:dyDescent="0.25">
      <c r="A171" s="159"/>
      <c r="B171" s="151"/>
      <c r="C171" s="151"/>
      <c r="D171" s="151"/>
      <c r="E171" s="152"/>
      <c r="F171" s="739"/>
      <c r="G171" s="739"/>
      <c r="H171" s="740"/>
      <c r="I171" s="741"/>
      <c r="J171" s="739"/>
      <c r="K171" s="739"/>
      <c r="L171" s="742"/>
      <c r="M171" s="743"/>
      <c r="N171" s="739"/>
      <c r="O171" s="740"/>
      <c r="P171" s="741"/>
      <c r="Q171" s="739"/>
      <c r="R171" s="739"/>
      <c r="S171" s="742"/>
      <c r="T171" s="743"/>
      <c r="U171" s="739"/>
      <c r="V171" s="740"/>
      <c r="W171" s="741"/>
      <c r="X171" s="739"/>
      <c r="Y171" s="739"/>
      <c r="Z171" s="742"/>
      <c r="AA171" s="743"/>
      <c r="AB171" s="739"/>
      <c r="AC171" s="740"/>
      <c r="AD171" s="741"/>
      <c r="AE171" s="739"/>
      <c r="AF171" s="739"/>
      <c r="AG171" s="742"/>
      <c r="AH171" s="174"/>
      <c r="AI171" s="160"/>
    </row>
    <row r="172" spans="1:35" x14ac:dyDescent="0.25">
      <c r="A172" s="159"/>
      <c r="B172" s="151"/>
      <c r="C172" s="151"/>
      <c r="D172" s="151"/>
      <c r="E172" s="152"/>
      <c r="F172" s="739"/>
      <c r="G172" s="739"/>
      <c r="H172" s="740"/>
      <c r="I172" s="741"/>
      <c r="J172" s="739"/>
      <c r="K172" s="739"/>
      <c r="L172" s="742"/>
      <c r="M172" s="743"/>
      <c r="N172" s="739"/>
      <c r="O172" s="740"/>
      <c r="P172" s="741"/>
      <c r="Q172" s="739"/>
      <c r="R172" s="739"/>
      <c r="S172" s="742"/>
      <c r="T172" s="743"/>
      <c r="U172" s="739"/>
      <c r="V172" s="740"/>
      <c r="W172" s="741"/>
      <c r="X172" s="739"/>
      <c r="Y172" s="739"/>
      <c r="Z172" s="742"/>
      <c r="AA172" s="743"/>
      <c r="AB172" s="739"/>
      <c r="AC172" s="740"/>
      <c r="AD172" s="741"/>
      <c r="AE172" s="739"/>
      <c r="AF172" s="739"/>
      <c r="AG172" s="742"/>
      <c r="AH172" s="174"/>
      <c r="AI172" s="160"/>
    </row>
    <row r="173" spans="1:35" x14ac:dyDescent="0.25">
      <c r="A173" s="159"/>
      <c r="B173" s="151"/>
      <c r="C173" s="151"/>
      <c r="D173" s="151"/>
      <c r="E173" s="152"/>
      <c r="F173" s="739"/>
      <c r="G173" s="739"/>
      <c r="H173" s="740"/>
      <c r="I173" s="741"/>
      <c r="J173" s="739"/>
      <c r="K173" s="739"/>
      <c r="L173" s="742"/>
      <c r="M173" s="743"/>
      <c r="N173" s="739"/>
      <c r="O173" s="740"/>
      <c r="P173" s="741"/>
      <c r="Q173" s="739"/>
      <c r="R173" s="739"/>
      <c r="S173" s="742"/>
      <c r="T173" s="743"/>
      <c r="U173" s="739"/>
      <c r="V173" s="740"/>
      <c r="W173" s="741"/>
      <c r="X173" s="739"/>
      <c r="Y173" s="739"/>
      <c r="Z173" s="742"/>
      <c r="AA173" s="743"/>
      <c r="AB173" s="739"/>
      <c r="AC173" s="740"/>
      <c r="AD173" s="741"/>
      <c r="AE173" s="739"/>
      <c r="AF173" s="739"/>
      <c r="AG173" s="742"/>
      <c r="AH173" s="174"/>
      <c r="AI173" s="160"/>
    </row>
    <row r="174" spans="1:35" x14ac:dyDescent="0.25">
      <c r="A174" s="159"/>
      <c r="B174" s="151"/>
      <c r="C174" s="151"/>
      <c r="D174" s="151"/>
      <c r="E174" s="152"/>
      <c r="F174" s="739"/>
      <c r="G174" s="739"/>
      <c r="H174" s="740"/>
      <c r="I174" s="741"/>
      <c r="J174" s="739"/>
      <c r="K174" s="739"/>
      <c r="L174" s="742"/>
      <c r="M174" s="743"/>
      <c r="N174" s="739"/>
      <c r="O174" s="740"/>
      <c r="P174" s="741"/>
      <c r="Q174" s="739"/>
      <c r="R174" s="739"/>
      <c r="S174" s="742"/>
      <c r="T174" s="743"/>
      <c r="U174" s="739"/>
      <c r="V174" s="740"/>
      <c r="W174" s="741"/>
      <c r="X174" s="739"/>
      <c r="Y174" s="739"/>
      <c r="Z174" s="742"/>
      <c r="AA174" s="743"/>
      <c r="AB174" s="739"/>
      <c r="AC174" s="740"/>
      <c r="AD174" s="741"/>
      <c r="AE174" s="739"/>
      <c r="AF174" s="739"/>
      <c r="AG174" s="742"/>
      <c r="AH174" s="174"/>
      <c r="AI174" s="160"/>
    </row>
    <row r="175" spans="1:35" x14ac:dyDescent="0.25">
      <c r="A175" s="159"/>
      <c r="B175" s="151"/>
      <c r="C175" s="151"/>
      <c r="D175" s="151"/>
      <c r="E175" s="152"/>
      <c r="F175" s="739"/>
      <c r="G175" s="739"/>
      <c r="H175" s="740"/>
      <c r="I175" s="741"/>
      <c r="J175" s="739"/>
      <c r="K175" s="739"/>
      <c r="L175" s="742"/>
      <c r="M175" s="743"/>
      <c r="N175" s="739"/>
      <c r="O175" s="740"/>
      <c r="P175" s="741"/>
      <c r="Q175" s="739"/>
      <c r="R175" s="739"/>
      <c r="S175" s="742"/>
      <c r="T175" s="743"/>
      <c r="U175" s="739"/>
      <c r="V175" s="740"/>
      <c r="W175" s="741"/>
      <c r="X175" s="739"/>
      <c r="Y175" s="739"/>
      <c r="Z175" s="742"/>
      <c r="AA175" s="743"/>
      <c r="AB175" s="739"/>
      <c r="AC175" s="740"/>
      <c r="AD175" s="741"/>
      <c r="AE175" s="739"/>
      <c r="AF175" s="739"/>
      <c r="AG175" s="742"/>
      <c r="AH175" s="174"/>
      <c r="AI175" s="160"/>
    </row>
    <row r="176" spans="1:35" x14ac:dyDescent="0.25">
      <c r="A176" s="159"/>
      <c r="B176" s="151"/>
      <c r="C176" s="151"/>
      <c r="D176" s="151"/>
      <c r="E176" s="152"/>
      <c r="F176" s="739"/>
      <c r="G176" s="739"/>
      <c r="H176" s="740"/>
      <c r="I176" s="741"/>
      <c r="J176" s="739"/>
      <c r="K176" s="739"/>
      <c r="L176" s="742"/>
      <c r="M176" s="743"/>
      <c r="N176" s="739"/>
      <c r="O176" s="740"/>
      <c r="P176" s="741"/>
      <c r="Q176" s="739"/>
      <c r="R176" s="739"/>
      <c r="S176" s="742"/>
      <c r="T176" s="743"/>
      <c r="U176" s="739"/>
      <c r="V176" s="740"/>
      <c r="W176" s="741"/>
      <c r="X176" s="739"/>
      <c r="Y176" s="739"/>
      <c r="Z176" s="742"/>
      <c r="AA176" s="743"/>
      <c r="AB176" s="739"/>
      <c r="AC176" s="740"/>
      <c r="AD176" s="741"/>
      <c r="AE176" s="739"/>
      <c r="AF176" s="739"/>
      <c r="AG176" s="742"/>
      <c r="AH176" s="174"/>
      <c r="AI176" s="160"/>
    </row>
    <row r="177" spans="1:35" x14ac:dyDescent="0.25">
      <c r="A177" s="159"/>
      <c r="B177" s="151"/>
      <c r="C177" s="151"/>
      <c r="D177" s="151"/>
      <c r="E177" s="152"/>
      <c r="F177" s="739"/>
      <c r="G177" s="739"/>
      <c r="H177" s="740"/>
      <c r="I177" s="741"/>
      <c r="J177" s="739"/>
      <c r="K177" s="739"/>
      <c r="L177" s="742"/>
      <c r="M177" s="743"/>
      <c r="N177" s="739"/>
      <c r="O177" s="740"/>
      <c r="P177" s="741"/>
      <c r="Q177" s="739"/>
      <c r="R177" s="739"/>
      <c r="S177" s="742"/>
      <c r="T177" s="743"/>
      <c r="U177" s="739"/>
      <c r="V177" s="740"/>
      <c r="W177" s="741"/>
      <c r="X177" s="739"/>
      <c r="Y177" s="739"/>
      <c r="Z177" s="742"/>
      <c r="AA177" s="743"/>
      <c r="AB177" s="739"/>
      <c r="AC177" s="740"/>
      <c r="AD177" s="741"/>
      <c r="AE177" s="739"/>
      <c r="AF177" s="739"/>
      <c r="AG177" s="742"/>
      <c r="AH177" s="174"/>
      <c r="AI177" s="160"/>
    </row>
    <row r="178" spans="1:35" x14ac:dyDescent="0.25">
      <c r="A178" s="159"/>
      <c r="B178" s="151"/>
      <c r="C178" s="151"/>
      <c r="D178" s="151"/>
      <c r="E178" s="152"/>
      <c r="F178" s="739"/>
      <c r="G178" s="739"/>
      <c r="H178" s="740"/>
      <c r="I178" s="741"/>
      <c r="J178" s="739"/>
      <c r="K178" s="739"/>
      <c r="L178" s="742"/>
      <c r="M178" s="743"/>
      <c r="N178" s="739"/>
      <c r="O178" s="740"/>
      <c r="P178" s="741"/>
      <c r="Q178" s="739"/>
      <c r="R178" s="739"/>
      <c r="S178" s="742"/>
      <c r="T178" s="743"/>
      <c r="U178" s="739"/>
      <c r="V178" s="740"/>
      <c r="W178" s="741"/>
      <c r="X178" s="739"/>
      <c r="Y178" s="739"/>
      <c r="Z178" s="742"/>
      <c r="AA178" s="743"/>
      <c r="AB178" s="739"/>
      <c r="AC178" s="740"/>
      <c r="AD178" s="741"/>
      <c r="AE178" s="739"/>
      <c r="AF178" s="739"/>
      <c r="AG178" s="742"/>
      <c r="AH178" s="174"/>
      <c r="AI178" s="160"/>
    </row>
    <row r="179" spans="1:35" x14ac:dyDescent="0.25">
      <c r="A179" s="159"/>
      <c r="B179" s="151"/>
      <c r="C179" s="151"/>
      <c r="D179" s="151"/>
      <c r="E179" s="152"/>
      <c r="F179" s="739"/>
      <c r="G179" s="739"/>
      <c r="H179" s="740"/>
      <c r="I179" s="741"/>
      <c r="J179" s="739"/>
      <c r="K179" s="739"/>
      <c r="L179" s="742"/>
      <c r="M179" s="743"/>
      <c r="N179" s="739"/>
      <c r="O179" s="740"/>
      <c r="P179" s="741"/>
      <c r="Q179" s="739"/>
      <c r="R179" s="739"/>
      <c r="S179" s="742"/>
      <c r="T179" s="743"/>
      <c r="U179" s="739"/>
      <c r="V179" s="740"/>
      <c r="W179" s="741"/>
      <c r="X179" s="739"/>
      <c r="Y179" s="739"/>
      <c r="Z179" s="742"/>
      <c r="AA179" s="743"/>
      <c r="AB179" s="739"/>
      <c r="AC179" s="740"/>
      <c r="AD179" s="741"/>
      <c r="AE179" s="739"/>
      <c r="AF179" s="739"/>
      <c r="AG179" s="742"/>
      <c r="AH179" s="174"/>
      <c r="AI179" s="160"/>
    </row>
    <row r="180" spans="1:35" x14ac:dyDescent="0.25">
      <c r="A180" s="159"/>
      <c r="B180" s="151"/>
      <c r="C180" s="151"/>
      <c r="D180" s="151"/>
      <c r="E180" s="152"/>
      <c r="F180" s="739"/>
      <c r="G180" s="739"/>
      <c r="H180" s="740"/>
      <c r="I180" s="741"/>
      <c r="J180" s="739"/>
      <c r="K180" s="739"/>
      <c r="L180" s="742"/>
      <c r="M180" s="743"/>
      <c r="N180" s="739"/>
      <c r="O180" s="740"/>
      <c r="P180" s="741"/>
      <c r="Q180" s="739"/>
      <c r="R180" s="739"/>
      <c r="S180" s="742"/>
      <c r="T180" s="743"/>
      <c r="U180" s="739"/>
      <c r="V180" s="740"/>
      <c r="W180" s="741"/>
      <c r="X180" s="739"/>
      <c r="Y180" s="739"/>
      <c r="Z180" s="742"/>
      <c r="AA180" s="743"/>
      <c r="AB180" s="739"/>
      <c r="AC180" s="740"/>
      <c r="AD180" s="741"/>
      <c r="AE180" s="739"/>
      <c r="AF180" s="739"/>
      <c r="AG180" s="742"/>
      <c r="AH180" s="174"/>
      <c r="AI180" s="160"/>
    </row>
    <row r="181" spans="1:35" x14ac:dyDescent="0.25">
      <c r="A181" s="159"/>
      <c r="B181" s="151"/>
      <c r="C181" s="151"/>
      <c r="D181" s="151"/>
      <c r="E181" s="152"/>
      <c r="F181" s="739"/>
      <c r="G181" s="739"/>
      <c r="H181" s="740"/>
      <c r="I181" s="741"/>
      <c r="J181" s="739"/>
      <c r="K181" s="739"/>
      <c r="L181" s="742"/>
      <c r="M181" s="743"/>
      <c r="N181" s="739"/>
      <c r="O181" s="740"/>
      <c r="P181" s="741"/>
      <c r="Q181" s="739"/>
      <c r="R181" s="739"/>
      <c r="S181" s="742"/>
      <c r="T181" s="743"/>
      <c r="U181" s="739"/>
      <c r="V181" s="740"/>
      <c r="W181" s="741"/>
      <c r="X181" s="739"/>
      <c r="Y181" s="739"/>
      <c r="Z181" s="742"/>
      <c r="AA181" s="743"/>
      <c r="AB181" s="739"/>
      <c r="AC181" s="740"/>
      <c r="AD181" s="741"/>
      <c r="AE181" s="739"/>
      <c r="AF181" s="739"/>
      <c r="AG181" s="742"/>
      <c r="AH181" s="174"/>
      <c r="AI181" s="160"/>
    </row>
    <row r="182" spans="1:35" x14ac:dyDescent="0.25">
      <c r="A182" s="159"/>
      <c r="B182" s="151"/>
      <c r="C182" s="151"/>
      <c r="D182" s="151"/>
      <c r="E182" s="152"/>
      <c r="F182" s="739"/>
      <c r="G182" s="739"/>
      <c r="H182" s="740"/>
      <c r="I182" s="741"/>
      <c r="J182" s="739"/>
      <c r="K182" s="739"/>
      <c r="L182" s="742"/>
      <c r="M182" s="743"/>
      <c r="N182" s="739"/>
      <c r="O182" s="740"/>
      <c r="P182" s="741"/>
      <c r="Q182" s="739"/>
      <c r="R182" s="739"/>
      <c r="S182" s="742"/>
      <c r="T182" s="743"/>
      <c r="U182" s="739"/>
      <c r="V182" s="740"/>
      <c r="W182" s="741"/>
      <c r="X182" s="739"/>
      <c r="Y182" s="739"/>
      <c r="Z182" s="742"/>
      <c r="AA182" s="743"/>
      <c r="AB182" s="739"/>
      <c r="AC182" s="740"/>
      <c r="AD182" s="741"/>
      <c r="AE182" s="739"/>
      <c r="AF182" s="739"/>
      <c r="AG182" s="742"/>
      <c r="AH182" s="174"/>
      <c r="AI182" s="160"/>
    </row>
    <row r="183" spans="1:35" x14ac:dyDescent="0.25">
      <c r="A183" s="159"/>
      <c r="B183" s="151"/>
      <c r="C183" s="151"/>
      <c r="D183" s="151"/>
      <c r="E183" s="152"/>
      <c r="F183" s="739"/>
      <c r="G183" s="739"/>
      <c r="H183" s="740"/>
      <c r="I183" s="741"/>
      <c r="J183" s="739"/>
      <c r="K183" s="739"/>
      <c r="L183" s="742"/>
      <c r="M183" s="743"/>
      <c r="N183" s="739"/>
      <c r="O183" s="740"/>
      <c r="P183" s="741"/>
      <c r="Q183" s="739"/>
      <c r="R183" s="739"/>
      <c r="S183" s="742"/>
      <c r="T183" s="743"/>
      <c r="U183" s="739"/>
      <c r="V183" s="740"/>
      <c r="W183" s="741"/>
      <c r="X183" s="739"/>
      <c r="Y183" s="739"/>
      <c r="Z183" s="742"/>
      <c r="AA183" s="743"/>
      <c r="AB183" s="739"/>
      <c r="AC183" s="740"/>
      <c r="AD183" s="741"/>
      <c r="AE183" s="739"/>
      <c r="AF183" s="739"/>
      <c r="AG183" s="742"/>
      <c r="AH183" s="174"/>
      <c r="AI183" s="160"/>
    </row>
    <row r="184" spans="1:35" x14ac:dyDescent="0.25">
      <c r="A184" s="159"/>
      <c r="B184" s="151"/>
      <c r="C184" s="151"/>
      <c r="D184" s="151"/>
      <c r="E184" s="152"/>
      <c r="F184" s="739"/>
      <c r="G184" s="739"/>
      <c r="H184" s="740"/>
      <c r="I184" s="741"/>
      <c r="J184" s="739"/>
      <c r="K184" s="739"/>
      <c r="L184" s="742"/>
      <c r="M184" s="743"/>
      <c r="N184" s="739"/>
      <c r="O184" s="740"/>
      <c r="P184" s="741"/>
      <c r="Q184" s="739"/>
      <c r="R184" s="739"/>
      <c r="S184" s="742"/>
      <c r="T184" s="743"/>
      <c r="U184" s="739"/>
      <c r="V184" s="740"/>
      <c r="W184" s="741"/>
      <c r="X184" s="739"/>
      <c r="Y184" s="739"/>
      <c r="Z184" s="742"/>
      <c r="AA184" s="743"/>
      <c r="AB184" s="739"/>
      <c r="AC184" s="740"/>
      <c r="AD184" s="741"/>
      <c r="AE184" s="739"/>
      <c r="AF184" s="739"/>
      <c r="AG184" s="742"/>
      <c r="AH184" s="174"/>
      <c r="AI184" s="160"/>
    </row>
    <row r="185" spans="1:35" x14ac:dyDescent="0.25">
      <c r="A185" s="159"/>
      <c r="B185" s="151"/>
      <c r="C185" s="151"/>
      <c r="D185" s="151"/>
      <c r="E185" s="152"/>
      <c r="F185" s="739"/>
      <c r="G185" s="739"/>
      <c r="H185" s="740"/>
      <c r="I185" s="741"/>
      <c r="J185" s="739"/>
      <c r="K185" s="739"/>
      <c r="L185" s="742"/>
      <c r="M185" s="743"/>
      <c r="N185" s="739"/>
      <c r="O185" s="740"/>
      <c r="P185" s="741"/>
      <c r="Q185" s="739"/>
      <c r="R185" s="739"/>
      <c r="S185" s="742"/>
      <c r="T185" s="743"/>
      <c r="U185" s="739"/>
      <c r="V185" s="740"/>
      <c r="W185" s="741"/>
      <c r="X185" s="739"/>
      <c r="Y185" s="739"/>
      <c r="Z185" s="742"/>
      <c r="AA185" s="743"/>
      <c r="AB185" s="739"/>
      <c r="AC185" s="740"/>
      <c r="AD185" s="741"/>
      <c r="AE185" s="739"/>
      <c r="AF185" s="739"/>
      <c r="AG185" s="742"/>
      <c r="AH185" s="174"/>
      <c r="AI185" s="160"/>
    </row>
    <row r="186" spans="1:35" x14ac:dyDescent="0.25">
      <c r="A186" s="159"/>
      <c r="B186" s="151"/>
      <c r="C186" s="151"/>
      <c r="D186" s="151"/>
      <c r="E186" s="152"/>
      <c r="F186" s="739"/>
      <c r="G186" s="739"/>
      <c r="H186" s="740"/>
      <c r="I186" s="741"/>
      <c r="J186" s="739"/>
      <c r="K186" s="739"/>
      <c r="L186" s="742"/>
      <c r="M186" s="743"/>
      <c r="N186" s="739"/>
      <c r="O186" s="740"/>
      <c r="P186" s="741"/>
      <c r="Q186" s="739"/>
      <c r="R186" s="739"/>
      <c r="S186" s="742"/>
      <c r="T186" s="743"/>
      <c r="U186" s="739"/>
      <c r="V186" s="740"/>
      <c r="W186" s="741"/>
      <c r="X186" s="739"/>
      <c r="Y186" s="739"/>
      <c r="Z186" s="742"/>
      <c r="AA186" s="743"/>
      <c r="AB186" s="739"/>
      <c r="AC186" s="740"/>
      <c r="AD186" s="741"/>
      <c r="AE186" s="739"/>
      <c r="AF186" s="739"/>
      <c r="AG186" s="742"/>
      <c r="AH186" s="174"/>
      <c r="AI186" s="160"/>
    </row>
    <row r="187" spans="1:35" x14ac:dyDescent="0.25">
      <c r="A187" s="159"/>
      <c r="B187" s="151"/>
      <c r="C187" s="151"/>
      <c r="D187" s="151"/>
      <c r="E187" s="152"/>
      <c r="F187" s="739"/>
      <c r="G187" s="739"/>
      <c r="H187" s="740"/>
      <c r="I187" s="741"/>
      <c r="J187" s="739"/>
      <c r="K187" s="739"/>
      <c r="L187" s="742"/>
      <c r="M187" s="743"/>
      <c r="N187" s="739"/>
      <c r="O187" s="740"/>
      <c r="P187" s="741"/>
      <c r="Q187" s="739"/>
      <c r="R187" s="739"/>
      <c r="S187" s="742"/>
      <c r="T187" s="743"/>
      <c r="U187" s="739"/>
      <c r="V187" s="740"/>
      <c r="W187" s="741"/>
      <c r="X187" s="739"/>
      <c r="Y187" s="739"/>
      <c r="Z187" s="742"/>
      <c r="AA187" s="743"/>
      <c r="AB187" s="739"/>
      <c r="AC187" s="740"/>
      <c r="AD187" s="741"/>
      <c r="AE187" s="739"/>
      <c r="AF187" s="739"/>
      <c r="AG187" s="742"/>
      <c r="AH187" s="174"/>
      <c r="AI187" s="160"/>
    </row>
    <row r="188" spans="1:35" x14ac:dyDescent="0.25">
      <c r="A188" s="159"/>
      <c r="B188" s="151"/>
      <c r="C188" s="151"/>
      <c r="D188" s="151"/>
      <c r="E188" s="152"/>
      <c r="F188" s="739"/>
      <c r="G188" s="739"/>
      <c r="H188" s="740"/>
      <c r="I188" s="741"/>
      <c r="J188" s="739"/>
      <c r="K188" s="739"/>
      <c r="L188" s="742"/>
      <c r="M188" s="743"/>
      <c r="N188" s="739"/>
      <c r="O188" s="740"/>
      <c r="P188" s="741"/>
      <c r="Q188" s="739"/>
      <c r="R188" s="739"/>
      <c r="S188" s="742"/>
      <c r="T188" s="743"/>
      <c r="U188" s="739"/>
      <c r="V188" s="740"/>
      <c r="W188" s="741"/>
      <c r="X188" s="739"/>
      <c r="Y188" s="739"/>
      <c r="Z188" s="742"/>
      <c r="AA188" s="743"/>
      <c r="AB188" s="739"/>
      <c r="AC188" s="740"/>
      <c r="AD188" s="741"/>
      <c r="AE188" s="739"/>
      <c r="AF188" s="739"/>
      <c r="AG188" s="742"/>
      <c r="AH188" s="174"/>
      <c r="AI188" s="160"/>
    </row>
    <row r="189" spans="1:35" x14ac:dyDescent="0.25">
      <c r="A189" s="159"/>
      <c r="B189" s="151"/>
      <c r="C189" s="151"/>
      <c r="D189" s="151"/>
      <c r="E189" s="152"/>
      <c r="F189" s="739"/>
      <c r="G189" s="739"/>
      <c r="H189" s="740"/>
      <c r="I189" s="741"/>
      <c r="J189" s="739"/>
      <c r="K189" s="739"/>
      <c r="L189" s="742"/>
      <c r="M189" s="743"/>
      <c r="N189" s="739"/>
      <c r="O189" s="740"/>
      <c r="P189" s="741"/>
      <c r="Q189" s="739"/>
      <c r="R189" s="739"/>
      <c r="S189" s="742"/>
      <c r="T189" s="743"/>
      <c r="U189" s="739"/>
      <c r="V189" s="740"/>
      <c r="W189" s="741"/>
      <c r="X189" s="739"/>
      <c r="Y189" s="739"/>
      <c r="Z189" s="742"/>
      <c r="AA189" s="743"/>
      <c r="AB189" s="739"/>
      <c r="AC189" s="740"/>
      <c r="AD189" s="741"/>
      <c r="AE189" s="739"/>
      <c r="AF189" s="739"/>
      <c r="AG189" s="742"/>
      <c r="AH189" s="174"/>
      <c r="AI189" s="160"/>
    </row>
    <row r="190" spans="1:35" x14ac:dyDescent="0.25">
      <c r="A190" s="159"/>
      <c r="B190" s="151"/>
      <c r="C190" s="151"/>
      <c r="D190" s="151"/>
      <c r="E190" s="152"/>
      <c r="F190" s="739"/>
      <c r="G190" s="739"/>
      <c r="H190" s="740"/>
      <c r="I190" s="741"/>
      <c r="J190" s="739"/>
      <c r="K190" s="739"/>
      <c r="L190" s="742"/>
      <c r="M190" s="743"/>
      <c r="N190" s="739"/>
      <c r="O190" s="740"/>
      <c r="P190" s="741"/>
      <c r="Q190" s="739"/>
      <c r="R190" s="739"/>
      <c r="S190" s="742"/>
      <c r="T190" s="743"/>
      <c r="U190" s="739"/>
      <c r="V190" s="740"/>
      <c r="W190" s="741"/>
      <c r="X190" s="739"/>
      <c r="Y190" s="739"/>
      <c r="Z190" s="742"/>
      <c r="AA190" s="743"/>
      <c r="AB190" s="739"/>
      <c r="AC190" s="740"/>
      <c r="AD190" s="741"/>
      <c r="AE190" s="739"/>
      <c r="AF190" s="739"/>
      <c r="AG190" s="742"/>
      <c r="AH190" s="174"/>
      <c r="AI190" s="160"/>
    </row>
    <row r="191" spans="1:35" x14ac:dyDescent="0.25">
      <c r="A191" s="159"/>
      <c r="B191" s="151"/>
      <c r="C191" s="151"/>
      <c r="D191" s="151"/>
      <c r="E191" s="152"/>
      <c r="F191" s="739"/>
      <c r="G191" s="739"/>
      <c r="H191" s="740"/>
      <c r="I191" s="741"/>
      <c r="J191" s="739"/>
      <c r="K191" s="739"/>
      <c r="L191" s="742"/>
      <c r="M191" s="743"/>
      <c r="N191" s="739"/>
      <c r="O191" s="740"/>
      <c r="P191" s="741"/>
      <c r="Q191" s="739"/>
      <c r="R191" s="739"/>
      <c r="S191" s="742"/>
      <c r="T191" s="743"/>
      <c r="U191" s="739"/>
      <c r="V191" s="740"/>
      <c r="W191" s="741"/>
      <c r="X191" s="739"/>
      <c r="Y191" s="739"/>
      <c r="Z191" s="742"/>
      <c r="AA191" s="743"/>
      <c r="AB191" s="739"/>
      <c r="AC191" s="740"/>
      <c r="AD191" s="741"/>
      <c r="AE191" s="739"/>
      <c r="AF191" s="739"/>
      <c r="AG191" s="742"/>
      <c r="AH191" s="174"/>
      <c r="AI191" s="160"/>
    </row>
    <row r="192" spans="1:35" x14ac:dyDescent="0.25">
      <c r="A192" s="159"/>
      <c r="B192" s="151"/>
      <c r="C192" s="151"/>
      <c r="D192" s="151"/>
      <c r="E192" s="152"/>
      <c r="F192" s="739"/>
      <c r="G192" s="739"/>
      <c r="H192" s="740"/>
      <c r="I192" s="741"/>
      <c r="J192" s="739"/>
      <c r="K192" s="739"/>
      <c r="L192" s="742"/>
      <c r="M192" s="743"/>
      <c r="N192" s="739"/>
      <c r="O192" s="740"/>
      <c r="P192" s="741"/>
      <c r="Q192" s="739"/>
      <c r="R192" s="739"/>
      <c r="S192" s="742"/>
      <c r="T192" s="743"/>
      <c r="U192" s="739"/>
      <c r="V192" s="740"/>
      <c r="W192" s="741"/>
      <c r="X192" s="739"/>
      <c r="Y192" s="739"/>
      <c r="Z192" s="742"/>
      <c r="AA192" s="743"/>
      <c r="AB192" s="739"/>
      <c r="AC192" s="740"/>
      <c r="AD192" s="741"/>
      <c r="AE192" s="739"/>
      <c r="AF192" s="739"/>
      <c r="AG192" s="742"/>
      <c r="AH192" s="174"/>
      <c r="AI192" s="160"/>
    </row>
    <row r="193" spans="1:35" x14ac:dyDescent="0.25">
      <c r="A193" s="159"/>
      <c r="B193" s="151"/>
      <c r="C193" s="151"/>
      <c r="D193" s="151"/>
      <c r="E193" s="152"/>
      <c r="F193" s="739"/>
      <c r="G193" s="739"/>
      <c r="H193" s="740"/>
      <c r="I193" s="741"/>
      <c r="J193" s="739"/>
      <c r="K193" s="739"/>
      <c r="L193" s="742"/>
      <c r="M193" s="743"/>
      <c r="N193" s="739"/>
      <c r="O193" s="740"/>
      <c r="P193" s="741"/>
      <c r="Q193" s="739"/>
      <c r="R193" s="739"/>
      <c r="S193" s="742"/>
      <c r="T193" s="743"/>
      <c r="U193" s="739"/>
      <c r="V193" s="740"/>
      <c r="W193" s="741"/>
      <c r="X193" s="739"/>
      <c r="Y193" s="739"/>
      <c r="Z193" s="742"/>
      <c r="AA193" s="743"/>
      <c r="AB193" s="739"/>
      <c r="AC193" s="740"/>
      <c r="AD193" s="741"/>
      <c r="AE193" s="739"/>
      <c r="AF193" s="739"/>
      <c r="AG193" s="742"/>
      <c r="AH193" s="174"/>
      <c r="AI193" s="160"/>
    </row>
    <row r="194" spans="1:35" ht="16.5" thickBot="1" x14ac:dyDescent="0.3">
      <c r="A194" s="161"/>
      <c r="B194" s="153"/>
      <c r="C194" s="153"/>
      <c r="D194" s="153"/>
      <c r="E194" s="154"/>
      <c r="F194" s="746"/>
      <c r="G194" s="746"/>
      <c r="H194" s="747"/>
      <c r="I194" s="748"/>
      <c r="J194" s="746"/>
      <c r="K194" s="746"/>
      <c r="L194" s="749"/>
      <c r="M194" s="750"/>
      <c r="N194" s="746"/>
      <c r="O194" s="747"/>
      <c r="P194" s="748"/>
      <c r="Q194" s="746"/>
      <c r="R194" s="746"/>
      <c r="S194" s="749"/>
      <c r="T194" s="750"/>
      <c r="U194" s="746"/>
      <c r="V194" s="747"/>
      <c r="W194" s="748"/>
      <c r="X194" s="746"/>
      <c r="Y194" s="746"/>
      <c r="Z194" s="749"/>
      <c r="AA194" s="750"/>
      <c r="AB194" s="746"/>
      <c r="AC194" s="747"/>
      <c r="AD194" s="748"/>
      <c r="AE194" s="746"/>
      <c r="AF194" s="746"/>
      <c r="AG194" s="749"/>
      <c r="AH194" s="175"/>
      <c r="AI194" s="162"/>
    </row>
    <row r="195" spans="1:35" x14ac:dyDescent="0.25">
      <c r="A195" s="163"/>
    </row>
    <row r="196" spans="1:35" x14ac:dyDescent="0.25">
      <c r="A196" s="163"/>
    </row>
    <row r="197" spans="1:35" x14ac:dyDescent="0.25">
      <c r="A197" s="163"/>
    </row>
    <row r="198" spans="1:35" x14ac:dyDescent="0.25">
      <c r="A198" s="163"/>
    </row>
    <row r="199" spans="1:35" x14ac:dyDescent="0.25">
      <c r="A199" s="163"/>
    </row>
    <row r="200" spans="1:35" x14ac:dyDescent="0.25">
      <c r="A200" s="163"/>
    </row>
    <row r="201" spans="1:35" x14ac:dyDescent="0.25">
      <c r="A201" s="163"/>
    </row>
    <row r="202" spans="1:35" x14ac:dyDescent="0.25">
      <c r="A202" s="163"/>
    </row>
    <row r="203" spans="1:35" x14ac:dyDescent="0.25">
      <c r="A203" s="163"/>
    </row>
    <row r="204" spans="1:35" x14ac:dyDescent="0.25">
      <c r="A204" s="163"/>
    </row>
    <row r="205" spans="1:35" x14ac:dyDescent="0.25">
      <c r="A205" s="163"/>
    </row>
    <row r="206" spans="1:35" x14ac:dyDescent="0.25">
      <c r="A206" s="163"/>
    </row>
    <row r="207" spans="1:35" x14ac:dyDescent="0.25">
      <c r="A207" s="163"/>
    </row>
    <row r="208" spans="1:35" x14ac:dyDescent="0.25">
      <c r="A208" s="163"/>
    </row>
    <row r="209" spans="1:1" x14ac:dyDescent="0.25">
      <c r="A209" s="163"/>
    </row>
    <row r="210" spans="1:1" x14ac:dyDescent="0.25">
      <c r="A210" s="163"/>
    </row>
    <row r="211" spans="1:1" x14ac:dyDescent="0.25">
      <c r="A211" s="163"/>
    </row>
    <row r="212" spans="1:1" x14ac:dyDescent="0.25">
      <c r="A212" s="163"/>
    </row>
    <row r="213" spans="1:1" x14ac:dyDescent="0.25">
      <c r="A213" s="163"/>
    </row>
    <row r="214" spans="1:1" x14ac:dyDescent="0.25">
      <c r="A214" s="163"/>
    </row>
    <row r="215" spans="1:1" x14ac:dyDescent="0.25">
      <c r="A215" s="163"/>
    </row>
    <row r="216" spans="1:1" x14ac:dyDescent="0.25">
      <c r="A216" s="163"/>
    </row>
    <row r="217" spans="1:1" x14ac:dyDescent="0.25">
      <c r="A217" s="163"/>
    </row>
    <row r="218" spans="1:1" x14ac:dyDescent="0.25">
      <c r="A218" s="163"/>
    </row>
    <row r="219" spans="1:1" x14ac:dyDescent="0.25">
      <c r="A219" s="163"/>
    </row>
    <row r="220" spans="1:1" x14ac:dyDescent="0.25">
      <c r="A220" s="163"/>
    </row>
    <row r="221" spans="1:1" x14ac:dyDescent="0.25">
      <c r="A221" s="163"/>
    </row>
    <row r="222" spans="1:1" x14ac:dyDescent="0.25">
      <c r="A222" s="163"/>
    </row>
    <row r="223" spans="1:1" x14ac:dyDescent="0.25">
      <c r="A223" s="163"/>
    </row>
    <row r="224" spans="1:1" x14ac:dyDescent="0.25">
      <c r="A224" s="163"/>
    </row>
    <row r="225" spans="1:1" x14ac:dyDescent="0.25">
      <c r="A225" s="163"/>
    </row>
    <row r="226" spans="1:1" x14ac:dyDescent="0.25">
      <c r="A226" s="163"/>
    </row>
    <row r="227" spans="1:1" x14ac:dyDescent="0.25">
      <c r="A227" s="163"/>
    </row>
    <row r="228" spans="1:1" x14ac:dyDescent="0.25">
      <c r="A228" s="163"/>
    </row>
    <row r="229" spans="1:1" x14ac:dyDescent="0.25">
      <c r="A229" s="163"/>
    </row>
    <row r="230" spans="1:1" x14ac:dyDescent="0.25">
      <c r="A230" s="163"/>
    </row>
    <row r="231" spans="1:1" x14ac:dyDescent="0.25">
      <c r="A231" s="163"/>
    </row>
    <row r="232" spans="1:1" x14ac:dyDescent="0.25">
      <c r="A232" s="163"/>
    </row>
    <row r="233" spans="1:1" x14ac:dyDescent="0.25">
      <c r="A233" s="163"/>
    </row>
    <row r="234" spans="1:1" x14ac:dyDescent="0.25">
      <c r="A234" s="163"/>
    </row>
    <row r="235" spans="1:1" x14ac:dyDescent="0.25">
      <c r="A235" s="163"/>
    </row>
    <row r="236" spans="1:1" x14ac:dyDescent="0.25">
      <c r="A236" s="163"/>
    </row>
    <row r="237" spans="1:1" x14ac:dyDescent="0.25">
      <c r="A237" s="163"/>
    </row>
    <row r="238" spans="1:1" x14ac:dyDescent="0.25">
      <c r="A238" s="163"/>
    </row>
    <row r="239" spans="1:1" x14ac:dyDescent="0.25">
      <c r="A239" s="163"/>
    </row>
    <row r="240" spans="1:1" x14ac:dyDescent="0.25">
      <c r="A240" s="163"/>
    </row>
    <row r="241" spans="1:1" x14ac:dyDescent="0.25">
      <c r="A241" s="163"/>
    </row>
    <row r="242" spans="1:1" x14ac:dyDescent="0.25">
      <c r="A242" s="163"/>
    </row>
    <row r="243" spans="1:1" x14ac:dyDescent="0.25">
      <c r="A243" s="163"/>
    </row>
    <row r="244" spans="1:1" x14ac:dyDescent="0.25">
      <c r="A244" s="163"/>
    </row>
    <row r="245" spans="1:1" x14ac:dyDescent="0.25">
      <c r="A245" s="163"/>
    </row>
    <row r="246" spans="1:1" x14ac:dyDescent="0.25">
      <c r="A246" s="163"/>
    </row>
    <row r="247" spans="1:1" x14ac:dyDescent="0.25">
      <c r="A247" s="163"/>
    </row>
    <row r="248" spans="1:1" x14ac:dyDescent="0.25">
      <c r="A248" s="163"/>
    </row>
    <row r="249" spans="1:1" x14ac:dyDescent="0.25">
      <c r="A249" s="163"/>
    </row>
    <row r="250" spans="1:1" x14ac:dyDescent="0.25">
      <c r="A250" s="163"/>
    </row>
    <row r="251" spans="1:1" x14ac:dyDescent="0.25">
      <c r="A251" s="163"/>
    </row>
    <row r="252" spans="1:1" x14ac:dyDescent="0.25">
      <c r="A252" s="163"/>
    </row>
    <row r="253" spans="1:1" x14ac:dyDescent="0.25">
      <c r="A253" s="163"/>
    </row>
    <row r="254" spans="1:1" x14ac:dyDescent="0.25">
      <c r="A254" s="163"/>
    </row>
    <row r="255" spans="1:1" x14ac:dyDescent="0.25">
      <c r="A255" s="163"/>
    </row>
    <row r="256" spans="1:1" x14ac:dyDescent="0.25">
      <c r="A256" s="163"/>
    </row>
    <row r="257" spans="1:1" x14ac:dyDescent="0.25">
      <c r="A257" s="163"/>
    </row>
    <row r="258" spans="1:1" x14ac:dyDescent="0.25">
      <c r="A258" s="163"/>
    </row>
    <row r="259" spans="1:1" x14ac:dyDescent="0.25">
      <c r="A259" s="163"/>
    </row>
    <row r="260" spans="1:1" x14ac:dyDescent="0.25">
      <c r="A260" s="163"/>
    </row>
    <row r="261" spans="1:1" x14ac:dyDescent="0.25">
      <c r="A261" s="163"/>
    </row>
    <row r="262" spans="1:1" x14ac:dyDescent="0.25">
      <c r="A262" s="163"/>
    </row>
    <row r="263" spans="1:1" x14ac:dyDescent="0.25">
      <c r="A263" s="163"/>
    </row>
    <row r="264" spans="1:1" x14ac:dyDescent="0.25">
      <c r="A264" s="163"/>
    </row>
    <row r="265" spans="1:1" x14ac:dyDescent="0.25">
      <c r="A265" s="163"/>
    </row>
    <row r="266" spans="1:1" x14ac:dyDescent="0.25">
      <c r="A266" s="163"/>
    </row>
    <row r="267" spans="1:1" x14ac:dyDescent="0.25">
      <c r="A267" s="163"/>
    </row>
    <row r="268" spans="1:1" x14ac:dyDescent="0.25">
      <c r="A268" s="163"/>
    </row>
    <row r="269" spans="1:1" x14ac:dyDescent="0.25">
      <c r="A269" s="163"/>
    </row>
    <row r="270" spans="1:1" x14ac:dyDescent="0.25">
      <c r="A270" s="163"/>
    </row>
    <row r="271" spans="1:1" x14ac:dyDescent="0.25">
      <c r="A271" s="163"/>
    </row>
    <row r="272" spans="1:1" x14ac:dyDescent="0.25">
      <c r="A272" s="163"/>
    </row>
    <row r="273" spans="1:1" x14ac:dyDescent="0.25">
      <c r="A273" s="163"/>
    </row>
    <row r="274" spans="1:1" x14ac:dyDescent="0.25">
      <c r="A274" s="163"/>
    </row>
    <row r="275" spans="1:1" x14ac:dyDescent="0.25">
      <c r="A275" s="163"/>
    </row>
    <row r="276" spans="1:1" x14ac:dyDescent="0.25">
      <c r="A276" s="163"/>
    </row>
    <row r="277" spans="1:1" x14ac:dyDescent="0.25">
      <c r="A277" s="163"/>
    </row>
    <row r="278" spans="1:1" x14ac:dyDescent="0.25">
      <c r="A278" s="163"/>
    </row>
    <row r="279" spans="1:1" x14ac:dyDescent="0.25">
      <c r="A279" s="163"/>
    </row>
    <row r="280" spans="1:1" x14ac:dyDescent="0.25">
      <c r="A280" s="163"/>
    </row>
    <row r="281" spans="1:1" x14ac:dyDescent="0.25">
      <c r="A281" s="163"/>
    </row>
    <row r="282" spans="1:1" x14ac:dyDescent="0.25">
      <c r="A282" s="163"/>
    </row>
    <row r="283" spans="1:1" x14ac:dyDescent="0.25">
      <c r="A283" s="163"/>
    </row>
    <row r="284" spans="1:1" x14ac:dyDescent="0.25">
      <c r="A284" s="163"/>
    </row>
    <row r="285" spans="1:1" x14ac:dyDescent="0.25">
      <c r="A285" s="163"/>
    </row>
    <row r="286" spans="1:1" x14ac:dyDescent="0.25">
      <c r="A286" s="163"/>
    </row>
    <row r="287" spans="1:1" x14ac:dyDescent="0.25">
      <c r="A287" s="163"/>
    </row>
    <row r="288" spans="1:1" x14ac:dyDescent="0.25">
      <c r="A288" s="163"/>
    </row>
    <row r="289" spans="1:1" x14ac:dyDescent="0.25">
      <c r="A289" s="163"/>
    </row>
    <row r="290" spans="1:1" x14ac:dyDescent="0.25">
      <c r="A290" s="163"/>
    </row>
    <row r="291" spans="1:1" x14ac:dyDescent="0.25">
      <c r="A291" s="163"/>
    </row>
    <row r="292" spans="1:1" x14ac:dyDescent="0.25">
      <c r="A292" s="163"/>
    </row>
    <row r="293" spans="1:1" x14ac:dyDescent="0.25">
      <c r="A293" s="163"/>
    </row>
    <row r="294" spans="1:1" x14ac:dyDescent="0.25">
      <c r="A294" s="163"/>
    </row>
    <row r="295" spans="1:1" x14ac:dyDescent="0.25">
      <c r="A295" s="163"/>
    </row>
    <row r="296" spans="1:1" x14ac:dyDescent="0.25">
      <c r="A296" s="163"/>
    </row>
    <row r="297" spans="1:1" x14ac:dyDescent="0.25">
      <c r="A297" s="163"/>
    </row>
    <row r="298" spans="1:1" x14ac:dyDescent="0.25">
      <c r="A298" s="163"/>
    </row>
    <row r="299" spans="1:1" x14ac:dyDescent="0.25">
      <c r="A299" s="163"/>
    </row>
    <row r="300" spans="1:1" x14ac:dyDescent="0.25">
      <c r="A300" s="163"/>
    </row>
    <row r="301" spans="1:1" x14ac:dyDescent="0.25">
      <c r="A301" s="163"/>
    </row>
    <row r="302" spans="1:1" x14ac:dyDescent="0.25">
      <c r="A302" s="163"/>
    </row>
    <row r="303" spans="1:1" x14ac:dyDescent="0.25">
      <c r="A303" s="163"/>
    </row>
    <row r="304" spans="1:1" x14ac:dyDescent="0.25">
      <c r="A304" s="163"/>
    </row>
    <row r="305" spans="1:1" x14ac:dyDescent="0.25">
      <c r="A305" s="163"/>
    </row>
    <row r="306" spans="1:1" x14ac:dyDescent="0.25">
      <c r="A306" s="163"/>
    </row>
    <row r="307" spans="1:1" x14ac:dyDescent="0.25">
      <c r="A307" s="163"/>
    </row>
    <row r="308" spans="1:1" x14ac:dyDescent="0.25">
      <c r="A308" s="163"/>
    </row>
    <row r="309" spans="1:1" x14ac:dyDescent="0.25">
      <c r="A309" s="163"/>
    </row>
    <row r="310" spans="1:1" x14ac:dyDescent="0.25">
      <c r="A310" s="163"/>
    </row>
    <row r="311" spans="1:1" x14ac:dyDescent="0.25">
      <c r="A311" s="163"/>
    </row>
    <row r="312" spans="1:1" x14ac:dyDescent="0.25">
      <c r="A312" s="163"/>
    </row>
    <row r="313" spans="1:1" x14ac:dyDescent="0.25">
      <c r="A313" s="163"/>
    </row>
    <row r="314" spans="1:1" x14ac:dyDescent="0.25">
      <c r="A314" s="163"/>
    </row>
    <row r="315" spans="1:1" x14ac:dyDescent="0.25">
      <c r="A315" s="163"/>
    </row>
    <row r="316" spans="1:1" x14ac:dyDescent="0.25">
      <c r="A316" s="163"/>
    </row>
    <row r="317" spans="1:1" x14ac:dyDescent="0.25">
      <c r="A317" s="163"/>
    </row>
    <row r="318" spans="1:1" x14ac:dyDescent="0.25">
      <c r="A318" s="163"/>
    </row>
    <row r="319" spans="1:1" x14ac:dyDescent="0.25">
      <c r="A319" s="163"/>
    </row>
    <row r="320" spans="1:1" x14ac:dyDescent="0.25">
      <c r="A320" s="163"/>
    </row>
    <row r="321" spans="1:1" x14ac:dyDescent="0.25">
      <c r="A321" s="163"/>
    </row>
    <row r="322" spans="1:1" x14ac:dyDescent="0.25">
      <c r="A322" s="163"/>
    </row>
    <row r="323" spans="1:1" x14ac:dyDescent="0.25">
      <c r="A323" s="163"/>
    </row>
    <row r="324" spans="1:1" x14ac:dyDescent="0.25">
      <c r="A324" s="163"/>
    </row>
    <row r="325" spans="1:1" x14ac:dyDescent="0.25">
      <c r="A325" s="163"/>
    </row>
    <row r="326" spans="1:1" x14ac:dyDescent="0.25">
      <c r="A326" s="163"/>
    </row>
    <row r="327" spans="1:1" x14ac:dyDescent="0.25">
      <c r="A327" s="163"/>
    </row>
    <row r="328" spans="1:1" x14ac:dyDescent="0.25">
      <c r="A328" s="163"/>
    </row>
    <row r="329" spans="1:1" x14ac:dyDescent="0.25">
      <c r="A329" s="163"/>
    </row>
    <row r="330" spans="1:1" x14ac:dyDescent="0.25">
      <c r="A330" s="163"/>
    </row>
    <row r="331" spans="1:1" x14ac:dyDescent="0.25">
      <c r="A331" s="163"/>
    </row>
    <row r="332" spans="1:1" x14ac:dyDescent="0.25">
      <c r="A332" s="163"/>
    </row>
    <row r="333" spans="1:1" x14ac:dyDescent="0.25">
      <c r="A333" s="163"/>
    </row>
    <row r="334" spans="1:1" x14ac:dyDescent="0.25">
      <c r="A334" s="163"/>
    </row>
    <row r="335" spans="1:1" x14ac:dyDescent="0.25">
      <c r="A335" s="163"/>
    </row>
    <row r="336" spans="1:1" x14ac:dyDescent="0.25">
      <c r="A336" s="163"/>
    </row>
    <row r="337" spans="1:1" x14ac:dyDescent="0.25">
      <c r="A337" s="163"/>
    </row>
    <row r="338" spans="1:1" x14ac:dyDescent="0.25">
      <c r="A338" s="163"/>
    </row>
    <row r="339" spans="1:1" x14ac:dyDescent="0.25">
      <c r="A339" s="163"/>
    </row>
    <row r="340" spans="1:1" x14ac:dyDescent="0.25">
      <c r="A340" s="163"/>
    </row>
    <row r="341" spans="1:1" x14ac:dyDescent="0.25">
      <c r="A341" s="163"/>
    </row>
    <row r="342" spans="1:1" x14ac:dyDescent="0.25">
      <c r="A342" s="163"/>
    </row>
    <row r="343" spans="1:1" x14ac:dyDescent="0.25">
      <c r="A343" s="163"/>
    </row>
    <row r="344" spans="1:1" x14ac:dyDescent="0.25">
      <c r="A344" s="163"/>
    </row>
    <row r="345" spans="1:1" x14ac:dyDescent="0.25">
      <c r="A345" s="163"/>
    </row>
    <row r="346" spans="1:1" x14ac:dyDescent="0.25">
      <c r="A346" s="163"/>
    </row>
    <row r="347" spans="1:1" x14ac:dyDescent="0.25">
      <c r="A347" s="163"/>
    </row>
    <row r="348" spans="1:1" x14ac:dyDescent="0.25">
      <c r="A348" s="163"/>
    </row>
    <row r="349" spans="1:1" x14ac:dyDescent="0.25">
      <c r="A349" s="163"/>
    </row>
    <row r="350" spans="1:1" x14ac:dyDescent="0.25">
      <c r="A350" s="163"/>
    </row>
    <row r="351" spans="1:1" x14ac:dyDescent="0.25">
      <c r="A351" s="163"/>
    </row>
    <row r="352" spans="1:1" x14ac:dyDescent="0.25">
      <c r="A352" s="163"/>
    </row>
    <row r="353" spans="1:1" x14ac:dyDescent="0.25">
      <c r="A353" s="163"/>
    </row>
    <row r="354" spans="1:1" x14ac:dyDescent="0.25">
      <c r="A354" s="163"/>
    </row>
    <row r="355" spans="1:1" x14ac:dyDescent="0.25">
      <c r="A355" s="163"/>
    </row>
    <row r="356" spans="1:1" x14ac:dyDescent="0.25">
      <c r="A356" s="163"/>
    </row>
    <row r="357" spans="1:1" x14ac:dyDescent="0.25">
      <c r="A357" s="163"/>
    </row>
    <row r="358" spans="1:1" x14ac:dyDescent="0.25">
      <c r="A358" s="163"/>
    </row>
    <row r="359" spans="1:1" x14ac:dyDescent="0.25">
      <c r="A359" s="163"/>
    </row>
    <row r="360" spans="1:1" x14ac:dyDescent="0.25">
      <c r="A360" s="163"/>
    </row>
    <row r="361" spans="1:1" x14ac:dyDescent="0.25">
      <c r="A361" s="163"/>
    </row>
    <row r="362" spans="1:1" x14ac:dyDescent="0.25">
      <c r="A362" s="163"/>
    </row>
    <row r="363" spans="1:1" x14ac:dyDescent="0.25">
      <c r="A363" s="163"/>
    </row>
  </sheetData>
  <sheetProtection password="FB8C" sheet="1" objects="1" scenarios="1"/>
  <mergeCells count="772">
    <mergeCell ref="O8:P8"/>
    <mergeCell ref="P77:Q77"/>
    <mergeCell ref="R77:S77"/>
    <mergeCell ref="AJ35:AJ36"/>
    <mergeCell ref="J56:N56"/>
    <mergeCell ref="O56:S56"/>
    <mergeCell ref="T56:X56"/>
    <mergeCell ref="Y56:AC56"/>
    <mergeCell ref="AD56:AH56"/>
    <mergeCell ref="AJ56:AJ57"/>
    <mergeCell ref="B26:L26"/>
    <mergeCell ref="O26:AA26"/>
    <mergeCell ref="B27:L27"/>
    <mergeCell ref="O27:AA27"/>
    <mergeCell ref="B28:L28"/>
    <mergeCell ref="O28:AA28"/>
    <mergeCell ref="B23:L23"/>
    <mergeCell ref="O23:AA23"/>
    <mergeCell ref="B24:L24"/>
    <mergeCell ref="O24:AA24"/>
    <mergeCell ref="B25:L25"/>
    <mergeCell ref="O25:AA25"/>
    <mergeCell ref="B20:L20"/>
    <mergeCell ref="O20:AA20"/>
    <mergeCell ref="J35:N35"/>
    <mergeCell ref="AD35:AH35"/>
    <mergeCell ref="Y35:AC35"/>
    <mergeCell ref="T35:X35"/>
    <mergeCell ref="O35:S35"/>
    <mergeCell ref="O77:O78"/>
    <mergeCell ref="AD174:AG174"/>
    <mergeCell ref="AA172:AC172"/>
    <mergeCell ref="AD172:AG172"/>
    <mergeCell ref="AA170:AC170"/>
    <mergeCell ref="AD170:AG170"/>
    <mergeCell ref="AA168:AC168"/>
    <mergeCell ref="AD168:AG168"/>
    <mergeCell ref="AA166:AC166"/>
    <mergeCell ref="AD166:AG166"/>
    <mergeCell ref="AA164:AC164"/>
    <mergeCell ref="AD164:AG164"/>
    <mergeCell ref="AA162:AC162"/>
    <mergeCell ref="AD162:AG162"/>
    <mergeCell ref="AA160:AC160"/>
    <mergeCell ref="AD160:AG160"/>
    <mergeCell ref="AA158:AC158"/>
    <mergeCell ref="AD158:AG158"/>
    <mergeCell ref="AA156:AC156"/>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4:AC194"/>
    <mergeCell ref="AD194:AG194"/>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90:AC190"/>
    <mergeCell ref="AD190:AG190"/>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88:AC188"/>
    <mergeCell ref="AD188:AG188"/>
    <mergeCell ref="F187:H187"/>
    <mergeCell ref="I187:L187"/>
    <mergeCell ref="M187:O187"/>
    <mergeCell ref="P187:S187"/>
    <mergeCell ref="T187:V187"/>
    <mergeCell ref="W187:Z187"/>
    <mergeCell ref="AA187:AC187"/>
    <mergeCell ref="AD187:AG187"/>
    <mergeCell ref="F186:H186"/>
    <mergeCell ref="I186:L186"/>
    <mergeCell ref="M186:O186"/>
    <mergeCell ref="P186:S186"/>
    <mergeCell ref="T186:V186"/>
    <mergeCell ref="W186:Z186"/>
    <mergeCell ref="AA186:AC186"/>
    <mergeCell ref="AD186:AG186"/>
    <mergeCell ref="F185:H185"/>
    <mergeCell ref="I185:L185"/>
    <mergeCell ref="M185:O185"/>
    <mergeCell ref="P185:S185"/>
    <mergeCell ref="T185:V185"/>
    <mergeCell ref="W185:Z185"/>
    <mergeCell ref="AA185:AC185"/>
    <mergeCell ref="AD185:AG185"/>
    <mergeCell ref="F184:H184"/>
    <mergeCell ref="I184:L184"/>
    <mergeCell ref="M184:O184"/>
    <mergeCell ref="P184:S184"/>
    <mergeCell ref="T184:V184"/>
    <mergeCell ref="W184:Z184"/>
    <mergeCell ref="AA184:AC184"/>
    <mergeCell ref="AD184:AG184"/>
    <mergeCell ref="F183:H183"/>
    <mergeCell ref="I183:L183"/>
    <mergeCell ref="M183:O183"/>
    <mergeCell ref="P183:S183"/>
    <mergeCell ref="T183:V183"/>
    <mergeCell ref="W183:Z183"/>
    <mergeCell ref="AA183:AC183"/>
    <mergeCell ref="AD183:AG183"/>
    <mergeCell ref="F182:H182"/>
    <mergeCell ref="I182:L182"/>
    <mergeCell ref="M182:O182"/>
    <mergeCell ref="P182:S182"/>
    <mergeCell ref="T182:V182"/>
    <mergeCell ref="W182:Z182"/>
    <mergeCell ref="AA182:AC182"/>
    <mergeCell ref="AD182:AG182"/>
    <mergeCell ref="F181:H181"/>
    <mergeCell ref="I181:L181"/>
    <mergeCell ref="M181:O181"/>
    <mergeCell ref="P181:S181"/>
    <mergeCell ref="T181:V181"/>
    <mergeCell ref="W181:Z181"/>
    <mergeCell ref="AA181:AC181"/>
    <mergeCell ref="AD181:AG181"/>
    <mergeCell ref="F180:H180"/>
    <mergeCell ref="I180:L180"/>
    <mergeCell ref="M180:O180"/>
    <mergeCell ref="P180:S180"/>
    <mergeCell ref="T180:V180"/>
    <mergeCell ref="W180:Z180"/>
    <mergeCell ref="AA180:AC180"/>
    <mergeCell ref="AD180:AG180"/>
    <mergeCell ref="F179:H179"/>
    <mergeCell ref="I179:L179"/>
    <mergeCell ref="M179:O179"/>
    <mergeCell ref="P179:S179"/>
    <mergeCell ref="T179:V179"/>
    <mergeCell ref="W179:Z179"/>
    <mergeCell ref="AA179:AC179"/>
    <mergeCell ref="AD179:AG179"/>
    <mergeCell ref="F178:H178"/>
    <mergeCell ref="I178:L178"/>
    <mergeCell ref="M178:O178"/>
    <mergeCell ref="P178:S178"/>
    <mergeCell ref="T178:V178"/>
    <mergeCell ref="W178:Z178"/>
    <mergeCell ref="AA178:AC178"/>
    <mergeCell ref="AD178:AG178"/>
    <mergeCell ref="F177:H177"/>
    <mergeCell ref="I177:L177"/>
    <mergeCell ref="M177:O177"/>
    <mergeCell ref="P177:S177"/>
    <mergeCell ref="T177:V177"/>
    <mergeCell ref="W177:Z177"/>
    <mergeCell ref="AA177:AC177"/>
    <mergeCell ref="AD177:AG177"/>
    <mergeCell ref="F176:H176"/>
    <mergeCell ref="I176:L176"/>
    <mergeCell ref="M176:O176"/>
    <mergeCell ref="P176:S176"/>
    <mergeCell ref="T176:V176"/>
    <mergeCell ref="W176:Z176"/>
    <mergeCell ref="AA176:AC176"/>
    <mergeCell ref="AD176:AG176"/>
    <mergeCell ref="F175:H175"/>
    <mergeCell ref="I175:L175"/>
    <mergeCell ref="M175:O175"/>
    <mergeCell ref="P175:S175"/>
    <mergeCell ref="T175:V175"/>
    <mergeCell ref="W175:Z175"/>
    <mergeCell ref="AA175:AC175"/>
    <mergeCell ref="AD175:AG175"/>
    <mergeCell ref="F174:H174"/>
    <mergeCell ref="I174:L174"/>
    <mergeCell ref="M174:O174"/>
    <mergeCell ref="P174:S174"/>
    <mergeCell ref="T174:V174"/>
    <mergeCell ref="W174:Z174"/>
    <mergeCell ref="AA174:AC174"/>
    <mergeCell ref="F173:H173"/>
    <mergeCell ref="I173:L173"/>
    <mergeCell ref="M173:O173"/>
    <mergeCell ref="P173:S173"/>
    <mergeCell ref="T173:V173"/>
    <mergeCell ref="W173:Z173"/>
    <mergeCell ref="AA173:AC173"/>
    <mergeCell ref="AD173:AG173"/>
    <mergeCell ref="F172:H172"/>
    <mergeCell ref="I172:L172"/>
    <mergeCell ref="M172:O172"/>
    <mergeCell ref="P172:S172"/>
    <mergeCell ref="T172:V172"/>
    <mergeCell ref="W172:Z172"/>
    <mergeCell ref="F171:H171"/>
    <mergeCell ref="I171:L171"/>
    <mergeCell ref="M171:O171"/>
    <mergeCell ref="P171:S171"/>
    <mergeCell ref="T171:V171"/>
    <mergeCell ref="W171:Z171"/>
    <mergeCell ref="AA171:AC171"/>
    <mergeCell ref="AD171:AG171"/>
    <mergeCell ref="F170:H170"/>
    <mergeCell ref="I170:L170"/>
    <mergeCell ref="M170:O170"/>
    <mergeCell ref="P170:S170"/>
    <mergeCell ref="T170:V170"/>
    <mergeCell ref="W170:Z170"/>
    <mergeCell ref="F169:H169"/>
    <mergeCell ref="I169:L169"/>
    <mergeCell ref="M169:O169"/>
    <mergeCell ref="P169:S169"/>
    <mergeCell ref="T169:V169"/>
    <mergeCell ref="W169:Z169"/>
    <mergeCell ref="AA169:AC169"/>
    <mergeCell ref="AD169:AG169"/>
    <mergeCell ref="F168:H168"/>
    <mergeCell ref="I168:L168"/>
    <mergeCell ref="M168:O168"/>
    <mergeCell ref="P168:S168"/>
    <mergeCell ref="T168:V168"/>
    <mergeCell ref="W168:Z168"/>
    <mergeCell ref="F167:H167"/>
    <mergeCell ref="I167:L167"/>
    <mergeCell ref="M167:O167"/>
    <mergeCell ref="P167:S167"/>
    <mergeCell ref="T167:V167"/>
    <mergeCell ref="W167:Z167"/>
    <mergeCell ref="AA167:AC167"/>
    <mergeCell ref="AD167:AG167"/>
    <mergeCell ref="F166:H166"/>
    <mergeCell ref="I166:L166"/>
    <mergeCell ref="M166:O166"/>
    <mergeCell ref="P166:S166"/>
    <mergeCell ref="T166:V166"/>
    <mergeCell ref="W166:Z166"/>
    <mergeCell ref="F165:H165"/>
    <mergeCell ref="I165:L165"/>
    <mergeCell ref="M165:O165"/>
    <mergeCell ref="P165:S165"/>
    <mergeCell ref="T165:V165"/>
    <mergeCell ref="W165:Z165"/>
    <mergeCell ref="AA165:AC165"/>
    <mergeCell ref="AD165:AG165"/>
    <mergeCell ref="F164:H164"/>
    <mergeCell ref="I164:L164"/>
    <mergeCell ref="M164:O164"/>
    <mergeCell ref="P164:S164"/>
    <mergeCell ref="T164:V164"/>
    <mergeCell ref="W164:Z164"/>
    <mergeCell ref="F163:H163"/>
    <mergeCell ref="I163:L163"/>
    <mergeCell ref="M163:O163"/>
    <mergeCell ref="P163:S163"/>
    <mergeCell ref="T163:V163"/>
    <mergeCell ref="W163:Z163"/>
    <mergeCell ref="AA163:AC163"/>
    <mergeCell ref="AD163:AG163"/>
    <mergeCell ref="F162:H162"/>
    <mergeCell ref="I162:L162"/>
    <mergeCell ref="M162:O162"/>
    <mergeCell ref="P162:S162"/>
    <mergeCell ref="T162:V162"/>
    <mergeCell ref="W162:Z162"/>
    <mergeCell ref="F161:H161"/>
    <mergeCell ref="I161:L161"/>
    <mergeCell ref="M161:O161"/>
    <mergeCell ref="P161:S161"/>
    <mergeCell ref="T161:V161"/>
    <mergeCell ref="W161:Z161"/>
    <mergeCell ref="AA161:AC161"/>
    <mergeCell ref="AD161:AG161"/>
    <mergeCell ref="F160:H160"/>
    <mergeCell ref="I160:L160"/>
    <mergeCell ref="M160:O160"/>
    <mergeCell ref="P160:S160"/>
    <mergeCell ref="T160:V160"/>
    <mergeCell ref="W160:Z160"/>
    <mergeCell ref="F159:H159"/>
    <mergeCell ref="I159:L159"/>
    <mergeCell ref="M159:O159"/>
    <mergeCell ref="P159:S159"/>
    <mergeCell ref="T159:V159"/>
    <mergeCell ref="W159:Z159"/>
    <mergeCell ref="AA159:AC159"/>
    <mergeCell ref="AD159:AG159"/>
    <mergeCell ref="F158:H158"/>
    <mergeCell ref="I158:L158"/>
    <mergeCell ref="M158:O158"/>
    <mergeCell ref="P158:S158"/>
    <mergeCell ref="T158:V158"/>
    <mergeCell ref="W158:Z158"/>
    <mergeCell ref="AD156:AG156"/>
    <mergeCell ref="F157:H157"/>
    <mergeCell ref="I157:L157"/>
    <mergeCell ref="M157:O157"/>
    <mergeCell ref="P157:S157"/>
    <mergeCell ref="T157:V157"/>
    <mergeCell ref="W157:Z157"/>
    <mergeCell ref="AA157:AC157"/>
    <mergeCell ref="AD157:AG157"/>
    <mergeCell ref="F156:H156"/>
    <mergeCell ref="I156:L156"/>
    <mergeCell ref="M156:O156"/>
    <mergeCell ref="P156:S156"/>
    <mergeCell ref="T156:V156"/>
    <mergeCell ref="W156:Z156"/>
    <mergeCell ref="AA154:AC154"/>
    <mergeCell ref="AD154:AG154"/>
    <mergeCell ref="F155:H155"/>
    <mergeCell ref="I155:L155"/>
    <mergeCell ref="M155:O155"/>
    <mergeCell ref="P155:S155"/>
    <mergeCell ref="T155:V155"/>
    <mergeCell ref="W155:Z155"/>
    <mergeCell ref="AA155:AC155"/>
    <mergeCell ref="AD155:AG155"/>
    <mergeCell ref="F154:H154"/>
    <mergeCell ref="I154:L154"/>
    <mergeCell ref="M154:O154"/>
    <mergeCell ref="P154:S154"/>
    <mergeCell ref="T154:V154"/>
    <mergeCell ref="W154:Z154"/>
    <mergeCell ref="AA152:AC152"/>
    <mergeCell ref="AD152:AG152"/>
    <mergeCell ref="F153:H153"/>
    <mergeCell ref="I153:L153"/>
    <mergeCell ref="M153:O153"/>
    <mergeCell ref="P153:S153"/>
    <mergeCell ref="T153:V153"/>
    <mergeCell ref="W153:Z153"/>
    <mergeCell ref="AA153:AC153"/>
    <mergeCell ref="AD153:AG153"/>
    <mergeCell ref="F152:H152"/>
    <mergeCell ref="I152:L152"/>
    <mergeCell ref="M152:O152"/>
    <mergeCell ref="P152:S152"/>
    <mergeCell ref="T152:V152"/>
    <mergeCell ref="W152:Z152"/>
    <mergeCell ref="AA150:AC150"/>
    <mergeCell ref="AD150:AG150"/>
    <mergeCell ref="F151:H151"/>
    <mergeCell ref="I151:L151"/>
    <mergeCell ref="M151:O151"/>
    <mergeCell ref="P151:S151"/>
    <mergeCell ref="T151:V151"/>
    <mergeCell ref="W151:Z151"/>
    <mergeCell ref="AA151:AC151"/>
    <mergeCell ref="AD151:AG151"/>
    <mergeCell ref="F150:H150"/>
    <mergeCell ref="I150:L150"/>
    <mergeCell ref="M150:O150"/>
    <mergeCell ref="P150:S150"/>
    <mergeCell ref="T150:V150"/>
    <mergeCell ref="W150:Z150"/>
    <mergeCell ref="AA148:AC148"/>
    <mergeCell ref="AD148:AG148"/>
    <mergeCell ref="F149:H149"/>
    <mergeCell ref="I149:L149"/>
    <mergeCell ref="M149:O149"/>
    <mergeCell ref="P149:S149"/>
    <mergeCell ref="T149:V149"/>
    <mergeCell ref="W149:Z149"/>
    <mergeCell ref="AA149:AC149"/>
    <mergeCell ref="AD149:AG149"/>
    <mergeCell ref="F148:H148"/>
    <mergeCell ref="I148:L148"/>
    <mergeCell ref="M148:O148"/>
    <mergeCell ref="P148:S148"/>
    <mergeCell ref="T148:V148"/>
    <mergeCell ref="W148:Z148"/>
    <mergeCell ref="AA146:AC146"/>
    <mergeCell ref="AD146:AG146"/>
    <mergeCell ref="F147:H147"/>
    <mergeCell ref="I147:L147"/>
    <mergeCell ref="M147:O147"/>
    <mergeCell ref="P147:S147"/>
    <mergeCell ref="T147:V147"/>
    <mergeCell ref="W147:Z147"/>
    <mergeCell ref="AA147:AC147"/>
    <mergeCell ref="AD147:AG147"/>
    <mergeCell ref="F146:H146"/>
    <mergeCell ref="I146:L146"/>
    <mergeCell ref="M146:O146"/>
    <mergeCell ref="P146:S146"/>
    <mergeCell ref="T146:V146"/>
    <mergeCell ref="W146:Z146"/>
    <mergeCell ref="AA144:AC144"/>
    <mergeCell ref="AD144:AG144"/>
    <mergeCell ref="F145:H145"/>
    <mergeCell ref="I145:L145"/>
    <mergeCell ref="M145:O145"/>
    <mergeCell ref="P145:S145"/>
    <mergeCell ref="T145:V145"/>
    <mergeCell ref="W145:Z145"/>
    <mergeCell ref="AA145:AC145"/>
    <mergeCell ref="AD145:AG145"/>
    <mergeCell ref="F144:H144"/>
    <mergeCell ref="I144:L144"/>
    <mergeCell ref="M144:O144"/>
    <mergeCell ref="P144:S144"/>
    <mergeCell ref="T144:V144"/>
    <mergeCell ref="W144:Z144"/>
    <mergeCell ref="AA142:AC142"/>
    <mergeCell ref="AD142:AG142"/>
    <mergeCell ref="F143:H143"/>
    <mergeCell ref="I143:L143"/>
    <mergeCell ref="M143:O143"/>
    <mergeCell ref="P143:S143"/>
    <mergeCell ref="T143:V143"/>
    <mergeCell ref="W143:Z143"/>
    <mergeCell ref="AA143:AC143"/>
    <mergeCell ref="AD143:AG143"/>
    <mergeCell ref="F142:H142"/>
    <mergeCell ref="I142:L142"/>
    <mergeCell ref="M142:O142"/>
    <mergeCell ref="P142:S142"/>
    <mergeCell ref="T142:V142"/>
    <mergeCell ref="W142:Z142"/>
    <mergeCell ref="AA140:AC140"/>
    <mergeCell ref="AD140:AG140"/>
    <mergeCell ref="F141:H141"/>
    <mergeCell ref="I141:L141"/>
    <mergeCell ref="M141:O141"/>
    <mergeCell ref="P141:S141"/>
    <mergeCell ref="T141:V141"/>
    <mergeCell ref="W141:Z141"/>
    <mergeCell ref="AA141:AC141"/>
    <mergeCell ref="AD141:AG141"/>
    <mergeCell ref="F140:H140"/>
    <mergeCell ref="I140:L140"/>
    <mergeCell ref="M140:O140"/>
    <mergeCell ref="P140:S140"/>
    <mergeCell ref="T140:V140"/>
    <mergeCell ref="W140:Z140"/>
    <mergeCell ref="AA138:AC138"/>
    <mergeCell ref="AD138:AG138"/>
    <mergeCell ref="F139:H139"/>
    <mergeCell ref="I139:L139"/>
    <mergeCell ref="M139:O139"/>
    <mergeCell ref="P139:S139"/>
    <mergeCell ref="T139:V139"/>
    <mergeCell ref="W139:Z139"/>
    <mergeCell ref="AA139:AC139"/>
    <mergeCell ref="AD139:AG139"/>
    <mergeCell ref="F138:H138"/>
    <mergeCell ref="I138:L138"/>
    <mergeCell ref="M138:O138"/>
    <mergeCell ref="P138:S138"/>
    <mergeCell ref="T138:V138"/>
    <mergeCell ref="W138:Z138"/>
    <mergeCell ref="AA136:AC136"/>
    <mergeCell ref="AD136:AG136"/>
    <mergeCell ref="F137:H137"/>
    <mergeCell ref="I137:L137"/>
    <mergeCell ref="M137:O137"/>
    <mergeCell ref="P137:S137"/>
    <mergeCell ref="T137:V137"/>
    <mergeCell ref="W137:Z137"/>
    <mergeCell ref="AA137:AC137"/>
    <mergeCell ref="AD137:AG137"/>
    <mergeCell ref="F136:H136"/>
    <mergeCell ref="I136:L136"/>
    <mergeCell ref="M136:O136"/>
    <mergeCell ref="P136:S136"/>
    <mergeCell ref="T136:V136"/>
    <mergeCell ref="W136:Z136"/>
    <mergeCell ref="AA134:AC134"/>
    <mergeCell ref="AD134:AG134"/>
    <mergeCell ref="F135:H135"/>
    <mergeCell ref="I135:L135"/>
    <mergeCell ref="M135:O135"/>
    <mergeCell ref="P135:S135"/>
    <mergeCell ref="T135:V135"/>
    <mergeCell ref="W135:Z135"/>
    <mergeCell ref="AA135:AC135"/>
    <mergeCell ref="AD135:AG135"/>
    <mergeCell ref="F134:H134"/>
    <mergeCell ref="I134:L134"/>
    <mergeCell ref="M134:O134"/>
    <mergeCell ref="P134:S134"/>
    <mergeCell ref="T134:V134"/>
    <mergeCell ref="W134:Z134"/>
    <mergeCell ref="AA132:AC132"/>
    <mergeCell ref="AD132:AG132"/>
    <mergeCell ref="F133:H133"/>
    <mergeCell ref="I133:L133"/>
    <mergeCell ref="M133:O133"/>
    <mergeCell ref="P133:S133"/>
    <mergeCell ref="T133:V133"/>
    <mergeCell ref="W133:Z133"/>
    <mergeCell ref="AA133:AC133"/>
    <mergeCell ref="AD133:AG133"/>
    <mergeCell ref="F132:H132"/>
    <mergeCell ref="I132:L132"/>
    <mergeCell ref="M132:O132"/>
    <mergeCell ref="P132:S132"/>
    <mergeCell ref="T132:V132"/>
    <mergeCell ref="W132:Z132"/>
    <mergeCell ref="AA130:AC130"/>
    <mergeCell ref="AD130:AG130"/>
    <mergeCell ref="F131:H131"/>
    <mergeCell ref="I131:L131"/>
    <mergeCell ref="M131:O131"/>
    <mergeCell ref="P131:S131"/>
    <mergeCell ref="T131:V131"/>
    <mergeCell ref="W131:Z131"/>
    <mergeCell ref="AA131:AC131"/>
    <mergeCell ref="AD131:AG131"/>
    <mergeCell ref="F130:H130"/>
    <mergeCell ref="I130:L130"/>
    <mergeCell ref="M130:O130"/>
    <mergeCell ref="P130:S130"/>
    <mergeCell ref="T130:V130"/>
    <mergeCell ref="W130:Z130"/>
    <mergeCell ref="AA128:AC128"/>
    <mergeCell ref="AD128:AG128"/>
    <mergeCell ref="F129:H129"/>
    <mergeCell ref="I129:L129"/>
    <mergeCell ref="M129:O129"/>
    <mergeCell ref="P129:S129"/>
    <mergeCell ref="T129:V129"/>
    <mergeCell ref="W129:Z129"/>
    <mergeCell ref="AA129:AC129"/>
    <mergeCell ref="AD129:AG129"/>
    <mergeCell ref="F128:H128"/>
    <mergeCell ref="I128:L128"/>
    <mergeCell ref="M128:O128"/>
    <mergeCell ref="P128:S128"/>
    <mergeCell ref="T128:V128"/>
    <mergeCell ref="W128:Z128"/>
    <mergeCell ref="AA126:AC126"/>
    <mergeCell ref="AD126:AG126"/>
    <mergeCell ref="F127:H127"/>
    <mergeCell ref="I127:L127"/>
    <mergeCell ref="M127:O127"/>
    <mergeCell ref="P127:S127"/>
    <mergeCell ref="T127:V127"/>
    <mergeCell ref="W127:Z127"/>
    <mergeCell ref="AA127:AC127"/>
    <mergeCell ref="AD127:AG127"/>
    <mergeCell ref="F126:H126"/>
    <mergeCell ref="I126:L126"/>
    <mergeCell ref="M126:O126"/>
    <mergeCell ref="P126:S126"/>
    <mergeCell ref="T126:V126"/>
    <mergeCell ref="W126:Z126"/>
    <mergeCell ref="AA124:AC124"/>
    <mergeCell ref="AD124:AG124"/>
    <mergeCell ref="F125:H125"/>
    <mergeCell ref="I125:L125"/>
    <mergeCell ref="M125:O125"/>
    <mergeCell ref="P125:S125"/>
    <mergeCell ref="T125:V125"/>
    <mergeCell ref="W125:Z125"/>
    <mergeCell ref="AA125:AC125"/>
    <mergeCell ref="AD125:AG125"/>
    <mergeCell ref="F124:H124"/>
    <mergeCell ref="I124:L124"/>
    <mergeCell ref="M124:O124"/>
    <mergeCell ref="P124:S124"/>
    <mergeCell ref="T124:V124"/>
    <mergeCell ref="W124:Z124"/>
    <mergeCell ref="AA122:AC122"/>
    <mergeCell ref="AD122:AG122"/>
    <mergeCell ref="F123:H123"/>
    <mergeCell ref="I123:L123"/>
    <mergeCell ref="M123:O123"/>
    <mergeCell ref="P123:S123"/>
    <mergeCell ref="T123:V123"/>
    <mergeCell ref="W123:Z123"/>
    <mergeCell ref="AA123:AC123"/>
    <mergeCell ref="AD123:AG123"/>
    <mergeCell ref="F122:H122"/>
    <mergeCell ref="I122:L122"/>
    <mergeCell ref="M122:O122"/>
    <mergeCell ref="P122:S122"/>
    <mergeCell ref="T122:V122"/>
    <mergeCell ref="W122:Z122"/>
    <mergeCell ref="AA120:AC120"/>
    <mergeCell ref="AD120:AG120"/>
    <mergeCell ref="F121:H121"/>
    <mergeCell ref="I121:L121"/>
    <mergeCell ref="M121:O121"/>
    <mergeCell ref="P121:S121"/>
    <mergeCell ref="T121:V121"/>
    <mergeCell ref="W121:Z121"/>
    <mergeCell ref="AA121:AC121"/>
    <mergeCell ref="AD121:AG121"/>
    <mergeCell ref="F120:H120"/>
    <mergeCell ref="I120:L120"/>
    <mergeCell ref="M120:O120"/>
    <mergeCell ref="P120:S120"/>
    <mergeCell ref="T120:V120"/>
    <mergeCell ref="W120:Z120"/>
    <mergeCell ref="AA118:AC118"/>
    <mergeCell ref="AD118:AG118"/>
    <mergeCell ref="F119:H119"/>
    <mergeCell ref="I119:L119"/>
    <mergeCell ref="M119:O119"/>
    <mergeCell ref="P119:S119"/>
    <mergeCell ref="T119:V119"/>
    <mergeCell ref="W119:Z119"/>
    <mergeCell ref="AA119:AC119"/>
    <mergeCell ref="AD119:AG119"/>
    <mergeCell ref="F118:H118"/>
    <mergeCell ref="I118:L118"/>
    <mergeCell ref="M118:O118"/>
    <mergeCell ref="P118:S118"/>
    <mergeCell ref="T118:V118"/>
    <mergeCell ref="W118:Z118"/>
    <mergeCell ref="AA116:AC116"/>
    <mergeCell ref="AD116:AG116"/>
    <mergeCell ref="F117:H117"/>
    <mergeCell ref="I117:L117"/>
    <mergeCell ref="M117:O117"/>
    <mergeCell ref="P117:S117"/>
    <mergeCell ref="T117:V117"/>
    <mergeCell ref="W117:Z117"/>
    <mergeCell ref="AA117:AC117"/>
    <mergeCell ref="AD117:AG117"/>
    <mergeCell ref="F116:H116"/>
    <mergeCell ref="I116:L116"/>
    <mergeCell ref="M116:O116"/>
    <mergeCell ref="P116:S116"/>
    <mergeCell ref="T116:V116"/>
    <mergeCell ref="W116:Z116"/>
    <mergeCell ref="F115:H115"/>
    <mergeCell ref="I115:L115"/>
    <mergeCell ref="M115:O115"/>
    <mergeCell ref="P115:S115"/>
    <mergeCell ref="T115:V115"/>
    <mergeCell ref="W115:Z115"/>
    <mergeCell ref="AA115:AC115"/>
    <mergeCell ref="AD115:AG115"/>
    <mergeCell ref="AI113:AI114"/>
    <mergeCell ref="A111:I111"/>
    <mergeCell ref="A113:A114"/>
    <mergeCell ref="B113:B114"/>
    <mergeCell ref="C113:C114"/>
    <mergeCell ref="D113:D114"/>
    <mergeCell ref="E113:E114"/>
    <mergeCell ref="F113:F114"/>
    <mergeCell ref="N77:N78"/>
    <mergeCell ref="AJ77:AJ78"/>
    <mergeCell ref="H77:H78"/>
    <mergeCell ref="I77:I78"/>
    <mergeCell ref="J77:J78"/>
    <mergeCell ref="K77:K78"/>
    <mergeCell ref="L77:L78"/>
    <mergeCell ref="M77:M78"/>
    <mergeCell ref="T77:U77"/>
    <mergeCell ref="V77:W77"/>
    <mergeCell ref="X77:Y77"/>
    <mergeCell ref="AF77:AG77"/>
    <mergeCell ref="AH77:AI77"/>
    <mergeCell ref="AD77:AE77"/>
    <mergeCell ref="AB77:AC77"/>
    <mergeCell ref="Z77:AA77"/>
    <mergeCell ref="A75:I75"/>
    <mergeCell ref="A77:A78"/>
    <mergeCell ref="B77:B78"/>
    <mergeCell ref="C77:C78"/>
    <mergeCell ref="D77:D78"/>
    <mergeCell ref="E77:E78"/>
    <mergeCell ref="F77:F78"/>
    <mergeCell ref="G77:G78"/>
    <mergeCell ref="G56:G57"/>
    <mergeCell ref="H56:H57"/>
    <mergeCell ref="I56:I57"/>
    <mergeCell ref="A56:A57"/>
    <mergeCell ref="B56:B57"/>
    <mergeCell ref="C56:C57"/>
    <mergeCell ref="D56:D57"/>
    <mergeCell ref="E56:E57"/>
    <mergeCell ref="F56:F57"/>
    <mergeCell ref="A54:I54"/>
    <mergeCell ref="A33:I33"/>
    <mergeCell ref="A35:A36"/>
    <mergeCell ref="B35:B36"/>
    <mergeCell ref="C35:C36"/>
    <mergeCell ref="D35:D36"/>
    <mergeCell ref="E35:E36"/>
    <mergeCell ref="F35:F36"/>
    <mergeCell ref="G35:G36"/>
    <mergeCell ref="H35:H36"/>
    <mergeCell ref="I35:I36"/>
    <mergeCell ref="B21:L21"/>
    <mergeCell ref="O21:AA21"/>
    <mergeCell ref="B22:L22"/>
    <mergeCell ref="O22:AA22"/>
    <mergeCell ref="B17:L17"/>
    <mergeCell ref="O17:AA17"/>
    <mergeCell ref="B18:L18"/>
    <mergeCell ref="O18:AA18"/>
    <mergeCell ref="B19:L19"/>
    <mergeCell ref="O19:AA19"/>
    <mergeCell ref="E12:H12"/>
    <mergeCell ref="I12:L12"/>
    <mergeCell ref="O12:P12"/>
    <mergeCell ref="E13:H13"/>
    <mergeCell ref="I13:L13"/>
    <mergeCell ref="B16:L16"/>
    <mergeCell ref="O16:AA16"/>
    <mergeCell ref="E10:H10"/>
    <mergeCell ref="I10:L10"/>
    <mergeCell ref="O10:P10"/>
    <mergeCell ref="Q10:R10"/>
    <mergeCell ref="E11:H11"/>
    <mergeCell ref="I11:L11"/>
    <mergeCell ref="O11:P11"/>
    <mergeCell ref="Q11:R11"/>
    <mergeCell ref="Q12:R12"/>
    <mergeCell ref="E8:H8"/>
    <mergeCell ref="I8:L8"/>
    <mergeCell ref="E9:H9"/>
    <mergeCell ref="I9:L9"/>
    <mergeCell ref="E6:H6"/>
    <mergeCell ref="I6:L6"/>
    <mergeCell ref="E7:H7"/>
    <mergeCell ref="I7:L7"/>
    <mergeCell ref="A1:AI1"/>
    <mergeCell ref="A2:AI2"/>
    <mergeCell ref="E4:H4"/>
    <mergeCell ref="I4:L4"/>
    <mergeCell ref="O4:R4"/>
    <mergeCell ref="E5:H5"/>
    <mergeCell ref="I5:L5"/>
    <mergeCell ref="O5:P5"/>
    <mergeCell ref="Q5:R5"/>
    <mergeCell ref="Q7:R7"/>
    <mergeCell ref="O7:P7"/>
    <mergeCell ref="Q6:R6"/>
    <mergeCell ref="O6:P6"/>
    <mergeCell ref="Q9:R9"/>
    <mergeCell ref="O9:P9"/>
    <mergeCell ref="Q8:R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80"/>
  <sheetViews>
    <sheetView workbookViewId="0">
      <selection activeCell="H23" sqref="H23"/>
    </sheetView>
  </sheetViews>
  <sheetFormatPr defaultColWidth="8.875" defaultRowHeight="12.75" x14ac:dyDescent="0.2"/>
  <cols>
    <col min="1" max="16384" width="8.875" style="12"/>
  </cols>
  <sheetData>
    <row r="1" spans="1:8" x14ac:dyDescent="0.2">
      <c r="A1" s="12" t="s">
        <v>342</v>
      </c>
    </row>
    <row r="4" spans="1:8" x14ac:dyDescent="0.2">
      <c r="A4" s="9" t="s">
        <v>82</v>
      </c>
    </row>
    <row r="5" spans="1:8" x14ac:dyDescent="0.2">
      <c r="B5" s="523" t="s">
        <v>79</v>
      </c>
      <c r="C5" s="523"/>
      <c r="D5" s="523" t="s">
        <v>196</v>
      </c>
      <c r="E5" s="523"/>
      <c r="F5" s="523"/>
      <c r="G5" s="523" t="s">
        <v>30</v>
      </c>
      <c r="H5" s="523" t="s">
        <v>350</v>
      </c>
    </row>
    <row r="6" spans="1:8" hidden="1" x14ac:dyDescent="0.2">
      <c r="B6" s="523" t="s">
        <v>78</v>
      </c>
      <c r="C6" s="523"/>
      <c r="D6" s="524" t="s">
        <v>195</v>
      </c>
      <c r="E6" s="523"/>
      <c r="F6" s="523"/>
      <c r="G6" s="523" t="s">
        <v>29</v>
      </c>
      <c r="H6" s="524" t="s">
        <v>349</v>
      </c>
    </row>
    <row r="7" spans="1:8" x14ac:dyDescent="0.2">
      <c r="B7" s="523" t="s">
        <v>446</v>
      </c>
      <c r="C7" s="523"/>
      <c r="D7" s="524" t="s">
        <v>2201</v>
      </c>
      <c r="E7" s="523"/>
      <c r="F7" s="523"/>
      <c r="G7" s="523" t="s">
        <v>5024</v>
      </c>
      <c r="H7" s="524" t="s">
        <v>415</v>
      </c>
    </row>
    <row r="8" spans="1:8" x14ac:dyDescent="0.2">
      <c r="B8" s="523" t="s">
        <v>437</v>
      </c>
      <c r="C8" s="523"/>
      <c r="D8" s="524" t="s">
        <v>2466</v>
      </c>
      <c r="E8" s="523"/>
      <c r="F8" s="523"/>
      <c r="G8" s="523" t="s">
        <v>5025</v>
      </c>
      <c r="H8" s="524" t="s">
        <v>415</v>
      </c>
    </row>
    <row r="9" spans="1:8" x14ac:dyDescent="0.2">
      <c r="B9" s="523" t="s">
        <v>442</v>
      </c>
      <c r="C9" s="523"/>
      <c r="D9" s="524" t="s">
        <v>2216</v>
      </c>
      <c r="E9" s="523"/>
      <c r="F9" s="523"/>
      <c r="G9" s="523" t="s">
        <v>5026</v>
      </c>
      <c r="H9" s="524" t="s">
        <v>415</v>
      </c>
    </row>
    <row r="10" spans="1:8" x14ac:dyDescent="0.2">
      <c r="B10" s="523" t="s">
        <v>2167</v>
      </c>
      <c r="C10" s="523"/>
      <c r="D10" s="524" t="s">
        <v>2168</v>
      </c>
      <c r="E10" s="523"/>
      <c r="F10" s="523"/>
      <c r="G10" s="523" t="s">
        <v>5027</v>
      </c>
      <c r="H10" s="524" t="s">
        <v>416</v>
      </c>
    </row>
    <row r="11" spans="1:8" x14ac:dyDescent="0.2">
      <c r="B11" s="523" t="s">
        <v>2177</v>
      </c>
      <c r="C11" s="523"/>
      <c r="D11" s="524" t="s">
        <v>2178</v>
      </c>
      <c r="E11" s="523"/>
      <c r="F11" s="523"/>
      <c r="G11" s="523" t="s">
        <v>5028</v>
      </c>
      <c r="H11" s="524" t="s">
        <v>416</v>
      </c>
    </row>
    <row r="12" spans="1:8" x14ac:dyDescent="0.2">
      <c r="B12" s="523" t="s">
        <v>2219</v>
      </c>
      <c r="C12" s="523"/>
      <c r="D12" s="524" t="s">
        <v>2220</v>
      </c>
      <c r="E12" s="523"/>
      <c r="F12" s="523"/>
      <c r="G12" s="523" t="s">
        <v>5029</v>
      </c>
      <c r="H12" s="524" t="s">
        <v>415</v>
      </c>
    </row>
    <row r="13" spans="1:8" x14ac:dyDescent="0.2">
      <c r="B13" s="523" t="s">
        <v>5030</v>
      </c>
      <c r="C13" s="523"/>
      <c r="D13" s="524" t="s">
        <v>5031</v>
      </c>
      <c r="E13" s="523"/>
      <c r="F13" s="523"/>
      <c r="G13" s="523" t="s">
        <v>5032</v>
      </c>
      <c r="H13" s="524" t="s">
        <v>415</v>
      </c>
    </row>
    <row r="14" spans="1:8" x14ac:dyDescent="0.2">
      <c r="B14" s="523" t="s">
        <v>5033</v>
      </c>
      <c r="C14" s="523"/>
      <c r="D14" s="524" t="s">
        <v>5034</v>
      </c>
      <c r="E14" s="523"/>
      <c r="F14" s="523"/>
      <c r="G14" s="523" t="s">
        <v>5035</v>
      </c>
      <c r="H14" s="524" t="s">
        <v>415</v>
      </c>
    </row>
    <row r="15" spans="1:8" x14ac:dyDescent="0.2">
      <c r="B15" s="523" t="s">
        <v>2468</v>
      </c>
      <c r="C15" s="523"/>
      <c r="D15" s="524" t="s">
        <v>2469</v>
      </c>
      <c r="E15" s="523"/>
      <c r="F15" s="523"/>
      <c r="G15" s="523" t="s">
        <v>5036</v>
      </c>
      <c r="H15" s="524" t="s">
        <v>415</v>
      </c>
    </row>
    <row r="16" spans="1:8" x14ac:dyDescent="0.2">
      <c r="B16" s="523" t="s">
        <v>2471</v>
      </c>
      <c r="C16" s="523"/>
      <c r="D16" s="524" t="s">
        <v>2472</v>
      </c>
      <c r="E16" s="523"/>
      <c r="F16" s="523"/>
      <c r="G16" s="523" t="s">
        <v>5037</v>
      </c>
      <c r="H16" s="524" t="s">
        <v>415</v>
      </c>
    </row>
    <row r="17" spans="1:8" x14ac:dyDescent="0.2">
      <c r="B17" s="523" t="s">
        <v>2474</v>
      </c>
      <c r="C17" s="523"/>
      <c r="D17" s="524" t="s">
        <v>2475</v>
      </c>
      <c r="E17" s="523"/>
      <c r="F17" s="523"/>
      <c r="G17" s="523" t="s">
        <v>5038</v>
      </c>
      <c r="H17" s="524" t="s">
        <v>415</v>
      </c>
    </row>
    <row r="18" spans="1:8" x14ac:dyDescent="0.2">
      <c r="B18" s="523" t="s">
        <v>2477</v>
      </c>
      <c r="C18" s="523"/>
      <c r="D18" s="524" t="s">
        <v>2478</v>
      </c>
      <c r="E18" s="523"/>
      <c r="F18" s="523"/>
      <c r="G18" s="523" t="s">
        <v>5039</v>
      </c>
      <c r="H18" s="524" t="s">
        <v>415</v>
      </c>
    </row>
    <row r="19" spans="1:8" x14ac:dyDescent="0.2">
      <c r="B19" s="523" t="s">
        <v>2233</v>
      </c>
      <c r="C19" s="523"/>
      <c r="D19" s="524" t="s">
        <v>2234</v>
      </c>
      <c r="E19" s="523"/>
      <c r="F19" s="523"/>
      <c r="G19" s="523" t="s">
        <v>5040</v>
      </c>
      <c r="H19" s="524" t="s">
        <v>415</v>
      </c>
    </row>
    <row r="23" spans="1:8" x14ac:dyDescent="0.2">
      <c r="A23" s="9" t="s">
        <v>83</v>
      </c>
    </row>
    <row r="24" spans="1:8" x14ac:dyDescent="0.2">
      <c r="B24" s="523" t="s">
        <v>79</v>
      </c>
      <c r="C24" s="523"/>
      <c r="D24" s="523" t="s">
        <v>196</v>
      </c>
      <c r="E24" s="523"/>
      <c r="F24" s="523"/>
      <c r="G24" s="523" t="s">
        <v>30</v>
      </c>
      <c r="H24" s="523" t="s">
        <v>350</v>
      </c>
    </row>
    <row r="25" spans="1:8" hidden="1" x14ac:dyDescent="0.2">
      <c r="B25" s="523" t="s">
        <v>78</v>
      </c>
      <c r="C25" s="523"/>
      <c r="D25" s="524" t="s">
        <v>195</v>
      </c>
      <c r="E25" s="523"/>
      <c r="F25" s="523"/>
      <c r="G25" s="523" t="s">
        <v>29</v>
      </c>
      <c r="H25" s="524" t="s">
        <v>349</v>
      </c>
    </row>
    <row r="26" spans="1:8" x14ac:dyDescent="0.2">
      <c r="B26" s="523" t="s">
        <v>833</v>
      </c>
      <c r="C26" s="523"/>
      <c r="D26" s="524" t="s">
        <v>2287</v>
      </c>
      <c r="E26" s="523"/>
      <c r="F26" s="523"/>
      <c r="G26" s="523" t="s">
        <v>5041</v>
      </c>
      <c r="H26" s="524" t="s">
        <v>416</v>
      </c>
    </row>
    <row r="27" spans="1:8" x14ac:dyDescent="0.2">
      <c r="B27" s="523" t="s">
        <v>837</v>
      </c>
      <c r="C27" s="523"/>
      <c r="D27" s="524" t="s">
        <v>2484</v>
      </c>
      <c r="E27" s="523"/>
      <c r="F27" s="523"/>
      <c r="G27" s="523" t="s">
        <v>5042</v>
      </c>
      <c r="H27" s="524" t="s">
        <v>416</v>
      </c>
    </row>
    <row r="28" spans="1:8" x14ac:dyDescent="0.2">
      <c r="B28" s="523" t="s">
        <v>840</v>
      </c>
      <c r="C28" s="523"/>
      <c r="D28" s="524" t="s">
        <v>2485</v>
      </c>
      <c r="E28" s="523"/>
      <c r="F28" s="523"/>
      <c r="G28" s="523" t="s">
        <v>5043</v>
      </c>
      <c r="H28" s="524" t="s">
        <v>416</v>
      </c>
    </row>
    <row r="29" spans="1:8" x14ac:dyDescent="0.2">
      <c r="B29" s="523" t="s">
        <v>2486</v>
      </c>
      <c r="C29" s="523"/>
      <c r="D29" s="524" t="s">
        <v>2487</v>
      </c>
      <c r="E29" s="523"/>
      <c r="F29" s="523"/>
      <c r="G29" s="523" t="s">
        <v>5044</v>
      </c>
      <c r="H29" s="524" t="s">
        <v>416</v>
      </c>
    </row>
    <row r="30" spans="1:8" x14ac:dyDescent="0.2">
      <c r="B30" s="523" t="s">
        <v>2290</v>
      </c>
      <c r="C30" s="523"/>
      <c r="D30" s="524" t="s">
        <v>2291</v>
      </c>
      <c r="E30" s="523"/>
      <c r="F30" s="523"/>
      <c r="G30" s="523" t="s">
        <v>5045</v>
      </c>
      <c r="H30" s="524" t="s">
        <v>416</v>
      </c>
    </row>
    <row r="31" spans="1:8" x14ac:dyDescent="0.2">
      <c r="B31" s="523" t="s">
        <v>2490</v>
      </c>
      <c r="C31" s="523"/>
      <c r="D31" s="524" t="s">
        <v>2491</v>
      </c>
      <c r="E31" s="523"/>
      <c r="F31" s="523"/>
      <c r="G31" s="523" t="s">
        <v>5046</v>
      </c>
      <c r="H31" s="524" t="s">
        <v>416</v>
      </c>
    </row>
    <row r="32" spans="1:8" x14ac:dyDescent="0.2">
      <c r="B32" s="523" t="s">
        <v>5047</v>
      </c>
      <c r="C32" s="523"/>
      <c r="D32" s="524" t="s">
        <v>5048</v>
      </c>
      <c r="E32" s="523"/>
      <c r="F32" s="523"/>
      <c r="G32" s="523" t="s">
        <v>5049</v>
      </c>
      <c r="H32" s="524" t="s">
        <v>416</v>
      </c>
    </row>
    <row r="33" spans="1:8" x14ac:dyDescent="0.2">
      <c r="B33" s="523" t="s">
        <v>2493</v>
      </c>
      <c r="C33" s="523"/>
      <c r="D33" s="524" t="s">
        <v>2494</v>
      </c>
      <c r="E33" s="523"/>
      <c r="F33" s="523"/>
      <c r="G33" s="523" t="s">
        <v>5050</v>
      </c>
      <c r="H33" s="524" t="s">
        <v>416</v>
      </c>
    </row>
    <row r="34" spans="1:8" x14ac:dyDescent="0.2">
      <c r="B34" s="523" t="s">
        <v>2496</v>
      </c>
      <c r="C34" s="523"/>
      <c r="D34" s="524" t="s">
        <v>2497</v>
      </c>
      <c r="E34" s="523"/>
      <c r="F34" s="523"/>
      <c r="G34" s="523" t="s">
        <v>5051</v>
      </c>
      <c r="H34" s="524" t="s">
        <v>419</v>
      </c>
    </row>
    <row r="35" spans="1:8" x14ac:dyDescent="0.2">
      <c r="B35" s="523" t="s">
        <v>2499</v>
      </c>
      <c r="C35" s="523"/>
      <c r="D35" s="524" t="s">
        <v>2500</v>
      </c>
      <c r="E35" s="523"/>
      <c r="F35" s="523"/>
      <c r="G35" s="523" t="s">
        <v>5052</v>
      </c>
      <c r="H35" s="524" t="s">
        <v>419</v>
      </c>
    </row>
    <row r="36" spans="1:8" x14ac:dyDescent="0.2">
      <c r="B36" s="523" t="s">
        <v>2481</v>
      </c>
      <c r="C36" s="523"/>
      <c r="D36" s="524" t="s">
        <v>2482</v>
      </c>
      <c r="E36" s="523"/>
      <c r="F36" s="523"/>
      <c r="G36" s="523" t="s">
        <v>5053</v>
      </c>
      <c r="H36" s="524" t="s">
        <v>416</v>
      </c>
    </row>
    <row r="37" spans="1:8" x14ac:dyDescent="0.2">
      <c r="B37" s="523" t="s">
        <v>5054</v>
      </c>
      <c r="C37" s="523"/>
      <c r="D37" s="524" t="s">
        <v>5055</v>
      </c>
      <c r="E37" s="523"/>
      <c r="F37" s="523"/>
      <c r="G37" s="523" t="s">
        <v>5056</v>
      </c>
      <c r="H37" s="524" t="s">
        <v>415</v>
      </c>
    </row>
    <row r="38" spans="1:8" x14ac:dyDescent="0.2">
      <c r="B38" s="523" t="s">
        <v>5057</v>
      </c>
      <c r="C38" s="523"/>
      <c r="D38" s="524" t="s">
        <v>5058</v>
      </c>
      <c r="E38" s="523"/>
      <c r="F38" s="523"/>
      <c r="G38" s="523" t="s">
        <v>5059</v>
      </c>
      <c r="H38" s="524" t="s">
        <v>415</v>
      </c>
    </row>
    <row r="39" spans="1:8" x14ac:dyDescent="0.2">
      <c r="B39" s="523" t="s">
        <v>843</v>
      </c>
      <c r="C39" s="523"/>
      <c r="D39" s="524" t="s">
        <v>2502</v>
      </c>
      <c r="E39" s="523"/>
      <c r="F39" s="523"/>
      <c r="G39" s="523" t="s">
        <v>5060</v>
      </c>
      <c r="H39" s="524" t="s">
        <v>416</v>
      </c>
    </row>
    <row r="40" spans="1:8" x14ac:dyDescent="0.2">
      <c r="B40" s="523" t="s">
        <v>2503</v>
      </c>
      <c r="C40" s="523"/>
      <c r="D40" s="524" t="s">
        <v>2504</v>
      </c>
      <c r="E40" s="523"/>
      <c r="F40" s="523"/>
      <c r="G40" s="523" t="s">
        <v>5061</v>
      </c>
      <c r="H40" s="524" t="s">
        <v>416</v>
      </c>
    </row>
    <row r="41" spans="1:8" x14ac:dyDescent="0.2">
      <c r="B41" s="523" t="s">
        <v>2308</v>
      </c>
      <c r="C41" s="523"/>
      <c r="D41" s="524" t="s">
        <v>2309</v>
      </c>
      <c r="E41" s="523"/>
      <c r="F41" s="523"/>
      <c r="G41" s="523" t="s">
        <v>5062</v>
      </c>
      <c r="H41" s="524" t="s">
        <v>416</v>
      </c>
    </row>
    <row r="44" spans="1:8" x14ac:dyDescent="0.2">
      <c r="A44" s="9" t="s">
        <v>343</v>
      </c>
    </row>
    <row r="45" spans="1:8" x14ac:dyDescent="0.2">
      <c r="B45" s="523" t="s">
        <v>199</v>
      </c>
      <c r="C45" s="523"/>
      <c r="D45" s="523" t="s">
        <v>196</v>
      </c>
      <c r="E45" s="523"/>
      <c r="F45" s="523"/>
      <c r="G45" s="523" t="s">
        <v>30</v>
      </c>
    </row>
    <row r="46" spans="1:8" hidden="1" x14ac:dyDescent="0.2">
      <c r="B46" s="523" t="s">
        <v>84</v>
      </c>
      <c r="C46" s="523"/>
      <c r="D46" s="524" t="s">
        <v>195</v>
      </c>
      <c r="E46" s="523"/>
      <c r="F46" s="523"/>
      <c r="G46" s="523" t="s">
        <v>29</v>
      </c>
    </row>
    <row r="47" spans="1:8" x14ac:dyDescent="0.2">
      <c r="B47" s="523" t="s">
        <v>571</v>
      </c>
      <c r="C47" s="523"/>
      <c r="D47" s="524" t="s">
        <v>2507</v>
      </c>
      <c r="E47" s="523"/>
      <c r="F47" s="523"/>
      <c r="G47" s="523" t="s">
        <v>2508</v>
      </c>
    </row>
    <row r="48" spans="1:8" x14ac:dyDescent="0.2">
      <c r="B48" s="523" t="s">
        <v>574</v>
      </c>
      <c r="C48" s="523"/>
      <c r="D48" s="524" t="s">
        <v>2509</v>
      </c>
      <c r="E48" s="523"/>
      <c r="F48" s="523"/>
      <c r="G48" s="523" t="s">
        <v>2510</v>
      </c>
    </row>
    <row r="49" spans="2:7" x14ac:dyDescent="0.2">
      <c r="B49" s="523" t="s">
        <v>2512</v>
      </c>
      <c r="C49" s="523"/>
      <c r="D49" s="524" t="s">
        <v>2511</v>
      </c>
      <c r="E49" s="523"/>
      <c r="F49" s="523"/>
      <c r="G49" s="523" t="s">
        <v>2513</v>
      </c>
    </row>
    <row r="50" spans="2:7" x14ac:dyDescent="0.2">
      <c r="B50" s="523" t="s">
        <v>2516</v>
      </c>
      <c r="C50" s="523"/>
      <c r="D50" s="524" t="s">
        <v>2515</v>
      </c>
      <c r="E50" s="523"/>
      <c r="F50" s="523"/>
      <c r="G50" s="523" t="s">
        <v>2517</v>
      </c>
    </row>
    <row r="51" spans="2:7" x14ac:dyDescent="0.2">
      <c r="B51" s="523" t="s">
        <v>2520</v>
      </c>
      <c r="C51" s="523"/>
      <c r="D51" s="524" t="s">
        <v>2519</v>
      </c>
      <c r="E51" s="523"/>
      <c r="F51" s="523"/>
      <c r="G51" s="523" t="s">
        <v>2521</v>
      </c>
    </row>
    <row r="52" spans="2:7" x14ac:dyDescent="0.2">
      <c r="B52" s="523" t="s">
        <v>2524</v>
      </c>
      <c r="C52" s="523"/>
      <c r="D52" s="524" t="s">
        <v>2523</v>
      </c>
      <c r="E52" s="523"/>
      <c r="F52" s="523"/>
      <c r="G52" s="523" t="s">
        <v>2525</v>
      </c>
    </row>
    <row r="53" spans="2:7" x14ac:dyDescent="0.2">
      <c r="B53" s="523" t="s">
        <v>5063</v>
      </c>
      <c r="C53" s="523"/>
      <c r="D53" s="524" t="s">
        <v>5064</v>
      </c>
      <c r="E53" s="523"/>
      <c r="F53" s="523"/>
      <c r="G53" s="523" t="s">
        <v>5065</v>
      </c>
    </row>
    <row r="54" spans="2:7" x14ac:dyDescent="0.2">
      <c r="B54" s="523" t="s">
        <v>5066</v>
      </c>
      <c r="C54" s="523"/>
      <c r="D54" s="524" t="s">
        <v>5067</v>
      </c>
      <c r="E54" s="523"/>
      <c r="F54" s="523"/>
      <c r="G54" s="523" t="s">
        <v>5068</v>
      </c>
    </row>
    <row r="55" spans="2:7" x14ac:dyDescent="0.2">
      <c r="B55" s="523" t="s">
        <v>2528</v>
      </c>
      <c r="C55" s="523"/>
      <c r="D55" s="524" t="s">
        <v>2527</v>
      </c>
      <c r="E55" s="523"/>
      <c r="F55" s="523"/>
      <c r="G55" s="523" t="s">
        <v>2529</v>
      </c>
    </row>
    <row r="56" spans="2:7" x14ac:dyDescent="0.2">
      <c r="B56" s="523" t="s">
        <v>2532</v>
      </c>
      <c r="C56" s="523"/>
      <c r="D56" s="524" t="s">
        <v>2531</v>
      </c>
      <c r="E56" s="523"/>
      <c r="F56" s="523"/>
      <c r="G56" s="523" t="s">
        <v>2533</v>
      </c>
    </row>
    <row r="57" spans="2:7" x14ac:dyDescent="0.2">
      <c r="B57" s="523" t="s">
        <v>577</v>
      </c>
      <c r="C57" s="523"/>
      <c r="D57" s="524" t="s">
        <v>2535</v>
      </c>
      <c r="E57" s="523"/>
      <c r="F57" s="523"/>
      <c r="G57" s="523" t="s">
        <v>2536</v>
      </c>
    </row>
    <row r="58" spans="2:7" x14ac:dyDescent="0.2">
      <c r="B58" s="523" t="s">
        <v>580</v>
      </c>
      <c r="C58" s="523"/>
      <c r="D58" s="524" t="s">
        <v>2537</v>
      </c>
      <c r="E58" s="523"/>
      <c r="F58" s="523"/>
      <c r="G58" s="523" t="s">
        <v>2538</v>
      </c>
    </row>
    <row r="59" spans="2:7" x14ac:dyDescent="0.2">
      <c r="B59" s="523" t="s">
        <v>2540</v>
      </c>
      <c r="C59" s="523"/>
      <c r="D59" s="524" t="s">
        <v>2539</v>
      </c>
      <c r="E59" s="523"/>
      <c r="F59" s="523"/>
      <c r="G59" s="523" t="s">
        <v>2541</v>
      </c>
    </row>
    <row r="60" spans="2:7" x14ac:dyDescent="0.2">
      <c r="B60" s="523" t="s">
        <v>5069</v>
      </c>
      <c r="C60" s="523"/>
      <c r="D60" s="524" t="s">
        <v>5070</v>
      </c>
      <c r="E60" s="523"/>
      <c r="F60" s="523"/>
      <c r="G60" s="523" t="s">
        <v>5071</v>
      </c>
    </row>
    <row r="61" spans="2:7" x14ac:dyDescent="0.2">
      <c r="B61" s="523" t="s">
        <v>2544</v>
      </c>
      <c r="C61" s="523"/>
      <c r="D61" s="524" t="s">
        <v>2543</v>
      </c>
      <c r="E61" s="523"/>
      <c r="F61" s="523"/>
      <c r="G61" s="523" t="s">
        <v>2545</v>
      </c>
    </row>
    <row r="65" spans="1:8" x14ac:dyDescent="0.2">
      <c r="A65" s="9" t="s">
        <v>117</v>
      </c>
    </row>
    <row r="66" spans="1:8" x14ac:dyDescent="0.2">
      <c r="B66" s="523" t="s">
        <v>94</v>
      </c>
      <c r="C66" s="523"/>
      <c r="D66" s="523" t="s">
        <v>196</v>
      </c>
      <c r="E66" s="523"/>
      <c r="F66" s="523"/>
      <c r="G66" s="523" t="s">
        <v>30</v>
      </c>
      <c r="H66" s="523" t="s">
        <v>352</v>
      </c>
    </row>
    <row r="67" spans="1:8" hidden="1" x14ac:dyDescent="0.2">
      <c r="B67" s="524" t="s">
        <v>68</v>
      </c>
      <c r="C67" s="523"/>
      <c r="D67" s="524" t="s">
        <v>195</v>
      </c>
      <c r="E67" s="523"/>
      <c r="F67" s="523"/>
      <c r="G67" s="523" t="s">
        <v>29</v>
      </c>
      <c r="H67" s="524" t="s">
        <v>351</v>
      </c>
    </row>
    <row r="68" spans="1:8" x14ac:dyDescent="0.2">
      <c r="B68" s="524" t="s">
        <v>2547</v>
      </c>
      <c r="C68" s="523"/>
      <c r="D68" s="524" t="s">
        <v>2548</v>
      </c>
      <c r="E68" s="523"/>
      <c r="F68" s="523"/>
      <c r="G68" s="523" t="s">
        <v>2549</v>
      </c>
      <c r="H68" s="524"/>
    </row>
    <row r="69" spans="1:8" x14ac:dyDescent="0.2">
      <c r="B69" s="524" t="s">
        <v>5072</v>
      </c>
      <c r="C69" s="523"/>
      <c r="D69" s="524" t="s">
        <v>5073</v>
      </c>
      <c r="E69" s="523"/>
      <c r="F69" s="523"/>
      <c r="G69" s="523" t="s">
        <v>5074</v>
      </c>
      <c r="H69" s="524"/>
    </row>
    <row r="70" spans="1:8" x14ac:dyDescent="0.2">
      <c r="B70" s="524" t="s">
        <v>857</v>
      </c>
      <c r="C70" s="523"/>
      <c r="D70" s="524" t="s">
        <v>2332</v>
      </c>
      <c r="E70" s="523"/>
      <c r="F70" s="523"/>
      <c r="G70" s="523" t="s">
        <v>856</v>
      </c>
      <c r="H70" s="524"/>
    </row>
    <row r="71" spans="1:8" x14ac:dyDescent="0.2">
      <c r="B71" s="524" t="s">
        <v>5075</v>
      </c>
      <c r="C71" s="523"/>
      <c r="D71" s="524" t="s">
        <v>5076</v>
      </c>
      <c r="E71" s="523"/>
      <c r="F71" s="523"/>
      <c r="G71" s="523" t="s">
        <v>5077</v>
      </c>
      <c r="H71" s="524"/>
    </row>
    <row r="72" spans="1:8" x14ac:dyDescent="0.2">
      <c r="B72" s="524" t="s">
        <v>874</v>
      </c>
      <c r="C72" s="523"/>
      <c r="D72" s="524" t="s">
        <v>2550</v>
      </c>
      <c r="E72" s="523"/>
      <c r="F72" s="523"/>
      <c r="G72" s="523" t="s">
        <v>873</v>
      </c>
      <c r="H72" s="524"/>
    </row>
    <row r="73" spans="1:8" x14ac:dyDescent="0.2">
      <c r="B73" s="524" t="s">
        <v>5078</v>
      </c>
      <c r="C73" s="523"/>
      <c r="D73" s="524" t="s">
        <v>5079</v>
      </c>
      <c r="E73" s="523"/>
      <c r="F73" s="523"/>
      <c r="G73" s="523" t="s">
        <v>5080</v>
      </c>
      <c r="H73" s="524"/>
    </row>
    <row r="74" spans="1:8" x14ac:dyDescent="0.2">
      <c r="B74" s="524" t="s">
        <v>862</v>
      </c>
      <c r="C74" s="523"/>
      <c r="D74" s="524" t="s">
        <v>2344</v>
      </c>
      <c r="E74" s="523"/>
      <c r="F74" s="523"/>
      <c r="G74" s="523" t="s">
        <v>861</v>
      </c>
      <c r="H74" s="524"/>
    </row>
    <row r="75" spans="1:8" x14ac:dyDescent="0.2">
      <c r="B75" s="524" t="s">
        <v>2349</v>
      </c>
      <c r="C75" s="523"/>
      <c r="D75" s="524" t="s">
        <v>2350</v>
      </c>
      <c r="E75" s="523"/>
      <c r="F75" s="523"/>
      <c r="G75" s="523" t="s">
        <v>2556</v>
      </c>
      <c r="H75" s="524"/>
    </row>
    <row r="76" spans="1:8" x14ac:dyDescent="0.2">
      <c r="B76" s="524" t="s">
        <v>865</v>
      </c>
      <c r="C76" s="523"/>
      <c r="D76" s="524" t="s">
        <v>2355</v>
      </c>
      <c r="E76" s="523"/>
      <c r="F76" s="523"/>
      <c r="G76" s="523" t="s">
        <v>864</v>
      </c>
      <c r="H76" s="524"/>
    </row>
    <row r="77" spans="1:8" x14ac:dyDescent="0.2">
      <c r="B77" s="524" t="s">
        <v>868</v>
      </c>
      <c r="C77" s="523"/>
      <c r="D77" s="524" t="s">
        <v>2360</v>
      </c>
      <c r="E77" s="523"/>
      <c r="F77" s="523"/>
      <c r="G77" s="523" t="s">
        <v>867</v>
      </c>
      <c r="H77" s="524"/>
    </row>
    <row r="78" spans="1:8" x14ac:dyDescent="0.2">
      <c r="B78" s="524" t="s">
        <v>2363</v>
      </c>
      <c r="C78" s="523"/>
      <c r="D78" s="524" t="s">
        <v>2364</v>
      </c>
      <c r="E78" s="523"/>
      <c r="F78" s="523"/>
      <c r="G78" s="523" t="s">
        <v>2557</v>
      </c>
      <c r="H78" s="524"/>
    </row>
    <row r="79" spans="1:8" x14ac:dyDescent="0.2">
      <c r="B79" s="524" t="s">
        <v>871</v>
      </c>
      <c r="C79" s="523"/>
      <c r="D79" s="524" t="s">
        <v>2367</v>
      </c>
      <c r="E79" s="523"/>
      <c r="F79" s="523"/>
      <c r="G79" s="523" t="s">
        <v>870</v>
      </c>
      <c r="H79" s="524"/>
    </row>
    <row r="80" spans="1:8" x14ac:dyDescent="0.2">
      <c r="B80" s="524" t="s">
        <v>2370</v>
      </c>
      <c r="C80" s="523"/>
      <c r="D80" s="524" t="s">
        <v>2371</v>
      </c>
      <c r="E80" s="523"/>
      <c r="F80" s="523"/>
      <c r="G80" s="523" t="s">
        <v>2558</v>
      </c>
      <c r="H80" s="524"/>
    </row>
    <row r="81" spans="2:8" x14ac:dyDescent="0.2">
      <c r="B81" s="524" t="s">
        <v>2374</v>
      </c>
      <c r="C81" s="523"/>
      <c r="D81" s="524" t="s">
        <v>2375</v>
      </c>
      <c r="E81" s="523"/>
      <c r="F81" s="523"/>
      <c r="G81" s="523" t="s">
        <v>2559</v>
      </c>
      <c r="H81" s="524"/>
    </row>
    <row r="82" spans="2:8" x14ac:dyDescent="0.2">
      <c r="B82" s="524" t="s">
        <v>2378</v>
      </c>
      <c r="C82" s="523"/>
      <c r="D82" s="524" t="s">
        <v>2379</v>
      </c>
      <c r="E82" s="523"/>
      <c r="F82" s="523"/>
      <c r="G82" s="523" t="s">
        <v>2560</v>
      </c>
      <c r="H82" s="524"/>
    </row>
    <row r="83" spans="2:8" x14ac:dyDescent="0.2">
      <c r="B83" s="524" t="s">
        <v>2561</v>
      </c>
      <c r="C83" s="523"/>
      <c r="D83" s="524" t="s">
        <v>2562</v>
      </c>
      <c r="E83" s="523"/>
      <c r="F83" s="523"/>
      <c r="G83" s="523" t="s">
        <v>2563</v>
      </c>
      <c r="H83" s="524"/>
    </row>
    <row r="84" spans="2:8" x14ac:dyDescent="0.2">
      <c r="B84" s="524" t="s">
        <v>2564</v>
      </c>
      <c r="C84" s="523"/>
      <c r="D84" s="524" t="s">
        <v>2565</v>
      </c>
      <c r="E84" s="523"/>
      <c r="F84" s="523"/>
      <c r="G84" s="523" t="s">
        <v>2566</v>
      </c>
      <c r="H84" s="524"/>
    </row>
    <row r="85" spans="2:8" x14ac:dyDescent="0.2">
      <c r="B85" s="524" t="s">
        <v>2567</v>
      </c>
      <c r="C85" s="523"/>
      <c r="D85" s="524" t="s">
        <v>2568</v>
      </c>
      <c r="E85" s="523"/>
      <c r="F85" s="523"/>
      <c r="G85" s="523" t="s">
        <v>2569</v>
      </c>
      <c r="H85" s="524"/>
    </row>
    <row r="86" spans="2:8" x14ac:dyDescent="0.2">
      <c r="B86" s="524" t="s">
        <v>2570</v>
      </c>
      <c r="C86" s="523"/>
      <c r="D86" s="524" t="s">
        <v>2571</v>
      </c>
      <c r="E86" s="523"/>
      <c r="F86" s="523"/>
      <c r="G86" s="523" t="s">
        <v>2572</v>
      </c>
      <c r="H86" s="524"/>
    </row>
    <row r="87" spans="2:8" x14ac:dyDescent="0.2">
      <c r="B87" s="524" t="s">
        <v>2574</v>
      </c>
      <c r="C87" s="523"/>
      <c r="D87" s="524" t="s">
        <v>2575</v>
      </c>
      <c r="E87" s="523"/>
      <c r="F87" s="523"/>
      <c r="G87" s="523" t="s">
        <v>2576</v>
      </c>
      <c r="H87" s="524"/>
    </row>
    <row r="88" spans="2:8" x14ac:dyDescent="0.2">
      <c r="B88" s="524" t="s">
        <v>5081</v>
      </c>
      <c r="C88" s="523"/>
      <c r="D88" s="524" t="s">
        <v>5082</v>
      </c>
      <c r="E88" s="523"/>
      <c r="F88" s="523"/>
      <c r="G88" s="523" t="s">
        <v>5083</v>
      </c>
      <c r="H88" s="524"/>
    </row>
    <row r="89" spans="2:8" x14ac:dyDescent="0.2">
      <c r="B89" s="524" t="s">
        <v>2580</v>
      </c>
      <c r="C89" s="523"/>
      <c r="D89" s="524" t="s">
        <v>2581</v>
      </c>
      <c r="E89" s="523"/>
      <c r="F89" s="523"/>
      <c r="G89" s="523" t="s">
        <v>2582</v>
      </c>
      <c r="H89" s="524"/>
    </row>
    <row r="90" spans="2:8" x14ac:dyDescent="0.2">
      <c r="B90" s="524" t="s">
        <v>2583</v>
      </c>
      <c r="C90" s="523"/>
      <c r="D90" s="524" t="s">
        <v>2584</v>
      </c>
      <c r="E90" s="523"/>
      <c r="F90" s="523"/>
      <c r="G90" s="523" t="s">
        <v>2585</v>
      </c>
      <c r="H90" s="524"/>
    </row>
    <row r="91" spans="2:8" x14ac:dyDescent="0.2">
      <c r="B91" s="524" t="s">
        <v>2586</v>
      </c>
      <c r="C91" s="523"/>
      <c r="D91" s="524" t="s">
        <v>2587</v>
      </c>
      <c r="E91" s="523"/>
      <c r="F91" s="523"/>
      <c r="G91" s="523" t="s">
        <v>2588</v>
      </c>
      <c r="H91" s="524"/>
    </row>
    <row r="92" spans="2:8" x14ac:dyDescent="0.2">
      <c r="B92" s="524" t="s">
        <v>2589</v>
      </c>
      <c r="C92" s="523"/>
      <c r="D92" s="524" t="s">
        <v>2590</v>
      </c>
      <c r="E92" s="523"/>
      <c r="F92" s="523"/>
      <c r="G92" s="523" t="s">
        <v>2591</v>
      </c>
      <c r="H92" s="524"/>
    </row>
    <row r="93" spans="2:8" x14ac:dyDescent="0.2">
      <c r="B93" s="524" t="s">
        <v>5084</v>
      </c>
      <c r="C93" s="523"/>
      <c r="D93" s="524" t="s">
        <v>5085</v>
      </c>
      <c r="E93" s="523"/>
      <c r="F93" s="523"/>
      <c r="G93" s="523" t="s">
        <v>5086</v>
      </c>
      <c r="H93" s="524"/>
    </row>
    <row r="94" spans="2:8" x14ac:dyDescent="0.2">
      <c r="B94" s="524" t="s">
        <v>2601</v>
      </c>
      <c r="C94" s="523"/>
      <c r="D94" s="524" t="s">
        <v>2602</v>
      </c>
      <c r="E94" s="523"/>
      <c r="F94" s="523"/>
      <c r="G94" s="523" t="s">
        <v>2603</v>
      </c>
      <c r="H94" s="524"/>
    </row>
    <row r="95" spans="2:8" x14ac:dyDescent="0.2">
      <c r="B95" s="524" t="s">
        <v>2604</v>
      </c>
      <c r="C95" s="523"/>
      <c r="D95" s="524" t="s">
        <v>2605</v>
      </c>
      <c r="E95" s="523"/>
      <c r="F95" s="523"/>
      <c r="G95" s="523" t="s">
        <v>2606</v>
      </c>
      <c r="H95" s="524"/>
    </row>
    <row r="96" spans="2:8" x14ac:dyDescent="0.2">
      <c r="B96" s="524" t="s">
        <v>2607</v>
      </c>
      <c r="C96" s="523"/>
      <c r="D96" s="524" t="s">
        <v>2608</v>
      </c>
      <c r="E96" s="523"/>
      <c r="F96" s="523"/>
      <c r="G96" s="523" t="s">
        <v>2609</v>
      </c>
      <c r="H96" s="524"/>
    </row>
    <row r="97" spans="1:8" x14ac:dyDescent="0.2">
      <c r="B97" s="524" t="s">
        <v>2610</v>
      </c>
      <c r="C97" s="523"/>
      <c r="D97" s="524" t="s">
        <v>2611</v>
      </c>
      <c r="E97" s="523"/>
      <c r="F97" s="523"/>
      <c r="G97" s="523" t="s">
        <v>2612</v>
      </c>
      <c r="H97" s="524"/>
    </row>
    <row r="98" spans="1:8" x14ac:dyDescent="0.2">
      <c r="B98" s="524" t="s">
        <v>2452</v>
      </c>
      <c r="C98" s="523"/>
      <c r="D98" s="524" t="s">
        <v>2453</v>
      </c>
      <c r="E98" s="523"/>
      <c r="F98" s="523"/>
      <c r="G98" s="523" t="s">
        <v>2573</v>
      </c>
      <c r="H98" s="524"/>
    </row>
    <row r="99" spans="1:8" x14ac:dyDescent="0.2">
      <c r="B99" s="524" t="s">
        <v>2595</v>
      </c>
      <c r="C99" s="523"/>
      <c r="D99" s="524" t="s">
        <v>2596</v>
      </c>
      <c r="E99" s="523"/>
      <c r="F99" s="523"/>
      <c r="G99" s="523" t="s">
        <v>2597</v>
      </c>
      <c r="H99" s="524"/>
    </row>
    <row r="100" spans="1:8" x14ac:dyDescent="0.2">
      <c r="B100" s="524" t="s">
        <v>2598</v>
      </c>
      <c r="C100" s="523"/>
      <c r="D100" s="524" t="s">
        <v>2599</v>
      </c>
      <c r="E100" s="523"/>
      <c r="F100" s="523"/>
      <c r="G100" s="523" t="s">
        <v>2600</v>
      </c>
      <c r="H100" s="524"/>
    </row>
    <row r="101" spans="1:8" x14ac:dyDescent="0.2">
      <c r="B101" s="524" t="s">
        <v>2592</v>
      </c>
      <c r="C101" s="523"/>
      <c r="D101" s="524" t="s">
        <v>2593</v>
      </c>
      <c r="E101" s="523"/>
      <c r="F101" s="523"/>
      <c r="G101" s="523" t="s">
        <v>2594</v>
      </c>
      <c r="H101" s="524"/>
    </row>
    <row r="102" spans="1:8" x14ac:dyDescent="0.2">
      <c r="B102" s="524" t="s">
        <v>2577</v>
      </c>
      <c r="C102" s="523"/>
      <c r="D102" s="524" t="s">
        <v>2578</v>
      </c>
      <c r="E102" s="523"/>
      <c r="F102" s="523"/>
      <c r="G102" s="523" t="s">
        <v>2579</v>
      </c>
      <c r="H102" s="524"/>
    </row>
    <row r="103" spans="1:8" x14ac:dyDescent="0.2">
      <c r="B103" s="524" t="s">
        <v>2551</v>
      </c>
      <c r="C103" s="523"/>
      <c r="D103" s="524" t="s">
        <v>2552</v>
      </c>
      <c r="E103" s="523"/>
      <c r="F103" s="523"/>
      <c r="G103" s="523" t="s">
        <v>2553</v>
      </c>
      <c r="H103" s="524"/>
    </row>
    <row r="105" spans="1:8" hidden="1" x14ac:dyDescent="0.2"/>
    <row r="106" spans="1:8" hidden="1" x14ac:dyDescent="0.2"/>
    <row r="108" spans="1:8" x14ac:dyDescent="0.2">
      <c r="A108" s="9" t="s">
        <v>344</v>
      </c>
    </row>
    <row r="109" spans="1:8" x14ac:dyDescent="0.2">
      <c r="B109" s="523" t="s">
        <v>94</v>
      </c>
      <c r="C109" s="523"/>
      <c r="D109" s="523" t="s">
        <v>196</v>
      </c>
      <c r="E109" s="523"/>
      <c r="F109" s="523"/>
      <c r="G109" s="523" t="s">
        <v>30</v>
      </c>
    </row>
    <row r="110" spans="1:8" hidden="1" x14ac:dyDescent="0.2">
      <c r="B110" s="524" t="s">
        <v>68</v>
      </c>
      <c r="C110" s="523"/>
      <c r="D110" s="524" t="s">
        <v>195</v>
      </c>
      <c r="E110" s="523"/>
      <c r="F110" s="523"/>
      <c r="G110" s="523" t="s">
        <v>29</v>
      </c>
    </row>
    <row r="111" spans="1:8" x14ac:dyDescent="0.2">
      <c r="B111" s="524" t="s">
        <v>2626</v>
      </c>
      <c r="C111" s="523"/>
      <c r="D111" s="524" t="s">
        <v>2627</v>
      </c>
      <c r="E111" s="523"/>
      <c r="F111" s="523"/>
      <c r="G111" s="523" t="s">
        <v>2628</v>
      </c>
    </row>
    <row r="112" spans="1:8" x14ac:dyDescent="0.2">
      <c r="B112" s="524" t="s">
        <v>5087</v>
      </c>
      <c r="C112" s="523"/>
      <c r="D112" s="524" t="s">
        <v>5088</v>
      </c>
      <c r="E112" s="523"/>
      <c r="F112" s="523"/>
      <c r="G112" s="523" t="s">
        <v>5089</v>
      </c>
    </row>
    <row r="113" spans="2:7" x14ac:dyDescent="0.2">
      <c r="B113" s="524" t="s">
        <v>2629</v>
      </c>
      <c r="C113" s="523"/>
      <c r="D113" s="524" t="s">
        <v>2630</v>
      </c>
      <c r="E113" s="523"/>
      <c r="F113" s="523"/>
      <c r="G113" s="523" t="s">
        <v>2631</v>
      </c>
    </row>
    <row r="114" spans="2:7" x14ac:dyDescent="0.2">
      <c r="B114" s="524" t="s">
        <v>624</v>
      </c>
      <c r="C114" s="523"/>
      <c r="D114" s="524" t="s">
        <v>2632</v>
      </c>
      <c r="E114" s="523"/>
      <c r="F114" s="523"/>
      <c r="G114" s="523" t="s">
        <v>625</v>
      </c>
    </row>
    <row r="115" spans="2:7" x14ac:dyDescent="0.2">
      <c r="B115" s="524" t="s">
        <v>2613</v>
      </c>
      <c r="C115" s="523"/>
      <c r="D115" s="524" t="s">
        <v>2614</v>
      </c>
      <c r="E115" s="523"/>
      <c r="F115" s="523"/>
      <c r="G115" s="523" t="s">
        <v>2615</v>
      </c>
    </row>
    <row r="116" spans="2:7" x14ac:dyDescent="0.2">
      <c r="B116" s="524" t="s">
        <v>602</v>
      </c>
      <c r="C116" s="523"/>
      <c r="D116" s="524" t="s">
        <v>2616</v>
      </c>
      <c r="E116" s="523"/>
      <c r="F116" s="523"/>
      <c r="G116" s="523" t="s">
        <v>603</v>
      </c>
    </row>
    <row r="117" spans="2:7" x14ac:dyDescent="0.2">
      <c r="B117" s="524" t="s">
        <v>598</v>
      </c>
      <c r="C117" s="523"/>
      <c r="D117" s="524" t="s">
        <v>2617</v>
      </c>
      <c r="E117" s="523"/>
      <c r="F117" s="523"/>
      <c r="G117" s="523" t="s">
        <v>599</v>
      </c>
    </row>
    <row r="118" spans="2:7" x14ac:dyDescent="0.2">
      <c r="B118" s="524" t="s">
        <v>614</v>
      </c>
      <c r="C118" s="523"/>
      <c r="D118" s="524" t="s">
        <v>2633</v>
      </c>
      <c r="E118" s="523"/>
      <c r="F118" s="523"/>
      <c r="G118" s="523" t="s">
        <v>615</v>
      </c>
    </row>
    <row r="119" spans="2:7" x14ac:dyDescent="0.2">
      <c r="B119" s="524" t="s">
        <v>2634</v>
      </c>
      <c r="C119" s="523"/>
      <c r="D119" s="524" t="s">
        <v>2635</v>
      </c>
      <c r="E119" s="523"/>
      <c r="F119" s="523"/>
      <c r="G119" s="523" t="s">
        <v>2636</v>
      </c>
    </row>
    <row r="120" spans="2:7" x14ac:dyDescent="0.2">
      <c r="B120" s="524" t="s">
        <v>2647</v>
      </c>
      <c r="C120" s="523"/>
      <c r="D120" s="524" t="s">
        <v>2648</v>
      </c>
      <c r="E120" s="523"/>
      <c r="F120" s="523"/>
      <c r="G120" s="523" t="s">
        <v>2649</v>
      </c>
    </row>
    <row r="121" spans="2:7" x14ac:dyDescent="0.2">
      <c r="B121" s="524" t="s">
        <v>2650</v>
      </c>
      <c r="C121" s="523"/>
      <c r="D121" s="524" t="s">
        <v>2651</v>
      </c>
      <c r="E121" s="523"/>
      <c r="F121" s="523"/>
      <c r="G121" s="523" t="s">
        <v>2652</v>
      </c>
    </row>
    <row r="122" spans="2:7" x14ac:dyDescent="0.2">
      <c r="B122" s="524" t="s">
        <v>2653</v>
      </c>
      <c r="C122" s="523"/>
      <c r="D122" s="524" t="s">
        <v>2654</v>
      </c>
      <c r="E122" s="523"/>
      <c r="F122" s="523"/>
      <c r="G122" s="523" t="s">
        <v>2655</v>
      </c>
    </row>
    <row r="123" spans="2:7" x14ac:dyDescent="0.2">
      <c r="B123" s="524" t="s">
        <v>5090</v>
      </c>
      <c r="C123" s="523"/>
      <c r="D123" s="524" t="s">
        <v>5091</v>
      </c>
      <c r="E123" s="523"/>
      <c r="F123" s="523"/>
      <c r="G123" s="523" t="s">
        <v>5092</v>
      </c>
    </row>
    <row r="124" spans="2:7" x14ac:dyDescent="0.2">
      <c r="B124" s="524" t="s">
        <v>2686</v>
      </c>
      <c r="C124" s="523"/>
      <c r="D124" s="524" t="s">
        <v>2687</v>
      </c>
      <c r="E124" s="523"/>
      <c r="F124" s="523"/>
      <c r="G124" s="523" t="s">
        <v>2688</v>
      </c>
    </row>
    <row r="125" spans="2:7" x14ac:dyDescent="0.2">
      <c r="B125" s="524" t="s">
        <v>2695</v>
      </c>
      <c r="C125" s="523"/>
      <c r="D125" s="524" t="s">
        <v>2696</v>
      </c>
      <c r="E125" s="523"/>
      <c r="F125" s="523"/>
      <c r="G125" s="523" t="s">
        <v>2697</v>
      </c>
    </row>
    <row r="126" spans="2:7" x14ac:dyDescent="0.2">
      <c r="B126" s="524" t="s">
        <v>2698</v>
      </c>
      <c r="C126" s="523"/>
      <c r="D126" s="524" t="s">
        <v>2699</v>
      </c>
      <c r="E126" s="523"/>
      <c r="F126" s="523"/>
      <c r="G126" s="523" t="s">
        <v>2700</v>
      </c>
    </row>
    <row r="127" spans="2:7" x14ac:dyDescent="0.2">
      <c r="B127" s="524" t="s">
        <v>2701</v>
      </c>
      <c r="C127" s="523"/>
      <c r="D127" s="524" t="s">
        <v>2702</v>
      </c>
      <c r="E127" s="523"/>
      <c r="F127" s="523"/>
      <c r="G127" s="523" t="s">
        <v>2703</v>
      </c>
    </row>
    <row r="128" spans="2:7" x14ac:dyDescent="0.2">
      <c r="B128" s="524" t="s">
        <v>610</v>
      </c>
      <c r="C128" s="523"/>
      <c r="D128" s="524" t="s">
        <v>2618</v>
      </c>
      <c r="E128" s="523"/>
      <c r="F128" s="523"/>
      <c r="G128" s="523" t="s">
        <v>611</v>
      </c>
    </row>
    <row r="129" spans="2:7" x14ac:dyDescent="0.2">
      <c r="B129" s="524" t="s">
        <v>606</v>
      </c>
      <c r="C129" s="523"/>
      <c r="D129" s="524" t="s">
        <v>2619</v>
      </c>
      <c r="E129" s="523"/>
      <c r="F129" s="523"/>
      <c r="G129" s="523" t="s">
        <v>607</v>
      </c>
    </row>
    <row r="130" spans="2:7" x14ac:dyDescent="0.2">
      <c r="B130" s="524" t="s">
        <v>2620</v>
      </c>
      <c r="C130" s="523"/>
      <c r="D130" s="524" t="s">
        <v>2621</v>
      </c>
      <c r="E130" s="523"/>
      <c r="F130" s="523"/>
      <c r="G130" s="523" t="s">
        <v>2622</v>
      </c>
    </row>
    <row r="131" spans="2:7" x14ac:dyDescent="0.2">
      <c r="B131" s="524" t="s">
        <v>618</v>
      </c>
      <c r="C131" s="523"/>
      <c r="D131" s="524" t="s">
        <v>2637</v>
      </c>
      <c r="E131" s="523"/>
      <c r="F131" s="523"/>
      <c r="G131" s="523" t="s">
        <v>619</v>
      </c>
    </row>
    <row r="132" spans="2:7" x14ac:dyDescent="0.2">
      <c r="B132" s="524" t="s">
        <v>5093</v>
      </c>
      <c r="C132" s="523"/>
      <c r="D132" s="524" t="s">
        <v>5094</v>
      </c>
      <c r="E132" s="523"/>
      <c r="F132" s="523"/>
      <c r="G132" s="523" t="s">
        <v>5095</v>
      </c>
    </row>
    <row r="133" spans="2:7" x14ac:dyDescent="0.2">
      <c r="B133" s="524" t="s">
        <v>5096</v>
      </c>
      <c r="C133" s="523"/>
      <c r="D133" s="524" t="s">
        <v>5097</v>
      </c>
      <c r="E133" s="523"/>
      <c r="F133" s="523"/>
      <c r="G133" s="523" t="s">
        <v>5098</v>
      </c>
    </row>
    <row r="134" spans="2:7" x14ac:dyDescent="0.2">
      <c r="B134" s="524" t="s">
        <v>5099</v>
      </c>
      <c r="C134" s="523"/>
      <c r="D134" s="524" t="s">
        <v>5100</v>
      </c>
      <c r="E134" s="523"/>
      <c r="F134" s="523"/>
      <c r="G134" s="523" t="s">
        <v>5101</v>
      </c>
    </row>
    <row r="135" spans="2:7" x14ac:dyDescent="0.2">
      <c r="B135" s="524" t="s">
        <v>5102</v>
      </c>
      <c r="C135" s="523"/>
      <c r="D135" s="524" t="s">
        <v>5103</v>
      </c>
      <c r="E135" s="523"/>
      <c r="F135" s="523"/>
      <c r="G135" s="523" t="s">
        <v>5104</v>
      </c>
    </row>
    <row r="136" spans="2:7" x14ac:dyDescent="0.2">
      <c r="B136" s="524" t="s">
        <v>2719</v>
      </c>
      <c r="C136" s="523"/>
      <c r="D136" s="524" t="s">
        <v>2720</v>
      </c>
      <c r="E136" s="523"/>
      <c r="F136" s="523"/>
      <c r="G136" s="523" t="s">
        <v>2721</v>
      </c>
    </row>
    <row r="137" spans="2:7" x14ac:dyDescent="0.2">
      <c r="B137" s="524" t="s">
        <v>2722</v>
      </c>
      <c r="C137" s="523"/>
      <c r="D137" s="524" t="s">
        <v>2723</v>
      </c>
      <c r="E137" s="523"/>
      <c r="F137" s="523"/>
      <c r="G137" s="523" t="s">
        <v>2724</v>
      </c>
    </row>
    <row r="138" spans="2:7" x14ac:dyDescent="0.2">
      <c r="B138" s="524" t="s">
        <v>2725</v>
      </c>
      <c r="C138" s="523"/>
      <c r="D138" s="524" t="s">
        <v>2726</v>
      </c>
      <c r="E138" s="523"/>
      <c r="F138" s="523"/>
      <c r="G138" s="523" t="s">
        <v>2727</v>
      </c>
    </row>
    <row r="139" spans="2:7" x14ac:dyDescent="0.2">
      <c r="B139" s="524" t="s">
        <v>628</v>
      </c>
      <c r="C139" s="523"/>
      <c r="D139" s="524" t="s">
        <v>2638</v>
      </c>
      <c r="E139" s="523"/>
      <c r="F139" s="523"/>
      <c r="G139" s="523" t="s">
        <v>629</v>
      </c>
    </row>
    <row r="140" spans="2:7" x14ac:dyDescent="0.2">
      <c r="B140" s="524" t="s">
        <v>2639</v>
      </c>
      <c r="C140" s="523"/>
      <c r="D140" s="524" t="s">
        <v>2640</v>
      </c>
      <c r="E140" s="523"/>
      <c r="F140" s="523"/>
      <c r="G140" s="523" t="s">
        <v>2641</v>
      </c>
    </row>
    <row r="141" spans="2:7" x14ac:dyDescent="0.2">
      <c r="B141" s="524" t="s">
        <v>632</v>
      </c>
      <c r="C141" s="523"/>
      <c r="D141" s="524" t="s">
        <v>2642</v>
      </c>
      <c r="E141" s="523"/>
      <c r="F141" s="523"/>
      <c r="G141" s="523" t="s">
        <v>633</v>
      </c>
    </row>
    <row r="142" spans="2:7" x14ac:dyDescent="0.2">
      <c r="B142" s="524" t="s">
        <v>636</v>
      </c>
      <c r="C142" s="523"/>
      <c r="D142" s="524" t="s">
        <v>2643</v>
      </c>
      <c r="E142" s="523"/>
      <c r="F142" s="523"/>
      <c r="G142" s="523" t="s">
        <v>637</v>
      </c>
    </row>
    <row r="143" spans="2:7" x14ac:dyDescent="0.2">
      <c r="B143" s="524" t="s">
        <v>2656</v>
      </c>
      <c r="C143" s="523"/>
      <c r="D143" s="524" t="s">
        <v>2657</v>
      </c>
      <c r="E143" s="523"/>
      <c r="F143" s="523"/>
      <c r="G143" s="523" t="s">
        <v>2658</v>
      </c>
    </row>
    <row r="144" spans="2:7" x14ac:dyDescent="0.2">
      <c r="B144" s="524" t="s">
        <v>2659</v>
      </c>
      <c r="C144" s="523"/>
      <c r="D144" s="524" t="s">
        <v>2660</v>
      </c>
      <c r="E144" s="523"/>
      <c r="F144" s="523"/>
      <c r="G144" s="523" t="s">
        <v>2661</v>
      </c>
    </row>
    <row r="145" spans="2:7" x14ac:dyDescent="0.2">
      <c r="B145" s="524" t="s">
        <v>2668</v>
      </c>
      <c r="C145" s="523"/>
      <c r="D145" s="524" t="s">
        <v>2669</v>
      </c>
      <c r="E145" s="523"/>
      <c r="F145" s="523"/>
      <c r="G145" s="523" t="s">
        <v>2670</v>
      </c>
    </row>
    <row r="146" spans="2:7" x14ac:dyDescent="0.2">
      <c r="B146" s="524" t="s">
        <v>2671</v>
      </c>
      <c r="C146" s="523"/>
      <c r="D146" s="524" t="s">
        <v>2672</v>
      </c>
      <c r="E146" s="523"/>
      <c r="F146" s="523"/>
      <c r="G146" s="523" t="s">
        <v>2673</v>
      </c>
    </row>
    <row r="147" spans="2:7" x14ac:dyDescent="0.2">
      <c r="B147" s="524" t="s">
        <v>2728</v>
      </c>
      <c r="C147" s="523"/>
      <c r="D147" s="524" t="s">
        <v>2729</v>
      </c>
      <c r="E147" s="523"/>
      <c r="F147" s="523"/>
      <c r="G147" s="523" t="s">
        <v>2730</v>
      </c>
    </row>
    <row r="148" spans="2:7" x14ac:dyDescent="0.2">
      <c r="B148" s="524" t="s">
        <v>2731</v>
      </c>
      <c r="C148" s="523"/>
      <c r="D148" s="524" t="s">
        <v>2732</v>
      </c>
      <c r="E148" s="523"/>
      <c r="F148" s="523"/>
      <c r="G148" s="523" t="s">
        <v>2733</v>
      </c>
    </row>
    <row r="149" spans="2:7" x14ac:dyDescent="0.2">
      <c r="B149" s="524" t="s">
        <v>2734</v>
      </c>
      <c r="C149" s="523"/>
      <c r="D149" s="524" t="s">
        <v>2735</v>
      </c>
      <c r="E149" s="523"/>
      <c r="F149" s="523"/>
      <c r="G149" s="523" t="s">
        <v>2736</v>
      </c>
    </row>
    <row r="150" spans="2:7" x14ac:dyDescent="0.2">
      <c r="B150" s="524" t="s">
        <v>644</v>
      </c>
      <c r="C150" s="523"/>
      <c r="D150" s="524" t="s">
        <v>2737</v>
      </c>
      <c r="E150" s="523"/>
      <c r="F150" s="523"/>
      <c r="G150" s="523" t="s">
        <v>645</v>
      </c>
    </row>
    <row r="151" spans="2:7" x14ac:dyDescent="0.2">
      <c r="B151" s="524" t="s">
        <v>2674</v>
      </c>
      <c r="C151" s="523"/>
      <c r="D151" s="524" t="s">
        <v>2675</v>
      </c>
      <c r="E151" s="523"/>
      <c r="F151" s="523"/>
      <c r="G151" s="523" t="s">
        <v>2676</v>
      </c>
    </row>
    <row r="152" spans="2:7" x14ac:dyDescent="0.2">
      <c r="B152" s="524" t="s">
        <v>2677</v>
      </c>
      <c r="C152" s="523"/>
      <c r="D152" s="524" t="s">
        <v>2678</v>
      </c>
      <c r="E152" s="523"/>
      <c r="F152" s="523"/>
      <c r="G152" s="523" t="s">
        <v>2679</v>
      </c>
    </row>
    <row r="153" spans="2:7" x14ac:dyDescent="0.2">
      <c r="B153" s="524" t="s">
        <v>2689</v>
      </c>
      <c r="C153" s="523"/>
      <c r="D153" s="524" t="s">
        <v>2690</v>
      </c>
      <c r="E153" s="523"/>
      <c r="F153" s="523"/>
      <c r="G153" s="523" t="s">
        <v>2691</v>
      </c>
    </row>
    <row r="154" spans="2:7" x14ac:dyDescent="0.2">
      <c r="B154" s="524" t="s">
        <v>2692</v>
      </c>
      <c r="C154" s="523"/>
      <c r="D154" s="524" t="s">
        <v>2693</v>
      </c>
      <c r="E154" s="523"/>
      <c r="F154" s="523"/>
      <c r="G154" s="523" t="s">
        <v>2694</v>
      </c>
    </row>
    <row r="155" spans="2:7" x14ac:dyDescent="0.2">
      <c r="B155" s="524" t="s">
        <v>5105</v>
      </c>
      <c r="C155" s="523"/>
      <c r="D155" s="524" t="s">
        <v>5106</v>
      </c>
      <c r="E155" s="523"/>
      <c r="F155" s="523"/>
      <c r="G155" s="523" t="s">
        <v>5107</v>
      </c>
    </row>
    <row r="156" spans="2:7" x14ac:dyDescent="0.2">
      <c r="B156" s="524" t="s">
        <v>5108</v>
      </c>
      <c r="C156" s="523"/>
      <c r="D156" s="524" t="s">
        <v>5100</v>
      </c>
      <c r="E156" s="523"/>
      <c r="F156" s="523"/>
      <c r="G156" s="523" t="s">
        <v>5109</v>
      </c>
    </row>
    <row r="157" spans="2:7" x14ac:dyDescent="0.2">
      <c r="B157" s="524" t="s">
        <v>2710</v>
      </c>
      <c r="C157" s="523"/>
      <c r="D157" s="524" t="s">
        <v>2711</v>
      </c>
      <c r="E157" s="523"/>
      <c r="F157" s="523"/>
      <c r="G157" s="523" t="s">
        <v>2712</v>
      </c>
    </row>
    <row r="158" spans="2:7" x14ac:dyDescent="0.2">
      <c r="B158" s="524" t="s">
        <v>2713</v>
      </c>
      <c r="C158" s="523"/>
      <c r="D158" s="524" t="s">
        <v>2714</v>
      </c>
      <c r="E158" s="523"/>
      <c r="F158" s="523"/>
      <c r="G158" s="523" t="s">
        <v>2715</v>
      </c>
    </row>
    <row r="159" spans="2:7" x14ac:dyDescent="0.2">
      <c r="B159" s="524" t="s">
        <v>2738</v>
      </c>
      <c r="C159" s="523"/>
      <c r="D159" s="524" t="s">
        <v>2739</v>
      </c>
      <c r="E159" s="523"/>
      <c r="F159" s="523"/>
      <c r="G159" s="523" t="s">
        <v>2740</v>
      </c>
    </row>
    <row r="160" spans="2:7" x14ac:dyDescent="0.2">
      <c r="B160" s="524" t="s">
        <v>2741</v>
      </c>
      <c r="C160" s="523"/>
      <c r="D160" s="524" t="s">
        <v>2742</v>
      </c>
      <c r="E160" s="523"/>
      <c r="F160" s="523"/>
      <c r="G160" s="523" t="s">
        <v>2743</v>
      </c>
    </row>
    <row r="161" spans="2:7" x14ac:dyDescent="0.2">
      <c r="B161" s="524" t="s">
        <v>2744</v>
      </c>
      <c r="C161" s="523"/>
      <c r="D161" s="524" t="s">
        <v>2745</v>
      </c>
      <c r="E161" s="523"/>
      <c r="F161" s="523"/>
      <c r="G161" s="523" t="s">
        <v>2746</v>
      </c>
    </row>
    <row r="162" spans="2:7" x14ac:dyDescent="0.2">
      <c r="B162" s="524" t="s">
        <v>2747</v>
      </c>
      <c r="C162" s="523"/>
      <c r="D162" s="524" t="s">
        <v>2748</v>
      </c>
      <c r="E162" s="523"/>
      <c r="F162" s="523"/>
      <c r="G162" s="523" t="s">
        <v>2749</v>
      </c>
    </row>
    <row r="163" spans="2:7" x14ac:dyDescent="0.2">
      <c r="B163" s="524" t="s">
        <v>648</v>
      </c>
      <c r="C163" s="523"/>
      <c r="D163" s="524" t="s">
        <v>2751</v>
      </c>
      <c r="E163" s="523"/>
      <c r="F163" s="523"/>
      <c r="G163" s="523" t="s">
        <v>649</v>
      </c>
    </row>
    <row r="164" spans="2:7" x14ac:dyDescent="0.2">
      <c r="B164" s="524" t="s">
        <v>652</v>
      </c>
      <c r="C164" s="523"/>
      <c r="D164" s="524" t="s">
        <v>2752</v>
      </c>
      <c r="E164" s="523"/>
      <c r="F164" s="523"/>
      <c r="G164" s="523" t="s">
        <v>653</v>
      </c>
    </row>
    <row r="165" spans="2:7" x14ac:dyDescent="0.2">
      <c r="B165" s="524" t="s">
        <v>5110</v>
      </c>
      <c r="C165" s="523"/>
      <c r="D165" s="524" t="s">
        <v>5111</v>
      </c>
      <c r="E165" s="523"/>
      <c r="F165" s="523"/>
      <c r="G165" s="523" t="s">
        <v>5112</v>
      </c>
    </row>
    <row r="166" spans="2:7" x14ac:dyDescent="0.2">
      <c r="B166" s="524" t="s">
        <v>2753</v>
      </c>
      <c r="C166" s="523"/>
      <c r="D166" s="524" t="s">
        <v>2754</v>
      </c>
      <c r="E166" s="523"/>
      <c r="F166" s="523"/>
      <c r="G166" s="523" t="s">
        <v>2755</v>
      </c>
    </row>
    <row r="167" spans="2:7" x14ac:dyDescent="0.2">
      <c r="B167" s="524" t="s">
        <v>2756</v>
      </c>
      <c r="C167" s="523"/>
      <c r="D167" s="524" t="s">
        <v>2539</v>
      </c>
      <c r="E167" s="523"/>
      <c r="F167" s="523"/>
      <c r="G167" s="523" t="s">
        <v>2757</v>
      </c>
    </row>
    <row r="168" spans="2:7" x14ac:dyDescent="0.2">
      <c r="B168" s="524" t="s">
        <v>5113</v>
      </c>
      <c r="C168" s="523"/>
      <c r="D168" s="524" t="s">
        <v>5114</v>
      </c>
      <c r="E168" s="523"/>
      <c r="F168" s="523"/>
      <c r="G168" s="523" t="s">
        <v>5115</v>
      </c>
    </row>
    <row r="169" spans="2:7" x14ac:dyDescent="0.2">
      <c r="B169" s="524" t="s">
        <v>2623</v>
      </c>
      <c r="C169" s="523"/>
      <c r="D169" s="524" t="s">
        <v>2624</v>
      </c>
      <c r="E169" s="523"/>
      <c r="F169" s="523"/>
      <c r="G169" s="523" t="s">
        <v>2625</v>
      </c>
    </row>
    <row r="170" spans="2:7" x14ac:dyDescent="0.2">
      <c r="B170" s="524" t="s">
        <v>2644</v>
      </c>
      <c r="C170" s="523"/>
      <c r="D170" s="524" t="s">
        <v>2645</v>
      </c>
      <c r="E170" s="523"/>
      <c r="F170" s="523"/>
      <c r="G170" s="523" t="s">
        <v>2646</v>
      </c>
    </row>
    <row r="171" spans="2:7" x14ac:dyDescent="0.2">
      <c r="B171" s="524" t="s">
        <v>2662</v>
      </c>
      <c r="C171" s="523"/>
      <c r="D171" s="524" t="s">
        <v>2663</v>
      </c>
      <c r="E171" s="523"/>
      <c r="F171" s="523"/>
      <c r="G171" s="523" t="s">
        <v>2664</v>
      </c>
    </row>
    <row r="172" spans="2:7" x14ac:dyDescent="0.2">
      <c r="B172" s="524" t="s">
        <v>2665</v>
      </c>
      <c r="C172" s="523"/>
      <c r="D172" s="524" t="s">
        <v>2666</v>
      </c>
      <c r="E172" s="523"/>
      <c r="F172" s="523"/>
      <c r="G172" s="523" t="s">
        <v>2667</v>
      </c>
    </row>
    <row r="173" spans="2:7" x14ac:dyDescent="0.2">
      <c r="B173" s="524" t="s">
        <v>2704</v>
      </c>
      <c r="C173" s="523"/>
      <c r="D173" s="524" t="s">
        <v>2705</v>
      </c>
      <c r="E173" s="523"/>
      <c r="F173" s="523"/>
      <c r="G173" s="523" t="s">
        <v>2706</v>
      </c>
    </row>
    <row r="174" spans="2:7" x14ac:dyDescent="0.2">
      <c r="B174" s="524" t="s">
        <v>2707</v>
      </c>
      <c r="C174" s="523"/>
      <c r="D174" s="524" t="s">
        <v>2708</v>
      </c>
      <c r="E174" s="523"/>
      <c r="F174" s="523"/>
      <c r="G174" s="523" t="s">
        <v>2709</v>
      </c>
    </row>
    <row r="175" spans="2:7" x14ac:dyDescent="0.2">
      <c r="B175" s="524" t="s">
        <v>640</v>
      </c>
      <c r="C175" s="523"/>
      <c r="D175" s="524" t="s">
        <v>2750</v>
      </c>
      <c r="E175" s="523"/>
      <c r="F175" s="523"/>
      <c r="G175" s="523" t="s">
        <v>641</v>
      </c>
    </row>
    <row r="176" spans="2:7" x14ac:dyDescent="0.2">
      <c r="B176" s="524" t="s">
        <v>2680</v>
      </c>
      <c r="C176" s="523"/>
      <c r="D176" s="524" t="s">
        <v>2681</v>
      </c>
      <c r="E176" s="523"/>
      <c r="F176" s="523"/>
      <c r="G176" s="523" t="s">
        <v>2682</v>
      </c>
    </row>
    <row r="177" spans="2:7" x14ac:dyDescent="0.2">
      <c r="B177" s="524" t="s">
        <v>2683</v>
      </c>
      <c r="C177" s="523"/>
      <c r="D177" s="524" t="s">
        <v>2684</v>
      </c>
      <c r="E177" s="523"/>
      <c r="F177" s="523"/>
      <c r="G177" s="523" t="s">
        <v>2685</v>
      </c>
    </row>
    <row r="178" spans="2:7" x14ac:dyDescent="0.2">
      <c r="B178" s="524" t="s">
        <v>2716</v>
      </c>
      <c r="C178" s="523"/>
      <c r="D178" s="524" t="s">
        <v>2717</v>
      </c>
      <c r="E178" s="523"/>
      <c r="F178" s="523"/>
      <c r="G178" s="523" t="s">
        <v>2718</v>
      </c>
    </row>
    <row r="179" spans="2:7" x14ac:dyDescent="0.2">
      <c r="B179" s="524" t="s">
        <v>2758</v>
      </c>
      <c r="C179" s="523"/>
      <c r="D179" s="524" t="s">
        <v>2759</v>
      </c>
      <c r="E179" s="523"/>
      <c r="F179" s="523"/>
      <c r="G179" s="523" t="s">
        <v>2760</v>
      </c>
    </row>
    <row r="180" spans="2:7" x14ac:dyDescent="0.2">
      <c r="B180" s="524" t="s">
        <v>2761</v>
      </c>
      <c r="C180" s="523"/>
      <c r="D180" s="524" t="s">
        <v>2762</v>
      </c>
      <c r="E180" s="523"/>
      <c r="F180" s="523"/>
      <c r="G180" s="523" t="s">
        <v>2763</v>
      </c>
    </row>
  </sheetData>
  <dataValidations count="3">
    <dataValidation type="custom" allowBlank="1" showInputMessage="1" showErrorMessage="1" errorTitle="X-Author for Excel" error="Id and Lookup fields are not editable." promptTitle="X-Author for Excel" sqref="G6:G19 G25:G41 G46:G61 G67:G103 G110:G180">
      <formula1>""</formula1>
    </dataValidation>
    <dataValidation type="list" allowBlank="1" showInputMessage="1" showErrorMessage="1" errorTitle="X-Author for Excel" error="Please select a value from the drop-down." promptTitle="X-Author for Excel" sqref="H6:H19 H25:H41">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67:H103">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17" sqref="D17"/>
    </sheetView>
  </sheetViews>
  <sheetFormatPr defaultColWidth="8.875" defaultRowHeight="12.75" x14ac:dyDescent="0.2"/>
  <cols>
    <col min="1" max="1" width="18.875" style="1" customWidth="1"/>
    <col min="2" max="2" width="43.125" style="1" customWidth="1"/>
    <col min="3" max="3" width="8.875" style="1"/>
    <col min="4" max="4" width="40.375" style="1" customWidth="1"/>
    <col min="5" max="5" width="14.125" style="1" customWidth="1"/>
    <col min="6" max="6" width="14.375" style="1" customWidth="1"/>
    <col min="7" max="16384" width="8.875" style="1"/>
  </cols>
  <sheetData>
    <row r="1" spans="1:7" x14ac:dyDescent="0.2">
      <c r="A1" s="3" t="s">
        <v>64</v>
      </c>
    </row>
    <row r="2" spans="1:7" x14ac:dyDescent="0.2">
      <c r="A2" s="523" t="s">
        <v>66</v>
      </c>
      <c r="B2" s="523" t="s">
        <v>196</v>
      </c>
      <c r="C2" s="523">
        <v>0</v>
      </c>
      <c r="D2" s="523" t="s">
        <v>71</v>
      </c>
      <c r="E2" s="523" t="s">
        <v>202</v>
      </c>
      <c r="F2" s="523" t="s">
        <v>204</v>
      </c>
      <c r="G2" s="523" t="s">
        <v>30</v>
      </c>
    </row>
    <row r="3" spans="1:7" hidden="1" x14ac:dyDescent="0.2">
      <c r="A3" s="523" t="s">
        <v>65</v>
      </c>
      <c r="B3" s="524" t="s">
        <v>195</v>
      </c>
      <c r="C3" s="523">
        <f>IF(B3=B2,C2+1,0)</f>
        <v>0</v>
      </c>
      <c r="D3" s="523" t="str">
        <f>B3&amp;"-"&amp;C3</f>
        <v>[Name - FR]-0</v>
      </c>
      <c r="E3" s="524" t="s">
        <v>201</v>
      </c>
      <c r="F3" s="524" t="s">
        <v>203</v>
      </c>
      <c r="G3" s="523" t="s">
        <v>29</v>
      </c>
    </row>
    <row r="4" spans="1:7" s="12" customFormat="1" x14ac:dyDescent="0.2">
      <c r="A4" s="523" t="s">
        <v>2148</v>
      </c>
      <c r="B4" s="524" t="s">
        <v>2149</v>
      </c>
      <c r="C4" s="523">
        <f t="shared" ref="C4:C55" si="0">IF(B4=B3,C3+1,0)</f>
        <v>0</v>
      </c>
      <c r="D4" s="523" t="str">
        <f t="shared" ref="D4:D55" si="1">B4&amp;"-"&amp;C4</f>
        <v>HIV I-9a(M): Pourcentage d'hommes ayant des rapports sexuels avec des hommes vivant avec le VIH-0</v>
      </c>
      <c r="E4" s="524" t="s">
        <v>2150</v>
      </c>
      <c r="F4" s="524" t="s">
        <v>2151</v>
      </c>
      <c r="G4" s="523" t="s">
        <v>2152</v>
      </c>
    </row>
    <row r="5" spans="1:7" s="12" customFormat="1" x14ac:dyDescent="0.2">
      <c r="A5" s="523" t="s">
        <v>2148</v>
      </c>
      <c r="B5" s="524" t="s">
        <v>2149</v>
      </c>
      <c r="C5" s="523">
        <f t="shared" si="0"/>
        <v>1</v>
      </c>
      <c r="D5" s="523" t="str">
        <f t="shared" si="1"/>
        <v>HIV I-9a(M): Pourcentage d'hommes ayant des rapports sexuels avec des hommes vivant avec le VIH-1</v>
      </c>
      <c r="E5" s="524" t="s">
        <v>2150</v>
      </c>
      <c r="F5" s="524" t="s">
        <v>2153</v>
      </c>
      <c r="G5" s="523" t="s">
        <v>2154</v>
      </c>
    </row>
    <row r="6" spans="1:7" s="12" customFormat="1" x14ac:dyDescent="0.2">
      <c r="A6" s="523" t="s">
        <v>2155</v>
      </c>
      <c r="B6" s="524" t="s">
        <v>2156</v>
      </c>
      <c r="C6" s="523">
        <f t="shared" si="0"/>
        <v>0</v>
      </c>
      <c r="D6" s="523" t="str">
        <f t="shared" si="1"/>
        <v>HIV I-9b(M): Pourcentage de personnes transgenres vivant avec le VIH-0</v>
      </c>
      <c r="E6" s="524" t="s">
        <v>2150</v>
      </c>
      <c r="F6" s="524" t="s">
        <v>2151</v>
      </c>
      <c r="G6" s="523" t="s">
        <v>2157</v>
      </c>
    </row>
    <row r="7" spans="1:7" s="12" customFormat="1" x14ac:dyDescent="0.2">
      <c r="A7" s="523" t="s">
        <v>2155</v>
      </c>
      <c r="B7" s="524" t="s">
        <v>2156</v>
      </c>
      <c r="C7" s="523">
        <f t="shared" si="0"/>
        <v>1</v>
      </c>
      <c r="D7" s="523" t="str">
        <f t="shared" si="1"/>
        <v>HIV I-9b(M): Pourcentage de personnes transgenres vivant avec le VIH-1</v>
      </c>
      <c r="E7" s="524" t="s">
        <v>2150</v>
      </c>
      <c r="F7" s="524" t="s">
        <v>2153</v>
      </c>
      <c r="G7" s="523" t="s">
        <v>2158</v>
      </c>
    </row>
    <row r="8" spans="1:7" s="12" customFormat="1" x14ac:dyDescent="0.2">
      <c r="A8" s="523" t="s">
        <v>2159</v>
      </c>
      <c r="B8" s="524" t="s">
        <v>2160</v>
      </c>
      <c r="C8" s="523">
        <f t="shared" si="0"/>
        <v>0</v>
      </c>
      <c r="D8" s="523" t="str">
        <f t="shared" si="1"/>
        <v>HIV I-10(M): Pourcentage de professionnels du sexe vivant avec le VIH-0</v>
      </c>
      <c r="E8" s="524" t="s">
        <v>2150</v>
      </c>
      <c r="F8" s="524" t="s">
        <v>2151</v>
      </c>
      <c r="G8" s="523" t="s">
        <v>2161</v>
      </c>
    </row>
    <row r="9" spans="1:7" s="12" customFormat="1" x14ac:dyDescent="0.2">
      <c r="A9" s="523" t="s">
        <v>2159</v>
      </c>
      <c r="B9" s="524" t="s">
        <v>2160</v>
      </c>
      <c r="C9" s="523">
        <f t="shared" si="0"/>
        <v>1</v>
      </c>
      <c r="D9" s="523" t="str">
        <f t="shared" si="1"/>
        <v>HIV I-10(M): Pourcentage de professionnels du sexe vivant avec le VIH-1</v>
      </c>
      <c r="E9" s="524" t="s">
        <v>2150</v>
      </c>
      <c r="F9" s="524" t="s">
        <v>2153</v>
      </c>
      <c r="G9" s="523" t="s">
        <v>2162</v>
      </c>
    </row>
    <row r="10" spans="1:7" s="12" customFormat="1" x14ac:dyDescent="0.2">
      <c r="A10" s="523" t="s">
        <v>2163</v>
      </c>
      <c r="B10" s="524" t="s">
        <v>2164</v>
      </c>
      <c r="C10" s="523">
        <f t="shared" si="0"/>
        <v>0</v>
      </c>
      <c r="D10" s="523" t="str">
        <f t="shared" si="1"/>
        <v>HIV I-11(M): Pourcentage de consommateurs de drogues injectables vivant avec le VIH-0</v>
      </c>
      <c r="E10" s="524" t="s">
        <v>2150</v>
      </c>
      <c r="F10" s="524" t="s">
        <v>2151</v>
      </c>
      <c r="G10" s="523" t="s">
        <v>2165</v>
      </c>
    </row>
    <row r="11" spans="1:7" s="12" customFormat="1" x14ac:dyDescent="0.2">
      <c r="A11" s="523" t="s">
        <v>2163</v>
      </c>
      <c r="B11" s="524" t="s">
        <v>2164</v>
      </c>
      <c r="C11" s="523">
        <f t="shared" si="0"/>
        <v>1</v>
      </c>
      <c r="D11" s="523" t="str">
        <f t="shared" si="1"/>
        <v>HIV I-11(M): Pourcentage de consommateurs de drogues injectables vivant avec le VIH-1</v>
      </c>
      <c r="E11" s="524" t="s">
        <v>2150</v>
      </c>
      <c r="F11" s="524" t="s">
        <v>2153</v>
      </c>
      <c r="G11" s="523" t="s">
        <v>2166</v>
      </c>
    </row>
    <row r="12" spans="1:7" s="12" customFormat="1" x14ac:dyDescent="0.2">
      <c r="A12" s="523" t="s">
        <v>2167</v>
      </c>
      <c r="B12" s="524" t="s">
        <v>2168</v>
      </c>
      <c r="C12" s="523">
        <f t="shared" si="0"/>
        <v>0</v>
      </c>
      <c r="D12" s="523" t="str">
        <f t="shared" si="1"/>
        <v>Malaria I-4: Taux de positivité aux tests de paludisme-0</v>
      </c>
      <c r="E12" s="524" t="s">
        <v>2169</v>
      </c>
      <c r="F12" s="524" t="s">
        <v>2170</v>
      </c>
      <c r="G12" s="523" t="s">
        <v>2171</v>
      </c>
    </row>
    <row r="13" spans="1:7" s="12" customFormat="1" x14ac:dyDescent="0.2">
      <c r="A13" s="523" t="s">
        <v>2167</v>
      </c>
      <c r="B13" s="524" t="s">
        <v>2168</v>
      </c>
      <c r="C13" s="523">
        <f t="shared" si="0"/>
        <v>1</v>
      </c>
      <c r="D13" s="523" t="str">
        <f t="shared" si="1"/>
        <v>Malaria I-4: Taux de positivité aux tests de paludisme-1</v>
      </c>
      <c r="E13" s="524" t="s">
        <v>2172</v>
      </c>
      <c r="F13" s="524" t="s">
        <v>2173</v>
      </c>
      <c r="G13" s="523" t="s">
        <v>2174</v>
      </c>
    </row>
    <row r="14" spans="1:7" s="12" customFormat="1" x14ac:dyDescent="0.2">
      <c r="A14" s="523" t="s">
        <v>2167</v>
      </c>
      <c r="B14" s="524" t="s">
        <v>2168</v>
      </c>
      <c r="C14" s="523">
        <f t="shared" si="0"/>
        <v>2</v>
      </c>
      <c r="D14" s="523" t="str">
        <f t="shared" si="1"/>
        <v>Malaria I-4: Taux de positivité aux tests de paludisme-2</v>
      </c>
      <c r="E14" s="524" t="s">
        <v>2172</v>
      </c>
      <c r="F14" s="524" t="s">
        <v>2175</v>
      </c>
      <c r="G14" s="523" t="s">
        <v>2176</v>
      </c>
    </row>
    <row r="15" spans="1:7" s="12" customFormat="1" x14ac:dyDescent="0.2">
      <c r="A15" s="523" t="s">
        <v>2177</v>
      </c>
      <c r="B15" s="524" t="s">
        <v>2178</v>
      </c>
      <c r="C15" s="523">
        <f t="shared" si="0"/>
        <v>0</v>
      </c>
      <c r="D15" s="523" t="str">
        <f t="shared" si="1"/>
        <v>Malaria I-5: Prévalence parasitaire palustre : proportion d'enfants âgés de 6 à 59 mois présentant une infection palustre-0</v>
      </c>
      <c r="E15" s="524" t="s">
        <v>2179</v>
      </c>
      <c r="F15" s="524" t="s">
        <v>2180</v>
      </c>
      <c r="G15" s="523" t="s">
        <v>2181</v>
      </c>
    </row>
    <row r="16" spans="1:7" s="12" customFormat="1" x14ac:dyDescent="0.2">
      <c r="A16" s="523" t="s">
        <v>2177</v>
      </c>
      <c r="B16" s="524" t="s">
        <v>2178</v>
      </c>
      <c r="C16" s="523">
        <f t="shared" si="0"/>
        <v>1</v>
      </c>
      <c r="D16" s="523" t="str">
        <f t="shared" si="1"/>
        <v>Malaria I-5: Prévalence parasitaire palustre : proportion d'enfants âgés de 6 à 59 mois présentant une infection palustre-1</v>
      </c>
      <c r="E16" s="524" t="s">
        <v>2179</v>
      </c>
      <c r="F16" s="524" t="s">
        <v>2182</v>
      </c>
      <c r="G16" s="523" t="s">
        <v>2183</v>
      </c>
    </row>
    <row r="17" spans="1:7" s="12" customFormat="1" x14ac:dyDescent="0.2">
      <c r="A17" s="523" t="s">
        <v>2184</v>
      </c>
      <c r="B17" s="524" t="s">
        <v>2185</v>
      </c>
      <c r="C17" s="523">
        <f t="shared" si="0"/>
        <v>0</v>
      </c>
      <c r="D17" s="523" t="str">
        <f t="shared" si="1"/>
        <v>HIV I-4: Nombre de décès liés au SIDA pour 100,000 habitants-0</v>
      </c>
      <c r="E17" s="524" t="s">
        <v>2179</v>
      </c>
      <c r="F17" s="524" t="s">
        <v>2180</v>
      </c>
      <c r="G17" s="523" t="s">
        <v>2186</v>
      </c>
    </row>
    <row r="18" spans="1:7" s="12" customFormat="1" x14ac:dyDescent="0.2">
      <c r="A18" s="523" t="s">
        <v>2184</v>
      </c>
      <c r="B18" s="524" t="s">
        <v>2185</v>
      </c>
      <c r="C18" s="523">
        <f t="shared" si="0"/>
        <v>1</v>
      </c>
      <c r="D18" s="523" t="str">
        <f t="shared" si="1"/>
        <v>HIV I-4: Nombre de décès liés au SIDA pour 100,000 habitants-1</v>
      </c>
      <c r="E18" s="524" t="s">
        <v>2179</v>
      </c>
      <c r="F18" s="524" t="s">
        <v>2182</v>
      </c>
      <c r="G18" s="523" t="s">
        <v>2187</v>
      </c>
    </row>
    <row r="19" spans="1:7" s="12" customFormat="1" x14ac:dyDescent="0.2">
      <c r="A19" s="523" t="s">
        <v>2184</v>
      </c>
      <c r="B19" s="524" t="s">
        <v>2185</v>
      </c>
      <c r="C19" s="523">
        <f t="shared" si="0"/>
        <v>2</v>
      </c>
      <c r="D19" s="523" t="str">
        <f t="shared" si="1"/>
        <v>HIV I-4: Nombre de décès liés au SIDA pour 100,000 habitants-2</v>
      </c>
      <c r="E19" s="524" t="s">
        <v>2150</v>
      </c>
      <c r="F19" s="524" t="s">
        <v>2188</v>
      </c>
      <c r="G19" s="523" t="s">
        <v>2189</v>
      </c>
    </row>
    <row r="20" spans="1:7" s="12" customFormat="1" x14ac:dyDescent="0.2">
      <c r="A20" s="523" t="s">
        <v>2184</v>
      </c>
      <c r="B20" s="524" t="s">
        <v>2185</v>
      </c>
      <c r="C20" s="523">
        <f t="shared" si="0"/>
        <v>3</v>
      </c>
      <c r="D20" s="523" t="str">
        <f t="shared" si="1"/>
        <v>HIV I-4: Nombre de décès liés au SIDA pour 100,000 habitants-3</v>
      </c>
      <c r="E20" s="524" t="s">
        <v>2150</v>
      </c>
      <c r="F20" s="524" t="s">
        <v>2190</v>
      </c>
      <c r="G20" s="523" t="s">
        <v>2191</v>
      </c>
    </row>
    <row r="21" spans="1:7" s="12" customFormat="1" x14ac:dyDescent="0.2">
      <c r="A21" s="523" t="s">
        <v>2184</v>
      </c>
      <c r="B21" s="524" t="s">
        <v>2185</v>
      </c>
      <c r="C21" s="523">
        <f t="shared" si="0"/>
        <v>4</v>
      </c>
      <c r="D21" s="523" t="str">
        <f t="shared" si="1"/>
        <v>HIV I-4: Nombre de décès liés au SIDA pour 100,000 habitants-4</v>
      </c>
      <c r="E21" s="524" t="s">
        <v>2192</v>
      </c>
      <c r="F21" s="524" t="s">
        <v>2193</v>
      </c>
      <c r="G21" s="523" t="s">
        <v>2194</v>
      </c>
    </row>
    <row r="22" spans="1:7" s="12" customFormat="1" x14ac:dyDescent="0.2">
      <c r="A22" s="523" t="s">
        <v>2184</v>
      </c>
      <c r="B22" s="524" t="s">
        <v>2185</v>
      </c>
      <c r="C22" s="523">
        <f t="shared" si="0"/>
        <v>5</v>
      </c>
      <c r="D22" s="523" t="str">
        <f t="shared" si="1"/>
        <v>HIV I-4: Nombre de décès liés au SIDA pour 100,000 habitants-5</v>
      </c>
      <c r="E22" s="524" t="s">
        <v>2192</v>
      </c>
      <c r="F22" s="524" t="s">
        <v>2195</v>
      </c>
      <c r="G22" s="523" t="s">
        <v>2196</v>
      </c>
    </row>
    <row r="23" spans="1:7" s="12" customFormat="1" x14ac:dyDescent="0.2">
      <c r="A23" s="523" t="s">
        <v>2184</v>
      </c>
      <c r="B23" s="524" t="s">
        <v>2185</v>
      </c>
      <c r="C23" s="523">
        <f t="shared" si="0"/>
        <v>6</v>
      </c>
      <c r="D23" s="523" t="str">
        <f t="shared" si="1"/>
        <v>HIV I-4: Nombre de décès liés au SIDA pour 100,000 habitants-6</v>
      </c>
      <c r="E23" s="524" t="s">
        <v>2192</v>
      </c>
      <c r="F23" s="524" t="s">
        <v>2197</v>
      </c>
      <c r="G23" s="523" t="s">
        <v>2198</v>
      </c>
    </row>
    <row r="24" spans="1:7" s="12" customFormat="1" x14ac:dyDescent="0.2">
      <c r="A24" s="523" t="s">
        <v>2184</v>
      </c>
      <c r="B24" s="524" t="s">
        <v>2185</v>
      </c>
      <c r="C24" s="523">
        <f t="shared" si="0"/>
        <v>7</v>
      </c>
      <c r="D24" s="523" t="str">
        <f t="shared" si="1"/>
        <v>HIV I-4: Nombre de décès liés au SIDA pour 100,000 habitants-7</v>
      </c>
      <c r="E24" s="524" t="s">
        <v>2192</v>
      </c>
      <c r="F24" s="524" t="s">
        <v>2199</v>
      </c>
      <c r="G24" s="523" t="s">
        <v>2200</v>
      </c>
    </row>
    <row r="25" spans="1:7" s="12" customFormat="1" x14ac:dyDescent="0.2">
      <c r="A25" s="523" t="s">
        <v>446</v>
      </c>
      <c r="B25" s="524" t="s">
        <v>2201</v>
      </c>
      <c r="C25" s="523">
        <f t="shared" si="0"/>
        <v>0</v>
      </c>
      <c r="D25" s="523" t="str">
        <f t="shared" si="1"/>
        <v>Malaria I-1(M): Cas de paludisme enregistrés, présumés et confirmés-0</v>
      </c>
      <c r="E25" s="524" t="s">
        <v>2150</v>
      </c>
      <c r="F25" s="524" t="s">
        <v>2202</v>
      </c>
      <c r="G25" s="523" t="s">
        <v>2203</v>
      </c>
    </row>
    <row r="26" spans="1:7" s="12" customFormat="1" x14ac:dyDescent="0.2">
      <c r="A26" s="523" t="s">
        <v>446</v>
      </c>
      <c r="B26" s="524" t="s">
        <v>2201</v>
      </c>
      <c r="C26" s="523">
        <f t="shared" si="0"/>
        <v>1</v>
      </c>
      <c r="D26" s="523" t="str">
        <f t="shared" si="1"/>
        <v>Malaria I-1(M): Cas de paludisme enregistrés, présumés et confirmés-1</v>
      </c>
      <c r="E26" s="524" t="s">
        <v>2150</v>
      </c>
      <c r="F26" s="524" t="s">
        <v>2204</v>
      </c>
      <c r="G26" s="523" t="s">
        <v>2205</v>
      </c>
    </row>
    <row r="27" spans="1:7" s="12" customFormat="1" x14ac:dyDescent="0.2">
      <c r="A27" s="523" t="s">
        <v>446</v>
      </c>
      <c r="B27" s="524" t="s">
        <v>2201</v>
      </c>
      <c r="C27" s="523">
        <f t="shared" si="0"/>
        <v>2</v>
      </c>
      <c r="D27" s="523" t="str">
        <f t="shared" si="1"/>
        <v>Malaria I-1(M): Cas de paludisme enregistrés, présumés et confirmés-2</v>
      </c>
      <c r="E27" s="524" t="s">
        <v>2169</v>
      </c>
      <c r="F27" s="524" t="s">
        <v>2206</v>
      </c>
      <c r="G27" s="523" t="s">
        <v>2207</v>
      </c>
    </row>
    <row r="28" spans="1:7" s="12" customFormat="1" x14ac:dyDescent="0.2">
      <c r="A28" s="523" t="s">
        <v>446</v>
      </c>
      <c r="B28" s="524" t="s">
        <v>2201</v>
      </c>
      <c r="C28" s="523">
        <f t="shared" si="0"/>
        <v>3</v>
      </c>
      <c r="D28" s="523" t="str">
        <f t="shared" si="1"/>
        <v>Malaria I-1(M): Cas de paludisme enregistrés, présumés et confirmés-3</v>
      </c>
      <c r="E28" s="524" t="s">
        <v>2169</v>
      </c>
      <c r="F28" s="524" t="s">
        <v>2170</v>
      </c>
      <c r="G28" s="523" t="s">
        <v>2208</v>
      </c>
    </row>
    <row r="29" spans="1:7" s="12" customFormat="1" x14ac:dyDescent="0.2">
      <c r="A29" s="523" t="s">
        <v>446</v>
      </c>
      <c r="B29" s="524" t="s">
        <v>2201</v>
      </c>
      <c r="C29" s="523">
        <f t="shared" si="0"/>
        <v>4</v>
      </c>
      <c r="D29" s="523" t="str">
        <f t="shared" si="1"/>
        <v>Malaria I-1(M): Cas de paludisme enregistrés, présumés et confirmés-4</v>
      </c>
      <c r="E29" s="524" t="s">
        <v>2169</v>
      </c>
      <c r="F29" s="524" t="s">
        <v>2209</v>
      </c>
      <c r="G29" s="523" t="s">
        <v>2210</v>
      </c>
    </row>
    <row r="30" spans="1:7" s="12" customFormat="1" x14ac:dyDescent="0.2">
      <c r="A30" s="523" t="s">
        <v>446</v>
      </c>
      <c r="B30" s="524" t="s">
        <v>2201</v>
      </c>
      <c r="C30" s="523">
        <f t="shared" si="0"/>
        <v>5</v>
      </c>
      <c r="D30" s="523" t="str">
        <f t="shared" si="1"/>
        <v>Malaria I-1(M): Cas de paludisme enregistrés, présumés et confirmés-5</v>
      </c>
      <c r="E30" s="524" t="s">
        <v>2211</v>
      </c>
      <c r="F30" s="524" t="s">
        <v>2212</v>
      </c>
      <c r="G30" s="523" t="s">
        <v>2213</v>
      </c>
    </row>
    <row r="31" spans="1:7" s="12" customFormat="1" x14ac:dyDescent="0.2">
      <c r="A31" s="523" t="s">
        <v>446</v>
      </c>
      <c r="B31" s="524" t="s">
        <v>2201</v>
      </c>
      <c r="C31" s="523">
        <f t="shared" si="0"/>
        <v>6</v>
      </c>
      <c r="D31" s="523" t="str">
        <f t="shared" si="1"/>
        <v>Malaria I-1(M): Cas de paludisme enregistrés, présumés et confirmés-6</v>
      </c>
      <c r="E31" s="524" t="s">
        <v>2211</v>
      </c>
      <c r="F31" s="524" t="s">
        <v>2214</v>
      </c>
      <c r="G31" s="523" t="s">
        <v>2215</v>
      </c>
    </row>
    <row r="32" spans="1:7" s="12" customFormat="1" x14ac:dyDescent="0.2">
      <c r="A32" s="523" t="s">
        <v>442</v>
      </c>
      <c r="B32" s="524" t="s">
        <v>2216</v>
      </c>
      <c r="C32" s="523">
        <f t="shared" si="0"/>
        <v>0</v>
      </c>
      <c r="D32" s="523" t="str">
        <f t="shared" si="1"/>
        <v>Malaria I-3.1(M): Nombre de décès de patients hospitalisés dus au paludisme : taux pour 100 000 habitants par an-0</v>
      </c>
      <c r="E32" s="524" t="s">
        <v>2150</v>
      </c>
      <c r="F32" s="524" t="s">
        <v>2202</v>
      </c>
      <c r="G32" s="523" t="s">
        <v>2217</v>
      </c>
    </row>
    <row r="33" spans="1:7" s="12" customFormat="1" x14ac:dyDescent="0.2">
      <c r="A33" s="523" t="s">
        <v>442</v>
      </c>
      <c r="B33" s="524" t="s">
        <v>2216</v>
      </c>
      <c r="C33" s="523">
        <f t="shared" si="0"/>
        <v>1</v>
      </c>
      <c r="D33" s="523" t="str">
        <f t="shared" si="1"/>
        <v>Malaria I-3.1(M): Nombre de décès de patients hospitalisés dus au paludisme : taux pour 100 000 habitants par an-1</v>
      </c>
      <c r="E33" s="524" t="s">
        <v>2150</v>
      </c>
      <c r="F33" s="524" t="s">
        <v>2204</v>
      </c>
      <c r="G33" s="523" t="s">
        <v>2218</v>
      </c>
    </row>
    <row r="34" spans="1:7" s="12" customFormat="1" x14ac:dyDescent="0.2">
      <c r="A34" s="523" t="s">
        <v>2219</v>
      </c>
      <c r="B34" s="524" t="s">
        <v>2220</v>
      </c>
      <c r="C34" s="523">
        <f t="shared" si="0"/>
        <v>0</v>
      </c>
      <c r="D34" s="523" t="str">
        <f t="shared" si="1"/>
        <v>Malaria I-6: Taux de mortalité des enfants de moins de 5 ans, toutes causes confondues, pour 1000 naissances vivantes-0</v>
      </c>
      <c r="E34" s="524" t="s">
        <v>2179</v>
      </c>
      <c r="F34" s="524" t="s">
        <v>2180</v>
      </c>
      <c r="G34" s="523" t="s">
        <v>2221</v>
      </c>
    </row>
    <row r="35" spans="1:7" s="12" customFormat="1" x14ac:dyDescent="0.2">
      <c r="A35" s="523" t="s">
        <v>2219</v>
      </c>
      <c r="B35" s="524" t="s">
        <v>2220</v>
      </c>
      <c r="C35" s="523">
        <f t="shared" si="0"/>
        <v>1</v>
      </c>
      <c r="D35" s="523" t="str">
        <f t="shared" si="1"/>
        <v>Malaria I-6: Taux de mortalité des enfants de moins de 5 ans, toutes causes confondues, pour 1000 naissances vivantes-1</v>
      </c>
      <c r="E35" s="524" t="s">
        <v>2179</v>
      </c>
      <c r="F35" s="524" t="s">
        <v>2182</v>
      </c>
      <c r="G35" s="523" t="s">
        <v>2222</v>
      </c>
    </row>
    <row r="36" spans="1:7" s="12" customFormat="1" x14ac:dyDescent="0.2">
      <c r="A36" s="523" t="s">
        <v>2223</v>
      </c>
      <c r="B36" s="524" t="s">
        <v>2224</v>
      </c>
      <c r="C36" s="523">
        <f t="shared" si="0"/>
        <v>0</v>
      </c>
      <c r="D36" s="523" t="str">
        <f t="shared" si="1"/>
        <v>HIV I-14: Nombre de nouvelles infections par le VIH pour 1000 habitants non-infectés-0</v>
      </c>
      <c r="E36" s="524" t="s">
        <v>2179</v>
      </c>
      <c r="F36" s="524" t="s">
        <v>2180</v>
      </c>
      <c r="G36" s="523" t="s">
        <v>2225</v>
      </c>
    </row>
    <row r="37" spans="1:7" s="12" customFormat="1" x14ac:dyDescent="0.2">
      <c r="A37" s="523" t="s">
        <v>2223</v>
      </c>
      <c r="B37" s="524" t="s">
        <v>2224</v>
      </c>
      <c r="C37" s="523">
        <f t="shared" si="0"/>
        <v>1</v>
      </c>
      <c r="D37" s="523" t="str">
        <f t="shared" si="1"/>
        <v>HIV I-14: Nombre de nouvelles infections par le VIH pour 1000 habitants non-infectés-1</v>
      </c>
      <c r="E37" s="524" t="s">
        <v>2179</v>
      </c>
      <c r="F37" s="524" t="s">
        <v>2182</v>
      </c>
      <c r="G37" s="523" t="s">
        <v>2226</v>
      </c>
    </row>
    <row r="38" spans="1:7" s="12" customFormat="1" x14ac:dyDescent="0.2">
      <c r="A38" s="523" t="s">
        <v>2223</v>
      </c>
      <c r="B38" s="524" t="s">
        <v>2224</v>
      </c>
      <c r="C38" s="523">
        <f t="shared" si="0"/>
        <v>2</v>
      </c>
      <c r="D38" s="523" t="str">
        <f t="shared" si="1"/>
        <v>HIV I-14: Nombre de nouvelles infections par le VIH pour 1000 habitants non-infectés-2</v>
      </c>
      <c r="E38" s="524" t="s">
        <v>2150</v>
      </c>
      <c r="F38" s="524" t="s">
        <v>2188</v>
      </c>
      <c r="G38" s="523" t="s">
        <v>2227</v>
      </c>
    </row>
    <row r="39" spans="1:7" s="12" customFormat="1" x14ac:dyDescent="0.2">
      <c r="A39" s="523" t="s">
        <v>2223</v>
      </c>
      <c r="B39" s="524" t="s">
        <v>2224</v>
      </c>
      <c r="C39" s="523">
        <f t="shared" si="0"/>
        <v>3</v>
      </c>
      <c r="D39" s="523" t="str">
        <f t="shared" si="1"/>
        <v>HIV I-14: Nombre de nouvelles infections par le VIH pour 1000 habitants non-infectés-3</v>
      </c>
      <c r="E39" s="524" t="s">
        <v>2150</v>
      </c>
      <c r="F39" s="524" t="s">
        <v>2190</v>
      </c>
      <c r="G39" s="523" t="s">
        <v>2228</v>
      </c>
    </row>
    <row r="40" spans="1:7" s="12" customFormat="1" x14ac:dyDescent="0.2">
      <c r="A40" s="523" t="s">
        <v>2223</v>
      </c>
      <c r="B40" s="524" t="s">
        <v>2224</v>
      </c>
      <c r="C40" s="523">
        <f t="shared" si="0"/>
        <v>4</v>
      </c>
      <c r="D40" s="523" t="str">
        <f t="shared" si="1"/>
        <v>HIV I-14: Nombre de nouvelles infections par le VIH pour 1000 habitants non-infectés-4</v>
      </c>
      <c r="E40" s="524" t="s">
        <v>2192</v>
      </c>
      <c r="F40" s="524" t="s">
        <v>2193</v>
      </c>
      <c r="G40" s="523" t="s">
        <v>2229</v>
      </c>
    </row>
    <row r="41" spans="1:7" s="12" customFormat="1" x14ac:dyDescent="0.2">
      <c r="A41" s="523" t="s">
        <v>2223</v>
      </c>
      <c r="B41" s="524" t="s">
        <v>2224</v>
      </c>
      <c r="C41" s="523">
        <f t="shared" si="0"/>
        <v>5</v>
      </c>
      <c r="D41" s="523" t="str">
        <f t="shared" si="1"/>
        <v>HIV I-14: Nombre de nouvelles infections par le VIH pour 1000 habitants non-infectés-5</v>
      </c>
      <c r="E41" s="524" t="s">
        <v>2192</v>
      </c>
      <c r="F41" s="524" t="s">
        <v>2195</v>
      </c>
      <c r="G41" s="523" t="s">
        <v>2230</v>
      </c>
    </row>
    <row r="42" spans="1:7" s="12" customFormat="1" x14ac:dyDescent="0.2">
      <c r="A42" s="523" t="s">
        <v>2223</v>
      </c>
      <c r="B42" s="524" t="s">
        <v>2224</v>
      </c>
      <c r="C42" s="523">
        <f t="shared" si="0"/>
        <v>6</v>
      </c>
      <c r="D42" s="523" t="str">
        <f t="shared" si="1"/>
        <v>HIV I-14: Nombre de nouvelles infections par le VIH pour 1000 habitants non-infectés-6</v>
      </c>
      <c r="E42" s="524" t="s">
        <v>2192</v>
      </c>
      <c r="F42" s="524" t="s">
        <v>2197</v>
      </c>
      <c r="G42" s="523" t="s">
        <v>2231</v>
      </c>
    </row>
    <row r="43" spans="1:7" s="12" customFormat="1" x14ac:dyDescent="0.2">
      <c r="A43" s="523" t="s">
        <v>2223</v>
      </c>
      <c r="B43" s="524" t="s">
        <v>2224</v>
      </c>
      <c r="C43" s="523">
        <f t="shared" si="0"/>
        <v>7</v>
      </c>
      <c r="D43" s="523" t="str">
        <f t="shared" si="1"/>
        <v>HIV I-14: Nombre de nouvelles infections par le VIH pour 1000 habitants non-infectés-7</v>
      </c>
      <c r="E43" s="524" t="s">
        <v>2192</v>
      </c>
      <c r="F43" s="524" t="s">
        <v>2199</v>
      </c>
      <c r="G43" s="523" t="s">
        <v>2232</v>
      </c>
    </row>
    <row r="44" spans="1:7" s="12" customFormat="1" x14ac:dyDescent="0.2">
      <c r="A44" s="523" t="s">
        <v>2233</v>
      </c>
      <c r="B44" s="524" t="s">
        <v>2234</v>
      </c>
      <c r="C44" s="523">
        <f t="shared" si="0"/>
        <v>0</v>
      </c>
      <c r="D44" s="523" t="str">
        <f t="shared" si="1"/>
        <v>Malaria I-10(M): Incidence parasitaire annuelle: Cas de paludisme confirmés (par microscopie ou TDR): taux pour 1000 habitants par an (Contextes d'élimination)-0</v>
      </c>
      <c r="E44" s="524" t="s">
        <v>2235</v>
      </c>
      <c r="F44" s="524" t="s">
        <v>2236</v>
      </c>
      <c r="G44" s="523" t="s">
        <v>2237</v>
      </c>
    </row>
    <row r="45" spans="1:7" s="12" customFormat="1" x14ac:dyDescent="0.2">
      <c r="A45" s="523" t="s">
        <v>2233</v>
      </c>
      <c r="B45" s="524" t="s">
        <v>2234</v>
      </c>
      <c r="C45" s="523">
        <f t="shared" si="0"/>
        <v>1</v>
      </c>
      <c r="D45" s="523" t="str">
        <f t="shared" si="1"/>
        <v>Malaria I-10(M): Incidence parasitaire annuelle: Cas de paludisme confirmés (par microscopie ou TDR): taux pour 1000 habitants par an (Contextes d'élimination)-1</v>
      </c>
      <c r="E45" s="524" t="s">
        <v>2235</v>
      </c>
      <c r="F45" s="524" t="s">
        <v>2238</v>
      </c>
      <c r="G45" s="523" t="s">
        <v>2239</v>
      </c>
    </row>
    <row r="46" spans="1:7" s="12" customFormat="1" x14ac:dyDescent="0.2">
      <c r="A46" s="523" t="s">
        <v>2233</v>
      </c>
      <c r="B46" s="524" t="s">
        <v>2234</v>
      </c>
      <c r="C46" s="523">
        <f t="shared" si="0"/>
        <v>2</v>
      </c>
      <c r="D46" s="523" t="str">
        <f t="shared" si="1"/>
        <v>Malaria I-10(M): Incidence parasitaire annuelle: Cas de paludisme confirmés (par microscopie ou TDR): taux pour 1000 habitants par an (Contextes d'élimination)-2</v>
      </c>
      <c r="E46" s="524" t="s">
        <v>2235</v>
      </c>
      <c r="F46" s="524" t="s">
        <v>2240</v>
      </c>
      <c r="G46" s="523" t="s">
        <v>2241</v>
      </c>
    </row>
    <row r="47" spans="1:7" s="12" customFormat="1" x14ac:dyDescent="0.2">
      <c r="A47" s="523" t="s">
        <v>2233</v>
      </c>
      <c r="B47" s="524" t="s">
        <v>2234</v>
      </c>
      <c r="C47" s="523">
        <f t="shared" si="0"/>
        <v>3</v>
      </c>
      <c r="D47" s="523" t="str">
        <f t="shared" si="1"/>
        <v>Malaria I-10(M): Incidence parasitaire annuelle: Cas de paludisme confirmés (par microscopie ou TDR): taux pour 1000 habitants par an (Contextes d'élimination)-3</v>
      </c>
      <c r="E47" s="524" t="s">
        <v>2235</v>
      </c>
      <c r="F47" s="524" t="s">
        <v>2242</v>
      </c>
      <c r="G47" s="523" t="s">
        <v>2243</v>
      </c>
    </row>
    <row r="48" spans="1:7" s="12" customFormat="1" x14ac:dyDescent="0.2">
      <c r="A48" s="523" t="s">
        <v>2244</v>
      </c>
      <c r="B48" s="524" t="s">
        <v>2245</v>
      </c>
      <c r="C48" s="523">
        <f t="shared" si="0"/>
        <v>0</v>
      </c>
      <c r="D48" s="523" t="str">
        <f t="shared" si="1"/>
        <v>HIV I-13: Nombre et % de personnes vivant avec le VIH-0</v>
      </c>
      <c r="E48" s="524" t="s">
        <v>2179</v>
      </c>
      <c r="F48" s="524" t="s">
        <v>2180</v>
      </c>
      <c r="G48" s="523" t="s">
        <v>2246</v>
      </c>
    </row>
    <row r="49" spans="1:7" s="12" customFormat="1" x14ac:dyDescent="0.2">
      <c r="A49" s="523" t="s">
        <v>2244</v>
      </c>
      <c r="B49" s="524" t="s">
        <v>2245</v>
      </c>
      <c r="C49" s="523">
        <f t="shared" si="0"/>
        <v>1</v>
      </c>
      <c r="D49" s="523" t="str">
        <f t="shared" si="1"/>
        <v>HIV I-13: Nombre et % de personnes vivant avec le VIH-1</v>
      </c>
      <c r="E49" s="524" t="s">
        <v>2179</v>
      </c>
      <c r="F49" s="524" t="s">
        <v>2182</v>
      </c>
      <c r="G49" s="523" t="s">
        <v>2247</v>
      </c>
    </row>
    <row r="50" spans="1:7" s="12" customFormat="1" x14ac:dyDescent="0.2">
      <c r="A50" s="523" t="s">
        <v>2244</v>
      </c>
      <c r="B50" s="524" t="s">
        <v>2245</v>
      </c>
      <c r="C50" s="523">
        <f t="shared" si="0"/>
        <v>2</v>
      </c>
      <c r="D50" s="523" t="str">
        <f t="shared" si="1"/>
        <v>HIV I-13: Nombre et % de personnes vivant avec le VIH-2</v>
      </c>
      <c r="E50" s="524" t="s">
        <v>2150</v>
      </c>
      <c r="F50" s="524" t="s">
        <v>2188</v>
      </c>
      <c r="G50" s="523" t="s">
        <v>2248</v>
      </c>
    </row>
    <row r="51" spans="1:7" s="12" customFormat="1" x14ac:dyDescent="0.2">
      <c r="A51" s="523" t="s">
        <v>2244</v>
      </c>
      <c r="B51" s="524" t="s">
        <v>2245</v>
      </c>
      <c r="C51" s="523">
        <f t="shared" si="0"/>
        <v>3</v>
      </c>
      <c r="D51" s="523" t="str">
        <f t="shared" si="1"/>
        <v>HIV I-13: Nombre et % de personnes vivant avec le VIH-3</v>
      </c>
      <c r="E51" s="524" t="s">
        <v>2150</v>
      </c>
      <c r="F51" s="524" t="s">
        <v>2190</v>
      </c>
      <c r="G51" s="523" t="s">
        <v>2249</v>
      </c>
    </row>
    <row r="52" spans="1:7" s="12" customFormat="1" x14ac:dyDescent="0.2">
      <c r="A52" s="523" t="s">
        <v>2244</v>
      </c>
      <c r="B52" s="524" t="s">
        <v>2245</v>
      </c>
      <c r="C52" s="523">
        <f t="shared" si="0"/>
        <v>4</v>
      </c>
      <c r="D52" s="523" t="str">
        <f t="shared" si="1"/>
        <v>HIV I-13: Nombre et % de personnes vivant avec le VIH-4</v>
      </c>
      <c r="E52" s="524" t="s">
        <v>2192</v>
      </c>
      <c r="F52" s="524" t="s">
        <v>2193</v>
      </c>
      <c r="G52" s="523" t="s">
        <v>2250</v>
      </c>
    </row>
    <row r="53" spans="1:7" s="12" customFormat="1" x14ac:dyDescent="0.2">
      <c r="A53" s="523" t="s">
        <v>2244</v>
      </c>
      <c r="B53" s="524" t="s">
        <v>2245</v>
      </c>
      <c r="C53" s="523">
        <f t="shared" si="0"/>
        <v>5</v>
      </c>
      <c r="D53" s="523" t="str">
        <f t="shared" si="1"/>
        <v>HIV I-13: Nombre et % de personnes vivant avec le VIH-5</v>
      </c>
      <c r="E53" s="524" t="s">
        <v>2192</v>
      </c>
      <c r="F53" s="524" t="s">
        <v>2195</v>
      </c>
      <c r="G53" s="523" t="s">
        <v>2251</v>
      </c>
    </row>
    <row r="54" spans="1:7" s="12" customFormat="1" x14ac:dyDescent="0.2">
      <c r="A54" s="523" t="s">
        <v>2244</v>
      </c>
      <c r="B54" s="524" t="s">
        <v>2245</v>
      </c>
      <c r="C54" s="523">
        <f t="shared" si="0"/>
        <v>6</v>
      </c>
      <c r="D54" s="523" t="str">
        <f t="shared" si="1"/>
        <v>HIV I-13: Nombre et % de personnes vivant avec le VIH-6</v>
      </c>
      <c r="E54" s="524" t="s">
        <v>2192</v>
      </c>
      <c r="F54" s="524" t="s">
        <v>2197</v>
      </c>
      <c r="G54" s="523" t="s">
        <v>2252</v>
      </c>
    </row>
    <row r="55" spans="1:7" s="12" customFormat="1" x14ac:dyDescent="0.2">
      <c r="A55" s="523" t="s">
        <v>2244</v>
      </c>
      <c r="B55" s="524" t="s">
        <v>2245</v>
      </c>
      <c r="C55" s="523">
        <f t="shared" si="0"/>
        <v>7</v>
      </c>
      <c r="D55" s="523" t="str">
        <f t="shared" si="1"/>
        <v>HIV I-13: Nombre et % de personnes vivant avec le VIH-7</v>
      </c>
      <c r="E55" s="524" t="s">
        <v>2192</v>
      </c>
      <c r="F55" s="524" t="s">
        <v>2199</v>
      </c>
      <c r="G55" s="523" t="s">
        <v>2253</v>
      </c>
    </row>
    <row r="57" spans="1:7" x14ac:dyDescent="0.2">
      <c r="A57" s="3" t="s">
        <v>73</v>
      </c>
    </row>
    <row r="58" spans="1:7" x14ac:dyDescent="0.2">
      <c r="A58" s="523" t="s">
        <v>66</v>
      </c>
      <c r="B58" s="523" t="s">
        <v>196</v>
      </c>
      <c r="C58" s="523">
        <v>0</v>
      </c>
      <c r="D58" s="523" t="s">
        <v>71</v>
      </c>
      <c r="E58" s="523" t="s">
        <v>202</v>
      </c>
      <c r="F58" s="523" t="s">
        <v>204</v>
      </c>
      <c r="G58" s="523" t="s">
        <v>30</v>
      </c>
    </row>
    <row r="59" spans="1:7" hidden="1" x14ac:dyDescent="0.2">
      <c r="A59" s="523" t="s">
        <v>65</v>
      </c>
      <c r="B59" s="524" t="s">
        <v>195</v>
      </c>
      <c r="C59" s="523">
        <f>IF(B59=B58,C58+1,0)</f>
        <v>0</v>
      </c>
      <c r="D59" s="523" t="str">
        <f>B59&amp;"-"&amp;C59</f>
        <v>[Name - FR]-0</v>
      </c>
      <c r="E59" s="524" t="s">
        <v>201</v>
      </c>
      <c r="F59" s="524" t="s">
        <v>203</v>
      </c>
      <c r="G59" s="523" t="s">
        <v>29</v>
      </c>
    </row>
    <row r="60" spans="1:7" s="12" customFormat="1" x14ac:dyDescent="0.2">
      <c r="A60" s="523" t="s">
        <v>2254</v>
      </c>
      <c r="B60" s="524" t="s">
        <v>2255</v>
      </c>
      <c r="C60" s="523">
        <f t="shared" ref="C60:C91" si="2">IF(B60=B59,C59+1,0)</f>
        <v>0</v>
      </c>
      <c r="D60" s="523" t="str">
        <f t="shared" ref="D60:D91" si="3">B60&amp;"-"&amp;C60</f>
        <v>HIV O-1(M): Pourcentage d'adultes et d'enfants vivant avec le VIH et sous traitement 12 mois après le début du traitement antirétroviral-0</v>
      </c>
      <c r="E60" s="524" t="s">
        <v>2179</v>
      </c>
      <c r="F60" s="524" t="s">
        <v>2180</v>
      </c>
      <c r="G60" s="523" t="s">
        <v>2256</v>
      </c>
    </row>
    <row r="61" spans="1:7" s="12" customFormat="1" x14ac:dyDescent="0.2">
      <c r="A61" s="523" t="s">
        <v>2254</v>
      </c>
      <c r="B61" s="524" t="s">
        <v>2255</v>
      </c>
      <c r="C61" s="523">
        <f t="shared" si="2"/>
        <v>1</v>
      </c>
      <c r="D61" s="523" t="str">
        <f t="shared" si="3"/>
        <v>HIV O-1(M): Pourcentage d'adultes et d'enfants vivant avec le VIH et sous traitement 12 mois après le début du traitement antirétroviral-1</v>
      </c>
      <c r="E61" s="524" t="s">
        <v>2179</v>
      </c>
      <c r="F61" s="524" t="s">
        <v>2182</v>
      </c>
      <c r="G61" s="523" t="s">
        <v>2257</v>
      </c>
    </row>
    <row r="62" spans="1:7" s="12" customFormat="1" x14ac:dyDescent="0.2">
      <c r="A62" s="523" t="s">
        <v>2254</v>
      </c>
      <c r="B62" s="524" t="s">
        <v>2255</v>
      </c>
      <c r="C62" s="523">
        <f t="shared" si="2"/>
        <v>2</v>
      </c>
      <c r="D62" s="523" t="str">
        <f t="shared" si="3"/>
        <v>HIV O-1(M): Pourcentage d'adultes et d'enfants vivant avec le VIH et sous traitement 12 mois après le début du traitement antirétroviral-2</v>
      </c>
      <c r="E62" s="524" t="s">
        <v>2150</v>
      </c>
      <c r="F62" s="524" t="s">
        <v>2188</v>
      </c>
      <c r="G62" s="523" t="s">
        <v>2258</v>
      </c>
    </row>
    <row r="63" spans="1:7" s="12" customFormat="1" x14ac:dyDescent="0.2">
      <c r="A63" s="523" t="s">
        <v>2254</v>
      </c>
      <c r="B63" s="524" t="s">
        <v>2255</v>
      </c>
      <c r="C63" s="523">
        <f t="shared" si="2"/>
        <v>3</v>
      </c>
      <c r="D63" s="523" t="str">
        <f t="shared" si="3"/>
        <v>HIV O-1(M): Pourcentage d'adultes et d'enfants vivant avec le VIH et sous traitement 12 mois après le début du traitement antirétroviral-3</v>
      </c>
      <c r="E63" s="524" t="s">
        <v>2150</v>
      </c>
      <c r="F63" s="524" t="s">
        <v>2190</v>
      </c>
      <c r="G63" s="523" t="s">
        <v>2259</v>
      </c>
    </row>
    <row r="64" spans="1:7" s="12" customFormat="1" x14ac:dyDescent="0.2">
      <c r="A64" s="523" t="s">
        <v>2254</v>
      </c>
      <c r="B64" s="524" t="s">
        <v>2255</v>
      </c>
      <c r="C64" s="523">
        <f t="shared" si="2"/>
        <v>4</v>
      </c>
      <c r="D64" s="523" t="str">
        <f t="shared" si="3"/>
        <v>HIV O-1(M): Pourcentage d'adultes et d'enfants vivant avec le VIH et sous traitement 12 mois après le début du traitement antirétroviral-4</v>
      </c>
      <c r="E64" s="524" t="s">
        <v>2260</v>
      </c>
      <c r="F64" s="524" t="s">
        <v>2261</v>
      </c>
      <c r="G64" s="523" t="s">
        <v>2262</v>
      </c>
    </row>
    <row r="65" spans="1:7" s="12" customFormat="1" x14ac:dyDescent="0.2">
      <c r="A65" s="523" t="s">
        <v>2254</v>
      </c>
      <c r="B65" s="524" t="s">
        <v>2255</v>
      </c>
      <c r="C65" s="523">
        <f t="shared" si="2"/>
        <v>5</v>
      </c>
      <c r="D65" s="523" t="str">
        <f t="shared" si="3"/>
        <v>HIV O-1(M): Pourcentage d'adultes et d'enfants vivant avec le VIH et sous traitement 12 mois après le début du traitement antirétroviral-5</v>
      </c>
      <c r="E65" s="524" t="s">
        <v>2260</v>
      </c>
      <c r="F65" s="524" t="s">
        <v>2263</v>
      </c>
      <c r="G65" s="523" t="s">
        <v>2264</v>
      </c>
    </row>
    <row r="66" spans="1:7" s="12" customFormat="1" x14ac:dyDescent="0.2">
      <c r="A66" s="523" t="s">
        <v>2254</v>
      </c>
      <c r="B66" s="524" t="s">
        <v>2255</v>
      </c>
      <c r="C66" s="523">
        <f t="shared" si="2"/>
        <v>6</v>
      </c>
      <c r="D66" s="523" t="str">
        <f t="shared" si="3"/>
        <v>HIV O-1(M): Pourcentage d'adultes et d'enfants vivant avec le VIH et sous traitement 12 mois après le début du traitement antirétroviral-6</v>
      </c>
      <c r="E66" s="524" t="s">
        <v>2260</v>
      </c>
      <c r="F66" s="524" t="s">
        <v>2265</v>
      </c>
      <c r="G66" s="523" t="s">
        <v>2266</v>
      </c>
    </row>
    <row r="67" spans="1:7" s="12" customFormat="1" x14ac:dyDescent="0.2">
      <c r="A67" s="523" t="s">
        <v>2267</v>
      </c>
      <c r="B67" s="524" t="s">
        <v>2268</v>
      </c>
      <c r="C67" s="523">
        <f t="shared" si="2"/>
        <v>0</v>
      </c>
      <c r="D67" s="523" t="str">
        <f t="shared" si="3"/>
        <v>HIV O-4a(M): Pourcentage d'hommes ayant déclaré avoir utilisé un préservatif lors de leur dernier rapport anal avec un partenaire de sexe masculin-0</v>
      </c>
      <c r="E67" s="524" t="s">
        <v>2150</v>
      </c>
      <c r="F67" s="524" t="s">
        <v>2151</v>
      </c>
      <c r="G67" s="523" t="s">
        <v>2269</v>
      </c>
    </row>
    <row r="68" spans="1:7" s="12" customFormat="1" x14ac:dyDescent="0.2">
      <c r="A68" s="523" t="s">
        <v>2267</v>
      </c>
      <c r="B68" s="524" t="s">
        <v>2268</v>
      </c>
      <c r="C68" s="523">
        <f t="shared" si="2"/>
        <v>1</v>
      </c>
      <c r="D68" s="523" t="str">
        <f t="shared" si="3"/>
        <v>HIV O-4a(M): Pourcentage d'hommes ayant déclaré avoir utilisé un préservatif lors de leur dernier rapport anal avec un partenaire de sexe masculin-1</v>
      </c>
      <c r="E68" s="524" t="s">
        <v>2150</v>
      </c>
      <c r="F68" s="524" t="s">
        <v>2153</v>
      </c>
      <c r="G68" s="523" t="s">
        <v>2270</v>
      </c>
    </row>
    <row r="69" spans="1:7" s="12" customFormat="1" x14ac:dyDescent="0.2">
      <c r="A69" s="523" t="s">
        <v>2271</v>
      </c>
      <c r="B69" s="524" t="s">
        <v>2272</v>
      </c>
      <c r="C69" s="523">
        <f t="shared" si="2"/>
        <v>0</v>
      </c>
      <c r="D69" s="523" t="str">
        <f t="shared" si="3"/>
        <v>HIV O-5(M): Pourcentage de professionnels du sexe ayant déclaré avoir utilisé un préservatif avec leur dernier client-0</v>
      </c>
      <c r="E69" s="524" t="s">
        <v>2179</v>
      </c>
      <c r="F69" s="524" t="s">
        <v>2180</v>
      </c>
      <c r="G69" s="523" t="s">
        <v>2273</v>
      </c>
    </row>
    <row r="70" spans="1:7" s="12" customFormat="1" x14ac:dyDescent="0.2">
      <c r="A70" s="523" t="s">
        <v>2271</v>
      </c>
      <c r="B70" s="524" t="s">
        <v>2272</v>
      </c>
      <c r="C70" s="523">
        <f t="shared" si="2"/>
        <v>1</v>
      </c>
      <c r="D70" s="523" t="str">
        <f t="shared" si="3"/>
        <v>HIV O-5(M): Pourcentage de professionnels du sexe ayant déclaré avoir utilisé un préservatif avec leur dernier client-1</v>
      </c>
      <c r="E70" s="524" t="s">
        <v>2179</v>
      </c>
      <c r="F70" s="524" t="s">
        <v>2182</v>
      </c>
      <c r="G70" s="523" t="s">
        <v>2274</v>
      </c>
    </row>
    <row r="71" spans="1:7" s="12" customFormat="1" x14ac:dyDescent="0.2">
      <c r="A71" s="523" t="s">
        <v>2271</v>
      </c>
      <c r="B71" s="524" t="s">
        <v>2272</v>
      </c>
      <c r="C71" s="523">
        <f t="shared" si="2"/>
        <v>2</v>
      </c>
      <c r="D71" s="523" t="str">
        <f t="shared" si="3"/>
        <v>HIV O-5(M): Pourcentage de professionnels du sexe ayant déclaré avoir utilisé un préservatif avec leur dernier client-2</v>
      </c>
      <c r="E71" s="524" t="s">
        <v>2150</v>
      </c>
      <c r="F71" s="524" t="s">
        <v>2151</v>
      </c>
      <c r="G71" s="523" t="s">
        <v>2275</v>
      </c>
    </row>
    <row r="72" spans="1:7" s="12" customFormat="1" x14ac:dyDescent="0.2">
      <c r="A72" s="523" t="s">
        <v>2271</v>
      </c>
      <c r="B72" s="524" t="s">
        <v>2272</v>
      </c>
      <c r="C72" s="523">
        <f t="shared" si="2"/>
        <v>3</v>
      </c>
      <c r="D72" s="523" t="str">
        <f t="shared" si="3"/>
        <v>HIV O-5(M): Pourcentage de professionnels du sexe ayant déclaré avoir utilisé un préservatif avec leur dernier client-3</v>
      </c>
      <c r="E72" s="524" t="s">
        <v>2150</v>
      </c>
      <c r="F72" s="524" t="s">
        <v>2153</v>
      </c>
      <c r="G72" s="523" t="s">
        <v>2276</v>
      </c>
    </row>
    <row r="73" spans="1:7" s="12" customFormat="1" x14ac:dyDescent="0.2">
      <c r="A73" s="523" t="s">
        <v>2277</v>
      </c>
      <c r="B73" s="524" t="s">
        <v>2278</v>
      </c>
      <c r="C73" s="523">
        <f t="shared" si="2"/>
        <v>0</v>
      </c>
      <c r="D73" s="523" t="str">
        <f t="shared" si="3"/>
        <v>HIV O-6(M): Pourcentage de consommateurs de drogues injectables ayant déclaré avoir utilisé du matériel d'injection stérile lors de leur dernière prise de drogue-0</v>
      </c>
      <c r="E73" s="524" t="s">
        <v>2179</v>
      </c>
      <c r="F73" s="524" t="s">
        <v>2180</v>
      </c>
      <c r="G73" s="523" t="s">
        <v>2279</v>
      </c>
    </row>
    <row r="74" spans="1:7" s="12" customFormat="1" x14ac:dyDescent="0.2">
      <c r="A74" s="523" t="s">
        <v>2277</v>
      </c>
      <c r="B74" s="524" t="s">
        <v>2278</v>
      </c>
      <c r="C74" s="523">
        <f t="shared" si="2"/>
        <v>1</v>
      </c>
      <c r="D74" s="523" t="str">
        <f t="shared" si="3"/>
        <v>HIV O-6(M): Pourcentage de consommateurs de drogues injectables ayant déclaré avoir utilisé du matériel d'injection stérile lors de leur dernière prise de drogue-1</v>
      </c>
      <c r="E74" s="524" t="s">
        <v>2179</v>
      </c>
      <c r="F74" s="524" t="s">
        <v>2182</v>
      </c>
      <c r="G74" s="523" t="s">
        <v>2280</v>
      </c>
    </row>
    <row r="75" spans="1:7" s="12" customFormat="1" x14ac:dyDescent="0.2">
      <c r="A75" s="523" t="s">
        <v>2277</v>
      </c>
      <c r="B75" s="524" t="s">
        <v>2278</v>
      </c>
      <c r="C75" s="523">
        <f t="shared" si="2"/>
        <v>2</v>
      </c>
      <c r="D75" s="523" t="str">
        <f t="shared" si="3"/>
        <v>HIV O-6(M): Pourcentage de consommateurs de drogues injectables ayant déclaré avoir utilisé du matériel d'injection stérile lors de leur dernière prise de drogue-2</v>
      </c>
      <c r="E75" s="524" t="s">
        <v>2150</v>
      </c>
      <c r="F75" s="524" t="s">
        <v>2153</v>
      </c>
      <c r="G75" s="523" t="s">
        <v>2281</v>
      </c>
    </row>
    <row r="76" spans="1:7" s="12" customFormat="1" x14ac:dyDescent="0.2">
      <c r="A76" s="523" t="s">
        <v>2277</v>
      </c>
      <c r="B76" s="524" t="s">
        <v>2278</v>
      </c>
      <c r="C76" s="523">
        <f t="shared" si="2"/>
        <v>3</v>
      </c>
      <c r="D76" s="523" t="str">
        <f t="shared" si="3"/>
        <v>HIV O-6(M): Pourcentage de consommateurs de drogues injectables ayant déclaré avoir utilisé du matériel d'injection stérile lors de leur dernière prise de drogue-3</v>
      </c>
      <c r="E76" s="524" t="s">
        <v>2150</v>
      </c>
      <c r="F76" s="524" t="s">
        <v>2151</v>
      </c>
      <c r="G76" s="523" t="s">
        <v>2282</v>
      </c>
    </row>
    <row r="77" spans="1:7" s="12" customFormat="1" x14ac:dyDescent="0.2">
      <c r="A77" s="523" t="s">
        <v>2283</v>
      </c>
      <c r="B77" s="524" t="s">
        <v>2284</v>
      </c>
      <c r="C77" s="523">
        <f t="shared" si="2"/>
        <v>0</v>
      </c>
      <c r="D77" s="523" t="str">
        <f t="shared" si="3"/>
        <v>TB O-4(M): Taux de succès thérapeutique de TB-RR et/ou TB-MR : pourcentage de cas de tuberculose résistante à la rifampicine et/ou tuberculose multirésistante traités avec succès-0</v>
      </c>
      <c r="E77" s="524" t="s">
        <v>2211</v>
      </c>
      <c r="F77" s="524" t="s">
        <v>2285</v>
      </c>
      <c r="G77" s="523" t="s">
        <v>2286</v>
      </c>
    </row>
    <row r="78" spans="1:7" s="12" customFormat="1" x14ac:dyDescent="0.2">
      <c r="A78" s="523" t="s">
        <v>833</v>
      </c>
      <c r="B78" s="524" t="s">
        <v>2287</v>
      </c>
      <c r="C78" s="523">
        <f t="shared" si="2"/>
        <v>0</v>
      </c>
      <c r="D78" s="523" t="str">
        <f t="shared" si="3"/>
        <v>Malaria O-1a: Proportion de la population ayant dormi sous une moustiquaire imprégnée d'insecticide la nuit précédente-0</v>
      </c>
      <c r="E78" s="524" t="s">
        <v>2179</v>
      </c>
      <c r="F78" s="524" t="s">
        <v>2180</v>
      </c>
      <c r="G78" s="523" t="s">
        <v>2288</v>
      </c>
    </row>
    <row r="79" spans="1:7" s="12" customFormat="1" x14ac:dyDescent="0.2">
      <c r="A79" s="523" t="s">
        <v>833</v>
      </c>
      <c r="B79" s="524" t="s">
        <v>2287</v>
      </c>
      <c r="C79" s="523">
        <f t="shared" si="2"/>
        <v>1</v>
      </c>
      <c r="D79" s="523" t="str">
        <f t="shared" si="3"/>
        <v>Malaria O-1a: Proportion de la population ayant dormi sous une moustiquaire imprégnée d'insecticide la nuit précédente-1</v>
      </c>
      <c r="E79" s="524" t="s">
        <v>2179</v>
      </c>
      <c r="F79" s="524" t="s">
        <v>2182</v>
      </c>
      <c r="G79" s="523" t="s">
        <v>2289</v>
      </c>
    </row>
    <row r="80" spans="1:7" s="12" customFormat="1" x14ac:dyDescent="0.2">
      <c r="A80" s="523" t="s">
        <v>2290</v>
      </c>
      <c r="B80" s="524" t="s">
        <v>2291</v>
      </c>
      <c r="C80" s="523">
        <f t="shared" si="2"/>
        <v>0</v>
      </c>
      <c r="D80" s="523" t="str">
        <f t="shared" si="3"/>
        <v>Malaria O-3: Proportion de personnes utilisant une moustiquaire imprégnée d'insecticide parmi les personnes disposant d'une moustiquaire imprégnée d'insecticide-0</v>
      </c>
      <c r="E80" s="524" t="s">
        <v>2179</v>
      </c>
      <c r="F80" s="524" t="s">
        <v>2180</v>
      </c>
      <c r="G80" s="523" t="s">
        <v>2292</v>
      </c>
    </row>
    <row r="81" spans="1:7" s="12" customFormat="1" x14ac:dyDescent="0.2">
      <c r="A81" s="523" t="s">
        <v>2290</v>
      </c>
      <c r="B81" s="524" t="s">
        <v>2291</v>
      </c>
      <c r="C81" s="523">
        <f t="shared" si="2"/>
        <v>1</v>
      </c>
      <c r="D81" s="523" t="str">
        <f t="shared" si="3"/>
        <v>Malaria O-3: Proportion de personnes utilisant une moustiquaire imprégnée d'insecticide parmi les personnes disposant d'une moustiquaire imprégnée d'insecticide-1</v>
      </c>
      <c r="E81" s="524" t="s">
        <v>2179</v>
      </c>
      <c r="F81" s="524" t="s">
        <v>2182</v>
      </c>
      <c r="G81" s="523" t="s">
        <v>2293</v>
      </c>
    </row>
    <row r="82" spans="1:7" s="12" customFormat="1" x14ac:dyDescent="0.2">
      <c r="A82" s="523" t="s">
        <v>2294</v>
      </c>
      <c r="B82" s="524" t="s">
        <v>2295</v>
      </c>
      <c r="C82" s="523">
        <f t="shared" si="2"/>
        <v>0</v>
      </c>
      <c r="D82" s="523" t="str">
        <f t="shared" si="3"/>
        <v>HIV O-4.1b(M): Pourcentage de personnes transgenres qui rapportent l'utilisation de préservatif  lors de leur dernier rapport sexuel-0</v>
      </c>
      <c r="E82" s="524" t="s">
        <v>2150</v>
      </c>
      <c r="F82" s="524" t="s">
        <v>2151</v>
      </c>
      <c r="G82" s="523" t="s">
        <v>2296</v>
      </c>
    </row>
    <row r="83" spans="1:7" s="12" customFormat="1" x14ac:dyDescent="0.2">
      <c r="A83" s="523" t="s">
        <v>2294</v>
      </c>
      <c r="B83" s="524" t="s">
        <v>2295</v>
      </c>
      <c r="C83" s="523">
        <f t="shared" si="2"/>
        <v>1</v>
      </c>
      <c r="D83" s="523" t="str">
        <f t="shared" si="3"/>
        <v>HIV O-4.1b(M): Pourcentage de personnes transgenres qui rapportent l'utilisation de préservatif  lors de leur dernier rapport sexuel-1</v>
      </c>
      <c r="E83" s="524" t="s">
        <v>2150</v>
      </c>
      <c r="F83" s="524" t="s">
        <v>2153</v>
      </c>
      <c r="G83" s="523" t="s">
        <v>2297</v>
      </c>
    </row>
    <row r="84" spans="1:7" s="12" customFormat="1" x14ac:dyDescent="0.2">
      <c r="A84" s="523" t="s">
        <v>2298</v>
      </c>
      <c r="B84" s="524" t="s">
        <v>2299</v>
      </c>
      <c r="C84" s="523">
        <f t="shared" si="2"/>
        <v>0</v>
      </c>
      <c r="D84" s="523" t="str">
        <f t="shared" si="3"/>
        <v>HIV O-9: Pourcentage de consommateurs de drogues injectables qui rapportent l'utilisation de préservatif lors de leur dernier rapport sexuel-0</v>
      </c>
      <c r="E84" s="524" t="s">
        <v>2179</v>
      </c>
      <c r="F84" s="524" t="s">
        <v>2180</v>
      </c>
      <c r="G84" s="523" t="s">
        <v>2300</v>
      </c>
    </row>
    <row r="85" spans="1:7" s="12" customFormat="1" x14ac:dyDescent="0.2">
      <c r="A85" s="523" t="s">
        <v>2298</v>
      </c>
      <c r="B85" s="524" t="s">
        <v>2299</v>
      </c>
      <c r="C85" s="523">
        <f t="shared" si="2"/>
        <v>1</v>
      </c>
      <c r="D85" s="523" t="str">
        <f t="shared" si="3"/>
        <v>HIV O-9: Pourcentage de consommateurs de drogues injectables qui rapportent l'utilisation de préservatif lors de leur dernier rapport sexuel-1</v>
      </c>
      <c r="E85" s="524" t="s">
        <v>2179</v>
      </c>
      <c r="F85" s="524" t="s">
        <v>2182</v>
      </c>
      <c r="G85" s="523" t="s">
        <v>2301</v>
      </c>
    </row>
    <row r="86" spans="1:7" s="12" customFormat="1" x14ac:dyDescent="0.2">
      <c r="A86" s="523" t="s">
        <v>2298</v>
      </c>
      <c r="B86" s="524" t="s">
        <v>2299</v>
      </c>
      <c r="C86" s="523">
        <f t="shared" si="2"/>
        <v>2</v>
      </c>
      <c r="D86" s="523" t="str">
        <f t="shared" si="3"/>
        <v>HIV O-9: Pourcentage de consommateurs de drogues injectables qui rapportent l'utilisation de préservatif lors de leur dernier rapport sexuel-2</v>
      </c>
      <c r="E86" s="524" t="s">
        <v>2150</v>
      </c>
      <c r="F86" s="524" t="s">
        <v>2151</v>
      </c>
      <c r="G86" s="523" t="s">
        <v>2302</v>
      </c>
    </row>
    <row r="87" spans="1:7" s="12" customFormat="1" x14ac:dyDescent="0.2">
      <c r="A87" s="523" t="s">
        <v>2298</v>
      </c>
      <c r="B87" s="524" t="s">
        <v>2299</v>
      </c>
      <c r="C87" s="523">
        <f t="shared" si="2"/>
        <v>3</v>
      </c>
      <c r="D87" s="523" t="str">
        <f t="shared" si="3"/>
        <v>HIV O-9: Pourcentage de consommateurs de drogues injectables qui rapportent l'utilisation de préservatif lors de leur dernier rapport sexuel-3</v>
      </c>
      <c r="E87" s="524" t="s">
        <v>2150</v>
      </c>
      <c r="F87" s="524" t="s">
        <v>2153</v>
      </c>
      <c r="G87" s="523" t="s">
        <v>2303</v>
      </c>
    </row>
    <row r="88" spans="1:7" s="12" customFormat="1" x14ac:dyDescent="0.2">
      <c r="A88" s="523" t="s">
        <v>2304</v>
      </c>
      <c r="B88" s="524" t="s">
        <v>2305</v>
      </c>
      <c r="C88" s="523">
        <f t="shared" si="2"/>
        <v>0</v>
      </c>
      <c r="D88" s="523" t="str">
        <f t="shared" si="3"/>
        <v>HIV O-11: Pourcentage de personnes (estimées)  vivant avec le VIH  qui ont été dépistées positives au VIH-0</v>
      </c>
      <c r="E88" s="524" t="s">
        <v>2179</v>
      </c>
      <c r="F88" s="524" t="s">
        <v>2180</v>
      </c>
      <c r="G88" s="523" t="s">
        <v>2306</v>
      </c>
    </row>
    <row r="89" spans="1:7" s="12" customFormat="1" x14ac:dyDescent="0.2">
      <c r="A89" s="523" t="s">
        <v>2304</v>
      </c>
      <c r="B89" s="524" t="s">
        <v>2305</v>
      </c>
      <c r="C89" s="523">
        <f t="shared" si="2"/>
        <v>1</v>
      </c>
      <c r="D89" s="523" t="str">
        <f t="shared" si="3"/>
        <v>HIV O-11: Pourcentage de personnes (estimées)  vivant avec le VIH  qui ont été dépistées positives au VIH-1</v>
      </c>
      <c r="E89" s="524" t="s">
        <v>2179</v>
      </c>
      <c r="F89" s="524" t="s">
        <v>2182</v>
      </c>
      <c r="G89" s="523" t="s">
        <v>2307</v>
      </c>
    </row>
    <row r="90" spans="1:7" s="12" customFormat="1" x14ac:dyDescent="0.2">
      <c r="A90" s="523" t="s">
        <v>2308</v>
      </c>
      <c r="B90" s="524" t="s">
        <v>2309</v>
      </c>
      <c r="C90" s="523">
        <f t="shared" si="2"/>
        <v>0</v>
      </c>
      <c r="D90" s="523" t="str">
        <f t="shared" si="3"/>
        <v>Malaria O-9(M): Taux d'examens sanguins annuel : pour 100 habitants par an (Contextes d'élimination)-0</v>
      </c>
      <c r="E90" s="524" t="s">
        <v>2310</v>
      </c>
      <c r="F90" s="524" t="s">
        <v>2311</v>
      </c>
      <c r="G90" s="523" t="s">
        <v>2312</v>
      </c>
    </row>
    <row r="91" spans="1:7" s="12" customFormat="1" x14ac:dyDescent="0.2">
      <c r="A91" s="523" t="s">
        <v>2308</v>
      </c>
      <c r="B91" s="524" t="s">
        <v>2309</v>
      </c>
      <c r="C91" s="523">
        <f t="shared" si="2"/>
        <v>1</v>
      </c>
      <c r="D91" s="523" t="str">
        <f t="shared" si="3"/>
        <v>Malaria O-9(M): Taux d'examens sanguins annuel : pour 100 habitants par an (Contextes d'élimination)-1</v>
      </c>
      <c r="E91" s="524" t="s">
        <v>2310</v>
      </c>
      <c r="F91" s="524" t="s">
        <v>2313</v>
      </c>
      <c r="G91" s="523" t="s">
        <v>2314</v>
      </c>
    </row>
    <row r="93" spans="1:7" x14ac:dyDescent="0.2">
      <c r="A93" s="3" t="s">
        <v>74</v>
      </c>
    </row>
    <row r="94" spans="1:7" x14ac:dyDescent="0.2">
      <c r="A94" s="525" t="s">
        <v>76</v>
      </c>
      <c r="B94" s="523" t="s">
        <v>196</v>
      </c>
      <c r="C94" s="523">
        <v>0</v>
      </c>
      <c r="D94" s="523" t="s">
        <v>71</v>
      </c>
      <c r="E94" s="523" t="s">
        <v>202</v>
      </c>
      <c r="F94" s="523" t="s">
        <v>204</v>
      </c>
      <c r="G94" s="523" t="s">
        <v>30</v>
      </c>
    </row>
    <row r="95" spans="1:7" hidden="1" x14ac:dyDescent="0.2">
      <c r="A95" s="523" t="s">
        <v>75</v>
      </c>
      <c r="B95" s="524" t="s">
        <v>195</v>
      </c>
      <c r="C95" s="523">
        <f>IF(B95=B94,C94+1,0)</f>
        <v>0</v>
      </c>
      <c r="D95" s="523" t="str">
        <f>B95&amp;"-"&amp;C95</f>
        <v>[Name - FR]-0</v>
      </c>
      <c r="E95" s="524" t="s">
        <v>201</v>
      </c>
      <c r="F95" s="524" t="s">
        <v>203</v>
      </c>
      <c r="G95" s="523" t="s">
        <v>29</v>
      </c>
    </row>
    <row r="96" spans="1:7" s="12" customFormat="1" x14ac:dyDescent="0.2">
      <c r="A96" s="523" t="s">
        <v>2315</v>
      </c>
      <c r="B96" s="524" t="s">
        <v>2316</v>
      </c>
      <c r="C96" s="523">
        <f t="shared" ref="C96:C159" si="4">IF(B96=B95,C95+1,0)</f>
        <v>0</v>
      </c>
      <c r="D96" s="523" t="str">
        <f t="shared" ref="D96:D159" si="5">B96&amp;"-"&amp;C96</f>
        <v>MDR TB-2(M): Nombre de cas de tuberculose, résistante à la rifampicine et/ou tuberculose multirésistante confirmés-0</v>
      </c>
      <c r="E96" s="524" t="s">
        <v>2179</v>
      </c>
      <c r="F96" s="524" t="s">
        <v>2180</v>
      </c>
      <c r="G96" s="523" t="s">
        <v>2317</v>
      </c>
    </row>
    <row r="97" spans="1:7" s="12" customFormat="1" x14ac:dyDescent="0.2">
      <c r="A97" s="523" t="s">
        <v>2315</v>
      </c>
      <c r="B97" s="524" t="s">
        <v>2316</v>
      </c>
      <c r="C97" s="523">
        <f t="shared" si="4"/>
        <v>1</v>
      </c>
      <c r="D97" s="523" t="str">
        <f t="shared" si="5"/>
        <v>MDR TB-2(M): Nombre de cas de tuberculose, résistante à la rifampicine et/ou tuberculose multirésistante confirmés-1</v>
      </c>
      <c r="E97" s="524" t="s">
        <v>2179</v>
      </c>
      <c r="F97" s="524" t="s">
        <v>2182</v>
      </c>
      <c r="G97" s="523" t="s">
        <v>2318</v>
      </c>
    </row>
    <row r="98" spans="1:7" s="12" customFormat="1" x14ac:dyDescent="0.2">
      <c r="A98" s="523" t="s">
        <v>2315</v>
      </c>
      <c r="B98" s="524" t="s">
        <v>2316</v>
      </c>
      <c r="C98" s="523">
        <f t="shared" si="4"/>
        <v>2</v>
      </c>
      <c r="D98" s="523" t="str">
        <f t="shared" si="5"/>
        <v>MDR TB-2(M): Nombre de cas de tuberculose, résistante à la rifampicine et/ou tuberculose multirésistante confirmés-2</v>
      </c>
      <c r="E98" s="524" t="s">
        <v>2150</v>
      </c>
      <c r="F98" s="524" t="s">
        <v>2188</v>
      </c>
      <c r="G98" s="523" t="s">
        <v>2319</v>
      </c>
    </row>
    <row r="99" spans="1:7" s="12" customFormat="1" x14ac:dyDescent="0.2">
      <c r="A99" s="523" t="s">
        <v>2315</v>
      </c>
      <c r="B99" s="524" t="s">
        <v>2316</v>
      </c>
      <c r="C99" s="523">
        <f t="shared" si="4"/>
        <v>3</v>
      </c>
      <c r="D99" s="523" t="str">
        <f t="shared" si="5"/>
        <v>MDR TB-2(M): Nombre de cas de tuberculose, résistante à la rifampicine et/ou tuberculose multirésistante confirmés-3</v>
      </c>
      <c r="E99" s="524" t="s">
        <v>2150</v>
      </c>
      <c r="F99" s="524" t="s">
        <v>2190</v>
      </c>
      <c r="G99" s="523" t="s">
        <v>2320</v>
      </c>
    </row>
    <row r="100" spans="1:7" s="12" customFormat="1" x14ac:dyDescent="0.2">
      <c r="A100" s="523" t="s">
        <v>2321</v>
      </c>
      <c r="B100" s="524" t="s">
        <v>2322</v>
      </c>
      <c r="C100" s="523">
        <f t="shared" si="4"/>
        <v>0</v>
      </c>
      <c r="D100" s="523" t="str">
        <f t="shared" si="5"/>
        <v>MDR TB-3(M): Nombre de cas de tuberculose résistante à la rifampicine et/ou tuberculose multirésistante qui ont commencé un traitement de deuxième intention-0</v>
      </c>
      <c r="E100" s="524" t="s">
        <v>2179</v>
      </c>
      <c r="F100" s="524" t="s">
        <v>2180</v>
      </c>
      <c r="G100" s="523" t="s">
        <v>2323</v>
      </c>
    </row>
    <row r="101" spans="1:7" s="12" customFormat="1" x14ac:dyDescent="0.2">
      <c r="A101" s="523" t="s">
        <v>2321</v>
      </c>
      <c r="B101" s="524" t="s">
        <v>2322</v>
      </c>
      <c r="C101" s="523">
        <f t="shared" si="4"/>
        <v>1</v>
      </c>
      <c r="D101" s="523" t="str">
        <f t="shared" si="5"/>
        <v>MDR TB-3(M): Nombre de cas de tuberculose résistante à la rifampicine et/ou tuberculose multirésistante qui ont commencé un traitement de deuxième intention-1</v>
      </c>
      <c r="E101" s="524" t="s">
        <v>2179</v>
      </c>
      <c r="F101" s="524" t="s">
        <v>2182</v>
      </c>
      <c r="G101" s="523" t="s">
        <v>2324</v>
      </c>
    </row>
    <row r="102" spans="1:7" s="12" customFormat="1" x14ac:dyDescent="0.2">
      <c r="A102" s="523" t="s">
        <v>2321</v>
      </c>
      <c r="B102" s="524" t="s">
        <v>2322</v>
      </c>
      <c r="C102" s="523">
        <f t="shared" si="4"/>
        <v>2</v>
      </c>
      <c r="D102" s="523" t="str">
        <f t="shared" si="5"/>
        <v>MDR TB-3(M): Nombre de cas de tuberculose résistante à la rifampicine et/ou tuberculose multirésistante qui ont commencé un traitement de deuxième intention-2</v>
      </c>
      <c r="E102" s="524" t="s">
        <v>2150</v>
      </c>
      <c r="F102" s="524" t="s">
        <v>2188</v>
      </c>
      <c r="G102" s="523" t="s">
        <v>2325</v>
      </c>
    </row>
    <row r="103" spans="1:7" s="12" customFormat="1" x14ac:dyDescent="0.2">
      <c r="A103" s="523" t="s">
        <v>2321</v>
      </c>
      <c r="B103" s="524" t="s">
        <v>2322</v>
      </c>
      <c r="C103" s="523">
        <f t="shared" si="4"/>
        <v>3</v>
      </c>
      <c r="D103" s="523" t="str">
        <f t="shared" si="5"/>
        <v>MDR TB-3(M): Nombre de cas de tuberculose résistante à la rifampicine et/ou tuberculose multirésistante qui ont commencé un traitement de deuxième intention-3</v>
      </c>
      <c r="E103" s="524" t="s">
        <v>2150</v>
      </c>
      <c r="F103" s="524" t="s">
        <v>2190</v>
      </c>
      <c r="G103" s="523" t="s">
        <v>2326</v>
      </c>
    </row>
    <row r="104" spans="1:7" s="12" customFormat="1" x14ac:dyDescent="0.2">
      <c r="A104" s="523" t="s">
        <v>2321</v>
      </c>
      <c r="B104" s="524" t="s">
        <v>2322</v>
      </c>
      <c r="C104" s="523">
        <f t="shared" si="4"/>
        <v>4</v>
      </c>
      <c r="D104" s="523" t="str">
        <f t="shared" si="5"/>
        <v>MDR TB-3(M): Nombre de cas de tuberculose résistante à la rifampicine et/ou tuberculose multirésistante qui ont commencé un traitement de deuxième intention-4</v>
      </c>
      <c r="E104" s="524" t="s">
        <v>2327</v>
      </c>
      <c r="F104" s="524" t="s">
        <v>2328</v>
      </c>
      <c r="G104" s="523" t="s">
        <v>2329</v>
      </c>
    </row>
    <row r="105" spans="1:7" s="12" customFormat="1" x14ac:dyDescent="0.2">
      <c r="A105" s="523" t="s">
        <v>2321</v>
      </c>
      <c r="B105" s="524" t="s">
        <v>2322</v>
      </c>
      <c r="C105" s="523">
        <f t="shared" si="4"/>
        <v>5</v>
      </c>
      <c r="D105" s="523" t="str">
        <f t="shared" si="5"/>
        <v>MDR TB-3(M): Nombre de cas de tuberculose résistante à la rifampicine et/ou tuberculose multirésistante qui ont commencé un traitement de deuxième intention-5</v>
      </c>
      <c r="E105" s="524" t="s">
        <v>2327</v>
      </c>
      <c r="F105" s="524" t="s">
        <v>2330</v>
      </c>
      <c r="G105" s="523" t="s">
        <v>2331</v>
      </c>
    </row>
    <row r="106" spans="1:7" s="12" customFormat="1" x14ac:dyDescent="0.2">
      <c r="A106" s="523" t="s">
        <v>857</v>
      </c>
      <c r="B106" s="524" t="s">
        <v>2332</v>
      </c>
      <c r="C106" s="523">
        <f t="shared" si="4"/>
        <v>0</v>
      </c>
      <c r="D106" s="523" t="str">
        <f t="shared" si="5"/>
        <v>VC-3(M): Nombre de moustiquaires imprégnées d'insecticide de longue durée distribuées de manière continue aux groupes à risque cibles-0</v>
      </c>
      <c r="E106" s="524" t="s">
        <v>2333</v>
      </c>
      <c r="F106" s="524" t="s">
        <v>2334</v>
      </c>
      <c r="G106" s="523" t="s">
        <v>2335</v>
      </c>
    </row>
    <row r="107" spans="1:7" s="12" customFormat="1" x14ac:dyDescent="0.2">
      <c r="A107" s="523" t="s">
        <v>857</v>
      </c>
      <c r="B107" s="524" t="s">
        <v>2332</v>
      </c>
      <c r="C107" s="523">
        <f t="shared" si="4"/>
        <v>1</v>
      </c>
      <c r="D107" s="523" t="str">
        <f t="shared" si="5"/>
        <v>VC-3(M): Nombre de moustiquaires imprégnées d'insecticide de longue durée distribuées de manière continue aux groupes à risque cibles-1</v>
      </c>
      <c r="E107" s="524" t="s">
        <v>2333</v>
      </c>
      <c r="F107" s="524" t="s">
        <v>2336</v>
      </c>
      <c r="G107" s="523" t="s">
        <v>2337</v>
      </c>
    </row>
    <row r="108" spans="1:7" s="12" customFormat="1" x14ac:dyDescent="0.2">
      <c r="A108" s="523" t="s">
        <v>857</v>
      </c>
      <c r="B108" s="524" t="s">
        <v>2332</v>
      </c>
      <c r="C108" s="523">
        <f t="shared" si="4"/>
        <v>2</v>
      </c>
      <c r="D108" s="523" t="str">
        <f t="shared" si="5"/>
        <v>VC-3(M): Nombre de moustiquaires imprégnées d'insecticide de longue durée distribuées de manière continue aux groupes à risque cibles-2</v>
      </c>
      <c r="E108" s="524" t="s">
        <v>2333</v>
      </c>
      <c r="F108" s="524" t="s">
        <v>2338</v>
      </c>
      <c r="G108" s="523" t="s">
        <v>2339</v>
      </c>
    </row>
    <row r="109" spans="1:7" s="12" customFormat="1" x14ac:dyDescent="0.2">
      <c r="A109" s="523" t="s">
        <v>857</v>
      </c>
      <c r="B109" s="524" t="s">
        <v>2332</v>
      </c>
      <c r="C109" s="523">
        <f t="shared" si="4"/>
        <v>3</v>
      </c>
      <c r="D109" s="523" t="str">
        <f t="shared" si="5"/>
        <v>VC-3(M): Nombre de moustiquaires imprégnées d'insecticide de longue durée distribuées de manière continue aux groupes à risque cibles-3</v>
      </c>
      <c r="E109" s="524" t="s">
        <v>2333</v>
      </c>
      <c r="F109" s="524" t="s">
        <v>2340</v>
      </c>
      <c r="G109" s="523" t="s">
        <v>2341</v>
      </c>
    </row>
    <row r="110" spans="1:7" s="12" customFormat="1" x14ac:dyDescent="0.2">
      <c r="A110" s="523" t="s">
        <v>857</v>
      </c>
      <c r="B110" s="524" t="s">
        <v>2332</v>
      </c>
      <c r="C110" s="523">
        <f t="shared" si="4"/>
        <v>4</v>
      </c>
      <c r="D110" s="523" t="str">
        <f t="shared" si="5"/>
        <v>VC-3(M): Nombre de moustiquaires imprégnées d'insecticide de longue durée distribuées de manière continue aux groupes à risque cibles-4</v>
      </c>
      <c r="E110" s="524" t="s">
        <v>2333</v>
      </c>
      <c r="F110" s="524" t="s">
        <v>2342</v>
      </c>
      <c r="G110" s="523" t="s">
        <v>2343</v>
      </c>
    </row>
    <row r="111" spans="1:7" s="12" customFormat="1" x14ac:dyDescent="0.2">
      <c r="A111" s="523" t="s">
        <v>862</v>
      </c>
      <c r="B111" s="524" t="s">
        <v>2344</v>
      </c>
      <c r="C111" s="523">
        <f t="shared" si="4"/>
        <v>0</v>
      </c>
      <c r="D111" s="523" t="str">
        <f t="shared" si="5"/>
        <v>CM-1a(M): Proportion de cas suspect de paludisme soumis à un test parasitologique dans des établissements de santé du secteur public-0</v>
      </c>
      <c r="E111" s="524" t="s">
        <v>2150</v>
      </c>
      <c r="F111" s="524" t="s">
        <v>2202</v>
      </c>
      <c r="G111" s="523" t="s">
        <v>2345</v>
      </c>
    </row>
    <row r="112" spans="1:7" s="12" customFormat="1" x14ac:dyDescent="0.2">
      <c r="A112" s="523" t="s">
        <v>862</v>
      </c>
      <c r="B112" s="524" t="s">
        <v>2344</v>
      </c>
      <c r="C112" s="523">
        <f t="shared" si="4"/>
        <v>1</v>
      </c>
      <c r="D112" s="523" t="str">
        <f t="shared" si="5"/>
        <v>CM-1a(M): Proportion de cas suspect de paludisme soumis à un test parasitologique dans des établissements de santé du secteur public-1</v>
      </c>
      <c r="E112" s="524" t="s">
        <v>2150</v>
      </c>
      <c r="F112" s="524" t="s">
        <v>2204</v>
      </c>
      <c r="G112" s="523" t="s">
        <v>2346</v>
      </c>
    </row>
    <row r="113" spans="1:7" s="12" customFormat="1" x14ac:dyDescent="0.2">
      <c r="A113" s="523" t="s">
        <v>862</v>
      </c>
      <c r="B113" s="524" t="s">
        <v>2344</v>
      </c>
      <c r="C113" s="523">
        <f t="shared" si="4"/>
        <v>2</v>
      </c>
      <c r="D113" s="523" t="str">
        <f t="shared" si="5"/>
        <v>CM-1a(M): Proportion de cas suspect de paludisme soumis à un test parasitologique dans des établissements de santé du secteur public-2</v>
      </c>
      <c r="E113" s="524" t="s">
        <v>2172</v>
      </c>
      <c r="F113" s="524" t="s">
        <v>2173</v>
      </c>
      <c r="G113" s="523" t="s">
        <v>2347</v>
      </c>
    </row>
    <row r="114" spans="1:7" s="12" customFormat="1" x14ac:dyDescent="0.2">
      <c r="A114" s="523" t="s">
        <v>862</v>
      </c>
      <c r="B114" s="524" t="s">
        <v>2344</v>
      </c>
      <c r="C114" s="523">
        <f t="shared" si="4"/>
        <v>3</v>
      </c>
      <c r="D114" s="523" t="str">
        <f t="shared" si="5"/>
        <v>CM-1a(M): Proportion de cas suspect de paludisme soumis à un test parasitologique dans des établissements de santé du secteur public-3</v>
      </c>
      <c r="E114" s="524" t="s">
        <v>2172</v>
      </c>
      <c r="F114" s="524" t="s">
        <v>2175</v>
      </c>
      <c r="G114" s="523" t="s">
        <v>2348</v>
      </c>
    </row>
    <row r="115" spans="1:7" s="12" customFormat="1" x14ac:dyDescent="0.2">
      <c r="A115" s="523" t="s">
        <v>2349</v>
      </c>
      <c r="B115" s="524" t="s">
        <v>2350</v>
      </c>
      <c r="C115" s="523">
        <f t="shared" si="4"/>
        <v>0</v>
      </c>
      <c r="D115" s="523" t="str">
        <f t="shared" si="5"/>
        <v>CM-1b(M): Proportion de cas suspects de paludisme soumis à un test parasitologique dans la communauté-0</v>
      </c>
      <c r="E115" s="524" t="s">
        <v>2150</v>
      </c>
      <c r="F115" s="524" t="s">
        <v>2202</v>
      </c>
      <c r="G115" s="523" t="s">
        <v>2351</v>
      </c>
    </row>
    <row r="116" spans="1:7" s="12" customFormat="1" x14ac:dyDescent="0.2">
      <c r="A116" s="523" t="s">
        <v>2349</v>
      </c>
      <c r="B116" s="524" t="s">
        <v>2350</v>
      </c>
      <c r="C116" s="523">
        <f t="shared" si="4"/>
        <v>1</v>
      </c>
      <c r="D116" s="523" t="str">
        <f t="shared" si="5"/>
        <v>CM-1b(M): Proportion de cas suspects de paludisme soumis à un test parasitologique dans la communauté-1</v>
      </c>
      <c r="E116" s="524" t="s">
        <v>2150</v>
      </c>
      <c r="F116" s="524" t="s">
        <v>2204</v>
      </c>
      <c r="G116" s="523" t="s">
        <v>2352</v>
      </c>
    </row>
    <row r="117" spans="1:7" s="12" customFormat="1" x14ac:dyDescent="0.2">
      <c r="A117" s="523" t="s">
        <v>2349</v>
      </c>
      <c r="B117" s="524" t="s">
        <v>2350</v>
      </c>
      <c r="C117" s="523">
        <f t="shared" si="4"/>
        <v>2</v>
      </c>
      <c r="D117" s="523" t="str">
        <f t="shared" si="5"/>
        <v>CM-1b(M): Proportion de cas suspects de paludisme soumis à un test parasitologique dans la communauté-2</v>
      </c>
      <c r="E117" s="524" t="s">
        <v>2172</v>
      </c>
      <c r="F117" s="524" t="s">
        <v>2173</v>
      </c>
      <c r="G117" s="523" t="s">
        <v>2353</v>
      </c>
    </row>
    <row r="118" spans="1:7" s="12" customFormat="1" x14ac:dyDescent="0.2">
      <c r="A118" s="523" t="s">
        <v>2349</v>
      </c>
      <c r="B118" s="524" t="s">
        <v>2350</v>
      </c>
      <c r="C118" s="523">
        <f t="shared" si="4"/>
        <v>3</v>
      </c>
      <c r="D118" s="523" t="str">
        <f t="shared" si="5"/>
        <v>CM-1b(M): Proportion de cas suspects de paludisme soumis à un test parasitologique dans la communauté-3</v>
      </c>
      <c r="E118" s="524" t="s">
        <v>2172</v>
      </c>
      <c r="F118" s="524" t="s">
        <v>2175</v>
      </c>
      <c r="G118" s="523" t="s">
        <v>2354</v>
      </c>
    </row>
    <row r="119" spans="1:7" s="12" customFormat="1" x14ac:dyDescent="0.2">
      <c r="A119" s="523" t="s">
        <v>865</v>
      </c>
      <c r="B119" s="524" t="s">
        <v>2355</v>
      </c>
      <c r="C119" s="523">
        <f t="shared" si="4"/>
        <v>0</v>
      </c>
      <c r="D119" s="523" t="str">
        <f t="shared" si="5"/>
        <v>CM-1c(M): Proportion de cas suspects de paludisme soumis à un test parasitologique dans des locaux du secteur privé-0</v>
      </c>
      <c r="E119" s="524" t="s">
        <v>2150</v>
      </c>
      <c r="F119" s="524" t="s">
        <v>2202</v>
      </c>
      <c r="G119" s="523" t="s">
        <v>2356</v>
      </c>
    </row>
    <row r="120" spans="1:7" s="12" customFormat="1" x14ac:dyDescent="0.2">
      <c r="A120" s="523" t="s">
        <v>865</v>
      </c>
      <c r="B120" s="524" t="s">
        <v>2355</v>
      </c>
      <c r="C120" s="523">
        <f t="shared" si="4"/>
        <v>1</v>
      </c>
      <c r="D120" s="523" t="str">
        <f t="shared" si="5"/>
        <v>CM-1c(M): Proportion de cas suspects de paludisme soumis à un test parasitologique dans des locaux du secteur privé-1</v>
      </c>
      <c r="E120" s="524" t="s">
        <v>2150</v>
      </c>
      <c r="F120" s="524" t="s">
        <v>2204</v>
      </c>
      <c r="G120" s="523" t="s">
        <v>2357</v>
      </c>
    </row>
    <row r="121" spans="1:7" s="12" customFormat="1" x14ac:dyDescent="0.2">
      <c r="A121" s="523" t="s">
        <v>865</v>
      </c>
      <c r="B121" s="524" t="s">
        <v>2355</v>
      </c>
      <c r="C121" s="523">
        <f t="shared" si="4"/>
        <v>2</v>
      </c>
      <c r="D121" s="523" t="str">
        <f t="shared" si="5"/>
        <v>CM-1c(M): Proportion de cas suspects de paludisme soumis à un test parasitologique dans des locaux du secteur privé-2</v>
      </c>
      <c r="E121" s="524" t="s">
        <v>2172</v>
      </c>
      <c r="F121" s="524" t="s">
        <v>2173</v>
      </c>
      <c r="G121" s="523" t="s">
        <v>2358</v>
      </c>
    </row>
    <row r="122" spans="1:7" s="12" customFormat="1" x14ac:dyDescent="0.2">
      <c r="A122" s="523" t="s">
        <v>865</v>
      </c>
      <c r="B122" s="524" t="s">
        <v>2355</v>
      </c>
      <c r="C122" s="523">
        <f t="shared" si="4"/>
        <v>3</v>
      </c>
      <c r="D122" s="523" t="str">
        <f t="shared" si="5"/>
        <v>CM-1c(M): Proportion de cas suspects de paludisme soumis à un test parasitologique dans des locaux du secteur privé-3</v>
      </c>
      <c r="E122" s="524" t="s">
        <v>2172</v>
      </c>
      <c r="F122" s="524" t="s">
        <v>2175</v>
      </c>
      <c r="G122" s="523" t="s">
        <v>2359</v>
      </c>
    </row>
    <row r="123" spans="1:7" s="12" customFormat="1" x14ac:dyDescent="0.2">
      <c r="A123" s="523" t="s">
        <v>868</v>
      </c>
      <c r="B123" s="524" t="s">
        <v>2360</v>
      </c>
      <c r="C123" s="523">
        <f t="shared" si="4"/>
        <v>0</v>
      </c>
      <c r="D123" s="523" t="str">
        <f t="shared" si="5"/>
        <v>CM-2a(M): Proportion de cas de paludisme confirmés ayant reçu un traitement antipaludique de première intention, conformément à la politique nationale, dans des établissements de santé du secteur public-0</v>
      </c>
      <c r="E123" s="524" t="s">
        <v>2150</v>
      </c>
      <c r="F123" s="524" t="s">
        <v>2202</v>
      </c>
      <c r="G123" s="523" t="s">
        <v>2361</v>
      </c>
    </row>
    <row r="124" spans="1:7" s="12" customFormat="1" x14ac:dyDescent="0.2">
      <c r="A124" s="523" t="s">
        <v>868</v>
      </c>
      <c r="B124" s="524" t="s">
        <v>2360</v>
      </c>
      <c r="C124" s="523">
        <f t="shared" si="4"/>
        <v>1</v>
      </c>
      <c r="D124" s="523" t="str">
        <f t="shared" si="5"/>
        <v>CM-2a(M): Proportion de cas de paludisme confirmés ayant reçu un traitement antipaludique de première intention, conformément à la politique nationale, dans des établissements de santé du secteur public-1</v>
      </c>
      <c r="E124" s="524" t="s">
        <v>2150</v>
      </c>
      <c r="F124" s="524" t="s">
        <v>2204</v>
      </c>
      <c r="G124" s="523" t="s">
        <v>2362</v>
      </c>
    </row>
    <row r="125" spans="1:7" s="12" customFormat="1" x14ac:dyDescent="0.2">
      <c r="A125" s="523" t="s">
        <v>2363</v>
      </c>
      <c r="B125" s="524" t="s">
        <v>2364</v>
      </c>
      <c r="C125" s="523">
        <f t="shared" si="4"/>
        <v>0</v>
      </c>
      <c r="D125" s="523" t="str">
        <f t="shared" si="5"/>
        <v>CM-2b(M): Proportion de cas de paludisme confirmés ayant reçu un traitement antipaludique de première intention dans la communauté-0</v>
      </c>
      <c r="E125" s="524" t="s">
        <v>2150</v>
      </c>
      <c r="F125" s="524" t="s">
        <v>2204</v>
      </c>
      <c r="G125" s="523" t="s">
        <v>2365</v>
      </c>
    </row>
    <row r="126" spans="1:7" s="12" customFormat="1" x14ac:dyDescent="0.2">
      <c r="A126" s="523" t="s">
        <v>2363</v>
      </c>
      <c r="B126" s="524" t="s">
        <v>2364</v>
      </c>
      <c r="C126" s="523">
        <f t="shared" si="4"/>
        <v>1</v>
      </c>
      <c r="D126" s="523" t="str">
        <f t="shared" si="5"/>
        <v>CM-2b(M): Proportion de cas de paludisme confirmés ayant reçu un traitement antipaludique de première intention dans la communauté-1</v>
      </c>
      <c r="E126" s="524" t="s">
        <v>2150</v>
      </c>
      <c r="F126" s="524" t="s">
        <v>2202</v>
      </c>
      <c r="G126" s="523" t="s">
        <v>2366</v>
      </c>
    </row>
    <row r="127" spans="1:7" s="12" customFormat="1" x14ac:dyDescent="0.2">
      <c r="A127" s="523" t="s">
        <v>871</v>
      </c>
      <c r="B127" s="524" t="s">
        <v>2367</v>
      </c>
      <c r="C127" s="523">
        <f t="shared" si="4"/>
        <v>0</v>
      </c>
      <c r="D127" s="523" t="str">
        <f t="shared" si="5"/>
        <v>CM-2c(M): Proportion de cas de paludisme confirmés ayant reçu un traitement antipaludique de première intention dans des locaux du secteur privé-0</v>
      </c>
      <c r="E127" s="524" t="s">
        <v>2150</v>
      </c>
      <c r="F127" s="524" t="s">
        <v>2202</v>
      </c>
      <c r="G127" s="523" t="s">
        <v>2368</v>
      </c>
    </row>
    <row r="128" spans="1:7" s="12" customFormat="1" x14ac:dyDescent="0.2">
      <c r="A128" s="523" t="s">
        <v>871</v>
      </c>
      <c r="B128" s="524" t="s">
        <v>2367</v>
      </c>
      <c r="C128" s="523">
        <f t="shared" si="4"/>
        <v>1</v>
      </c>
      <c r="D128" s="523" t="str">
        <f t="shared" si="5"/>
        <v>CM-2c(M): Proportion de cas de paludisme confirmés ayant reçu un traitement antipaludique de première intention dans des locaux du secteur privé-1</v>
      </c>
      <c r="E128" s="524" t="s">
        <v>2150</v>
      </c>
      <c r="F128" s="524" t="s">
        <v>2204</v>
      </c>
      <c r="G128" s="523" t="s">
        <v>2369</v>
      </c>
    </row>
    <row r="129" spans="1:7" s="12" customFormat="1" x14ac:dyDescent="0.2">
      <c r="A129" s="523" t="s">
        <v>2370</v>
      </c>
      <c r="B129" s="524" t="s">
        <v>2371</v>
      </c>
      <c r="C129" s="523">
        <f t="shared" si="4"/>
        <v>0</v>
      </c>
      <c r="D129" s="523" t="str">
        <f t="shared" si="5"/>
        <v>CM-3a: Proportion de cas de paludisme estimés (présumés et confirmés) ayant reçu un traitement antipaludique de première intention dans les etablissement de sante du secteur public-0</v>
      </c>
      <c r="E129" s="524" t="s">
        <v>2150</v>
      </c>
      <c r="F129" s="524" t="s">
        <v>2202</v>
      </c>
      <c r="G129" s="523" t="s">
        <v>2372</v>
      </c>
    </row>
    <row r="130" spans="1:7" s="12" customFormat="1" x14ac:dyDescent="0.2">
      <c r="A130" s="523" t="s">
        <v>2370</v>
      </c>
      <c r="B130" s="524" t="s">
        <v>2371</v>
      </c>
      <c r="C130" s="523">
        <f t="shared" si="4"/>
        <v>1</v>
      </c>
      <c r="D130" s="523" t="str">
        <f t="shared" si="5"/>
        <v>CM-3a: Proportion de cas de paludisme estimés (présumés et confirmés) ayant reçu un traitement antipaludique de première intention dans les etablissement de sante du secteur public-1</v>
      </c>
      <c r="E130" s="524" t="s">
        <v>2150</v>
      </c>
      <c r="F130" s="524" t="s">
        <v>2204</v>
      </c>
      <c r="G130" s="523" t="s">
        <v>2373</v>
      </c>
    </row>
    <row r="131" spans="1:7" s="12" customFormat="1" x14ac:dyDescent="0.2">
      <c r="A131" s="523" t="s">
        <v>2374</v>
      </c>
      <c r="B131" s="524" t="s">
        <v>2375</v>
      </c>
      <c r="C131" s="523">
        <f t="shared" si="4"/>
        <v>0</v>
      </c>
      <c r="D131" s="523" t="str">
        <f t="shared" si="5"/>
        <v>CM-3b: Proportion de cas de paludisme estimés (présumés et confirmés) ayant reçu un traitement antipaludique de première intention au niveau communautaire-0</v>
      </c>
      <c r="E131" s="524" t="s">
        <v>2150</v>
      </c>
      <c r="F131" s="524" t="s">
        <v>2202</v>
      </c>
      <c r="G131" s="523" t="s">
        <v>2376</v>
      </c>
    </row>
    <row r="132" spans="1:7" s="12" customFormat="1" x14ac:dyDescent="0.2">
      <c r="A132" s="523" t="s">
        <v>2374</v>
      </c>
      <c r="B132" s="524" t="s">
        <v>2375</v>
      </c>
      <c r="C132" s="523">
        <f t="shared" si="4"/>
        <v>1</v>
      </c>
      <c r="D132" s="523" t="str">
        <f t="shared" si="5"/>
        <v>CM-3b: Proportion de cas de paludisme estimés (présumés et confirmés) ayant reçu un traitement antipaludique de première intention au niveau communautaire-1</v>
      </c>
      <c r="E132" s="524" t="s">
        <v>2150</v>
      </c>
      <c r="F132" s="524" t="s">
        <v>2204</v>
      </c>
      <c r="G132" s="523" t="s">
        <v>2377</v>
      </c>
    </row>
    <row r="133" spans="1:7" s="12" customFormat="1" x14ac:dyDescent="0.2">
      <c r="A133" s="523" t="s">
        <v>2378</v>
      </c>
      <c r="B133" s="524" t="s">
        <v>2379</v>
      </c>
      <c r="C133" s="523">
        <f t="shared" si="4"/>
        <v>0</v>
      </c>
      <c r="D133" s="523" t="str">
        <f t="shared" si="5"/>
        <v>CM-3c: Proportion de cas de paludisme estimés (présumés et confirmés) ayant reçu un traitement antipaludique de première intention dans des établissements de santé privés-0</v>
      </c>
      <c r="E133" s="524" t="s">
        <v>2150</v>
      </c>
      <c r="F133" s="524" t="s">
        <v>2202</v>
      </c>
      <c r="G133" s="523" t="s">
        <v>2380</v>
      </c>
    </row>
    <row r="134" spans="1:7" s="12" customFormat="1" x14ac:dyDescent="0.2">
      <c r="A134" s="523" t="s">
        <v>2378</v>
      </c>
      <c r="B134" s="524" t="s">
        <v>2379</v>
      </c>
      <c r="C134" s="523">
        <f t="shared" si="4"/>
        <v>1</v>
      </c>
      <c r="D134" s="523" t="str">
        <f t="shared" si="5"/>
        <v>CM-3c: Proportion de cas de paludisme estimés (présumés et confirmés) ayant reçu un traitement antipaludique de première intention dans des établissements de santé privés-1</v>
      </c>
      <c r="E134" s="524" t="s">
        <v>2150</v>
      </c>
      <c r="F134" s="524" t="s">
        <v>2204</v>
      </c>
      <c r="G134" s="523" t="s">
        <v>2381</v>
      </c>
    </row>
    <row r="135" spans="1:7" s="12" customFormat="1" x14ac:dyDescent="0.2">
      <c r="A135" s="523" t="s">
        <v>2382</v>
      </c>
      <c r="B135" s="524" t="s">
        <v>2383</v>
      </c>
      <c r="C135" s="523">
        <f t="shared" si="4"/>
        <v>0</v>
      </c>
      <c r="D135" s="523" t="str">
        <f t="shared" si="5"/>
        <v>TCS-1(M): Pourcentage de personnes vivant avec le VIH bénéficiant actuellement d'un traitement antirétroviral-0</v>
      </c>
      <c r="E135" s="524" t="s">
        <v>2179</v>
      </c>
      <c r="F135" s="524" t="s">
        <v>2180</v>
      </c>
      <c r="G135" s="523" t="s">
        <v>2384</v>
      </c>
    </row>
    <row r="136" spans="1:7" s="12" customFormat="1" x14ac:dyDescent="0.2">
      <c r="A136" s="523" t="s">
        <v>2382</v>
      </c>
      <c r="B136" s="524" t="s">
        <v>2383</v>
      </c>
      <c r="C136" s="523">
        <f t="shared" si="4"/>
        <v>1</v>
      </c>
      <c r="D136" s="523" t="str">
        <f t="shared" si="5"/>
        <v>TCS-1(M): Pourcentage de personnes vivant avec le VIH bénéficiant actuellement d'un traitement antirétroviral-1</v>
      </c>
      <c r="E136" s="524" t="s">
        <v>2179</v>
      </c>
      <c r="F136" s="524" t="s">
        <v>2182</v>
      </c>
      <c r="G136" s="523" t="s">
        <v>2385</v>
      </c>
    </row>
    <row r="137" spans="1:7" s="12" customFormat="1" x14ac:dyDescent="0.2">
      <c r="A137" s="523" t="s">
        <v>2382</v>
      </c>
      <c r="B137" s="524" t="s">
        <v>2383</v>
      </c>
      <c r="C137" s="523">
        <f t="shared" si="4"/>
        <v>2</v>
      </c>
      <c r="D137" s="523" t="str">
        <f t="shared" si="5"/>
        <v>TCS-1(M): Pourcentage de personnes vivant avec le VIH bénéficiant actuellement d'un traitement antirétroviral-2</v>
      </c>
      <c r="E137" s="524" t="s">
        <v>2333</v>
      </c>
      <c r="F137" s="524" t="s">
        <v>2386</v>
      </c>
      <c r="G137" s="523" t="s">
        <v>2387</v>
      </c>
    </row>
    <row r="138" spans="1:7" s="12" customFormat="1" x14ac:dyDescent="0.2">
      <c r="A138" s="523" t="s">
        <v>2382</v>
      </c>
      <c r="B138" s="524" t="s">
        <v>2383</v>
      </c>
      <c r="C138" s="523">
        <f t="shared" si="4"/>
        <v>3</v>
      </c>
      <c r="D138" s="523" t="str">
        <f t="shared" si="5"/>
        <v>TCS-1(M): Pourcentage de personnes vivant avec le VIH bénéficiant actuellement d'un traitement antirétroviral-3</v>
      </c>
      <c r="E138" s="524" t="s">
        <v>2150</v>
      </c>
      <c r="F138" s="524" t="s">
        <v>2188</v>
      </c>
      <c r="G138" s="523" t="s">
        <v>2388</v>
      </c>
    </row>
    <row r="139" spans="1:7" s="12" customFormat="1" x14ac:dyDescent="0.2">
      <c r="A139" s="523" t="s">
        <v>2382</v>
      </c>
      <c r="B139" s="524" t="s">
        <v>2383</v>
      </c>
      <c r="C139" s="523">
        <f t="shared" si="4"/>
        <v>4</v>
      </c>
      <c r="D139" s="523" t="str">
        <f t="shared" si="5"/>
        <v>TCS-1(M): Pourcentage de personnes vivant avec le VIH bénéficiant actuellement d'un traitement antirétroviral-4</v>
      </c>
      <c r="E139" s="524" t="s">
        <v>2150</v>
      </c>
      <c r="F139" s="524" t="s">
        <v>2190</v>
      </c>
      <c r="G139" s="523" t="s">
        <v>2389</v>
      </c>
    </row>
    <row r="140" spans="1:7" s="12" customFormat="1" x14ac:dyDescent="0.2">
      <c r="A140" s="523" t="s">
        <v>2382</v>
      </c>
      <c r="B140" s="524" t="s">
        <v>2383</v>
      </c>
      <c r="C140" s="523">
        <f t="shared" si="4"/>
        <v>5</v>
      </c>
      <c r="D140" s="523" t="str">
        <f t="shared" si="5"/>
        <v>TCS-1(M): Pourcentage de personnes vivant avec le VIH bénéficiant actuellement d'un traitement antirétroviral-5</v>
      </c>
      <c r="E140" s="524" t="s">
        <v>2192</v>
      </c>
      <c r="F140" s="524" t="s">
        <v>2390</v>
      </c>
      <c r="G140" s="523" t="s">
        <v>2391</v>
      </c>
    </row>
    <row r="141" spans="1:7" s="12" customFormat="1" x14ac:dyDescent="0.2">
      <c r="A141" s="523" t="s">
        <v>2382</v>
      </c>
      <c r="B141" s="524" t="s">
        <v>2383</v>
      </c>
      <c r="C141" s="523">
        <f t="shared" si="4"/>
        <v>6</v>
      </c>
      <c r="D141" s="523" t="str">
        <f t="shared" si="5"/>
        <v>TCS-1(M): Pourcentage de personnes vivant avec le VIH bénéficiant actuellement d'un traitement antirétroviral-6</v>
      </c>
      <c r="E141" s="524" t="s">
        <v>2192</v>
      </c>
      <c r="F141" s="524" t="s">
        <v>2193</v>
      </c>
      <c r="G141" s="523" t="s">
        <v>2392</v>
      </c>
    </row>
    <row r="142" spans="1:7" s="12" customFormat="1" x14ac:dyDescent="0.2">
      <c r="A142" s="523" t="s">
        <v>2382</v>
      </c>
      <c r="B142" s="524" t="s">
        <v>2383</v>
      </c>
      <c r="C142" s="523">
        <f t="shared" si="4"/>
        <v>7</v>
      </c>
      <c r="D142" s="523" t="str">
        <f t="shared" si="5"/>
        <v>TCS-1(M): Pourcentage de personnes vivant avec le VIH bénéficiant actuellement d'un traitement antirétroviral-7</v>
      </c>
      <c r="E142" s="524" t="s">
        <v>2192</v>
      </c>
      <c r="F142" s="524" t="s">
        <v>2195</v>
      </c>
      <c r="G142" s="523" t="s">
        <v>2393</v>
      </c>
    </row>
    <row r="143" spans="1:7" s="12" customFormat="1" x14ac:dyDescent="0.2">
      <c r="A143" s="523" t="s">
        <v>2382</v>
      </c>
      <c r="B143" s="524" t="s">
        <v>2383</v>
      </c>
      <c r="C143" s="523">
        <f t="shared" si="4"/>
        <v>8</v>
      </c>
      <c r="D143" s="523" t="str">
        <f t="shared" si="5"/>
        <v>TCS-1(M): Pourcentage de personnes vivant avec le VIH bénéficiant actuellement d'un traitement antirétroviral-8</v>
      </c>
      <c r="E143" s="524" t="s">
        <v>2333</v>
      </c>
      <c r="F143" s="524" t="s">
        <v>2394</v>
      </c>
      <c r="G143" s="523" t="s">
        <v>2395</v>
      </c>
    </row>
    <row r="144" spans="1:7" s="12" customFormat="1" x14ac:dyDescent="0.2">
      <c r="A144" s="523" t="s">
        <v>2382</v>
      </c>
      <c r="B144" s="524" t="s">
        <v>2383</v>
      </c>
      <c r="C144" s="523">
        <f t="shared" si="4"/>
        <v>9</v>
      </c>
      <c r="D144" s="523" t="str">
        <f t="shared" si="5"/>
        <v>TCS-1(M): Pourcentage de personnes vivant avec le VIH bénéficiant actuellement d'un traitement antirétroviral-9</v>
      </c>
      <c r="E144" s="524" t="s">
        <v>2333</v>
      </c>
      <c r="F144" s="524" t="s">
        <v>2396</v>
      </c>
      <c r="G144" s="523" t="s">
        <v>2397</v>
      </c>
    </row>
    <row r="145" spans="1:7" s="12" customFormat="1" x14ac:dyDescent="0.2">
      <c r="A145" s="523" t="s">
        <v>2382</v>
      </c>
      <c r="B145" s="524" t="s">
        <v>2383</v>
      </c>
      <c r="C145" s="523">
        <f t="shared" si="4"/>
        <v>10</v>
      </c>
      <c r="D145" s="523" t="str">
        <f t="shared" si="5"/>
        <v>TCS-1(M): Pourcentage de personnes vivant avec le VIH bénéficiant actuellement d'un traitement antirétroviral-10</v>
      </c>
      <c r="E145" s="524" t="s">
        <v>2333</v>
      </c>
      <c r="F145" s="524" t="s">
        <v>2398</v>
      </c>
      <c r="G145" s="523" t="s">
        <v>2399</v>
      </c>
    </row>
    <row r="146" spans="1:7" s="12" customFormat="1" x14ac:dyDescent="0.2">
      <c r="A146" s="523" t="s">
        <v>2382</v>
      </c>
      <c r="B146" s="524" t="s">
        <v>2383</v>
      </c>
      <c r="C146" s="523">
        <f t="shared" si="4"/>
        <v>11</v>
      </c>
      <c r="D146" s="523" t="str">
        <f t="shared" si="5"/>
        <v>TCS-1(M): Pourcentage de personnes vivant avec le VIH bénéficiant actuellement d'un traitement antirétroviral-11</v>
      </c>
      <c r="E146" s="524" t="s">
        <v>2192</v>
      </c>
      <c r="F146" s="524" t="s">
        <v>2400</v>
      </c>
      <c r="G146" s="523" t="s">
        <v>2401</v>
      </c>
    </row>
    <row r="147" spans="1:7" s="12" customFormat="1" x14ac:dyDescent="0.2">
      <c r="A147" s="523" t="s">
        <v>2382</v>
      </c>
      <c r="B147" s="524" t="s">
        <v>2383</v>
      </c>
      <c r="C147" s="523">
        <f t="shared" si="4"/>
        <v>12</v>
      </c>
      <c r="D147" s="523" t="str">
        <f t="shared" si="5"/>
        <v>TCS-1(M): Pourcentage de personnes vivant avec le VIH bénéficiant actuellement d'un traitement antirétroviral-12</v>
      </c>
      <c r="E147" s="524" t="s">
        <v>2192</v>
      </c>
      <c r="F147" s="524" t="s">
        <v>2197</v>
      </c>
      <c r="G147" s="523" t="s">
        <v>2402</v>
      </c>
    </row>
    <row r="148" spans="1:7" s="12" customFormat="1" x14ac:dyDescent="0.2">
      <c r="A148" s="523" t="s">
        <v>2382</v>
      </c>
      <c r="B148" s="524" t="s">
        <v>2383</v>
      </c>
      <c r="C148" s="523">
        <f t="shared" si="4"/>
        <v>13</v>
      </c>
      <c r="D148" s="523" t="str">
        <f t="shared" si="5"/>
        <v>TCS-1(M): Pourcentage de personnes vivant avec le VIH bénéficiant actuellement d'un traitement antirétroviral-13</v>
      </c>
      <c r="E148" s="524" t="s">
        <v>2192</v>
      </c>
      <c r="F148" s="524" t="s">
        <v>2199</v>
      </c>
      <c r="G148" s="523" t="s">
        <v>2403</v>
      </c>
    </row>
    <row r="149" spans="1:7" s="12" customFormat="1" x14ac:dyDescent="0.2">
      <c r="A149" s="523" t="s">
        <v>2404</v>
      </c>
      <c r="B149" s="524" t="s">
        <v>2405</v>
      </c>
      <c r="C149" s="523">
        <f t="shared" si="4"/>
        <v>0</v>
      </c>
      <c r="D149" s="523" t="str">
        <f t="shared" si="5"/>
        <v>TCS-2: Pourcentage de personnes vivant avec le VIH qui ont commencé la thérapie antirétrovirale avec un taux de CD4 de &lt;200 cellules / mm ³-0</v>
      </c>
      <c r="E149" s="524" t="s">
        <v>2179</v>
      </c>
      <c r="F149" s="524" t="s">
        <v>2180</v>
      </c>
      <c r="G149" s="523" t="s">
        <v>2406</v>
      </c>
    </row>
    <row r="150" spans="1:7" s="12" customFormat="1" x14ac:dyDescent="0.2">
      <c r="A150" s="523" t="s">
        <v>2404</v>
      </c>
      <c r="B150" s="524" t="s">
        <v>2405</v>
      </c>
      <c r="C150" s="523">
        <f t="shared" si="4"/>
        <v>1</v>
      </c>
      <c r="D150" s="523" t="str">
        <f t="shared" si="5"/>
        <v>TCS-2: Pourcentage de personnes vivant avec le VIH qui ont commencé la thérapie antirétrovirale avec un taux de CD4 de &lt;200 cellules / mm ³-1</v>
      </c>
      <c r="E150" s="524" t="s">
        <v>2179</v>
      </c>
      <c r="F150" s="524" t="s">
        <v>2182</v>
      </c>
      <c r="G150" s="523" t="s">
        <v>2407</v>
      </c>
    </row>
    <row r="151" spans="1:7" s="12" customFormat="1" x14ac:dyDescent="0.2">
      <c r="A151" s="523" t="s">
        <v>2408</v>
      </c>
      <c r="B151" s="524" t="s">
        <v>2409</v>
      </c>
      <c r="C151" s="523">
        <f t="shared" si="4"/>
        <v>0</v>
      </c>
      <c r="D151" s="523" t="str">
        <f t="shared" si="5"/>
        <v>TCP-1(M): Nombre de cas déclarés de tuberculose, toutes formes confondues, bactériologiquement confirmés et cliniquement diagnostiqués, nouveaux cas et récidives-0</v>
      </c>
      <c r="E151" s="524" t="s">
        <v>2179</v>
      </c>
      <c r="F151" s="524" t="s">
        <v>2180</v>
      </c>
      <c r="G151" s="523" t="s">
        <v>2410</v>
      </c>
    </row>
    <row r="152" spans="1:7" s="12" customFormat="1" x14ac:dyDescent="0.2">
      <c r="A152" s="523" t="s">
        <v>2408</v>
      </c>
      <c r="B152" s="524" t="s">
        <v>2409</v>
      </c>
      <c r="C152" s="523">
        <f t="shared" si="4"/>
        <v>1</v>
      </c>
      <c r="D152" s="523" t="str">
        <f t="shared" si="5"/>
        <v>TCP-1(M): Nombre de cas déclarés de tuberculose, toutes formes confondues, bactériologiquement confirmés et cliniquement diagnostiqués, nouveaux cas et récidives-1</v>
      </c>
      <c r="E152" s="524" t="s">
        <v>2179</v>
      </c>
      <c r="F152" s="524" t="s">
        <v>2182</v>
      </c>
      <c r="G152" s="523" t="s">
        <v>2411</v>
      </c>
    </row>
    <row r="153" spans="1:7" s="12" customFormat="1" x14ac:dyDescent="0.2">
      <c r="A153" s="523" t="s">
        <v>2408</v>
      </c>
      <c r="B153" s="524" t="s">
        <v>2409</v>
      </c>
      <c r="C153" s="523">
        <f t="shared" si="4"/>
        <v>2</v>
      </c>
      <c r="D153" s="523" t="str">
        <f t="shared" si="5"/>
        <v>TCP-1(M): Nombre de cas déclarés de tuberculose, toutes formes confondues, bactériologiquement confirmés et cliniquement diagnostiqués, nouveaux cas et récidives-2</v>
      </c>
      <c r="E153" s="524" t="s">
        <v>2412</v>
      </c>
      <c r="F153" s="524" t="s">
        <v>2413</v>
      </c>
      <c r="G153" s="523" t="s">
        <v>2414</v>
      </c>
    </row>
    <row r="154" spans="1:7" s="12" customFormat="1" x14ac:dyDescent="0.2">
      <c r="A154" s="523" t="s">
        <v>2408</v>
      </c>
      <c r="B154" s="524" t="s">
        <v>2409</v>
      </c>
      <c r="C154" s="523">
        <f t="shared" si="4"/>
        <v>3</v>
      </c>
      <c r="D154" s="523" t="str">
        <f t="shared" si="5"/>
        <v>TCP-1(M): Nombre de cas déclarés de tuberculose, toutes formes confondues, bactériologiquement confirmés et cliniquement diagnostiqués, nouveaux cas et récidives-3</v>
      </c>
      <c r="E154" s="524" t="s">
        <v>2412</v>
      </c>
      <c r="F154" s="524" t="s">
        <v>2415</v>
      </c>
      <c r="G154" s="523" t="s">
        <v>2416</v>
      </c>
    </row>
    <row r="155" spans="1:7" s="12" customFormat="1" x14ac:dyDescent="0.2">
      <c r="A155" s="523" t="s">
        <v>2408</v>
      </c>
      <c r="B155" s="524" t="s">
        <v>2409</v>
      </c>
      <c r="C155" s="523">
        <f t="shared" si="4"/>
        <v>4</v>
      </c>
      <c r="D155" s="523" t="str">
        <f t="shared" si="5"/>
        <v>TCP-1(M): Nombre de cas déclarés de tuberculose, toutes formes confondues, bactériologiquement confirmés et cliniquement diagnostiqués, nouveaux cas et récidives-4</v>
      </c>
      <c r="E155" s="524" t="s">
        <v>2412</v>
      </c>
      <c r="F155" s="524" t="s">
        <v>2417</v>
      </c>
      <c r="G155" s="523" t="s">
        <v>2418</v>
      </c>
    </row>
    <row r="156" spans="1:7" s="12" customFormat="1" x14ac:dyDescent="0.2">
      <c r="A156" s="523" t="s">
        <v>2408</v>
      </c>
      <c r="B156" s="524" t="s">
        <v>2409</v>
      </c>
      <c r="C156" s="523">
        <f t="shared" si="4"/>
        <v>5</v>
      </c>
      <c r="D156" s="523" t="str">
        <f t="shared" si="5"/>
        <v>TCP-1(M): Nombre de cas déclarés de tuberculose, toutes formes confondues, bactériologiquement confirmés et cliniquement diagnostiqués, nouveaux cas et récidives-5</v>
      </c>
      <c r="E156" s="524" t="s">
        <v>2150</v>
      </c>
      <c r="F156" s="524" t="s">
        <v>2188</v>
      </c>
      <c r="G156" s="523" t="s">
        <v>2419</v>
      </c>
    </row>
    <row r="157" spans="1:7" s="12" customFormat="1" x14ac:dyDescent="0.2">
      <c r="A157" s="523" t="s">
        <v>2408</v>
      </c>
      <c r="B157" s="524" t="s">
        <v>2409</v>
      </c>
      <c r="C157" s="523">
        <f t="shared" si="4"/>
        <v>6</v>
      </c>
      <c r="D157" s="523" t="str">
        <f t="shared" si="5"/>
        <v>TCP-1(M): Nombre de cas déclarés de tuberculose, toutes formes confondues, bactériologiquement confirmés et cliniquement diagnostiqués, nouveaux cas et récidives-6</v>
      </c>
      <c r="E157" s="524" t="s">
        <v>2150</v>
      </c>
      <c r="F157" s="524" t="s">
        <v>2190</v>
      </c>
      <c r="G157" s="523" t="s">
        <v>2420</v>
      </c>
    </row>
    <row r="158" spans="1:7" s="12" customFormat="1" x14ac:dyDescent="0.2">
      <c r="A158" s="523" t="s">
        <v>2408</v>
      </c>
      <c r="B158" s="524" t="s">
        <v>2409</v>
      </c>
      <c r="C158" s="523">
        <f t="shared" si="4"/>
        <v>7</v>
      </c>
      <c r="D158" s="523" t="str">
        <f t="shared" si="5"/>
        <v>TCP-1(M): Nombre de cas déclarés de tuberculose, toutes formes confondues, bactériologiquement confirmés et cliniquement diagnostiqués, nouveaux cas et récidives-7</v>
      </c>
      <c r="E158" s="524" t="s">
        <v>2211</v>
      </c>
      <c r="F158" s="524" t="s">
        <v>2421</v>
      </c>
      <c r="G158" s="523" t="s">
        <v>2422</v>
      </c>
    </row>
    <row r="159" spans="1:7" s="12" customFormat="1" x14ac:dyDescent="0.2">
      <c r="A159" s="523" t="s">
        <v>2423</v>
      </c>
      <c r="B159" s="524" t="s">
        <v>2424</v>
      </c>
      <c r="C159" s="523">
        <f t="shared" si="4"/>
        <v>0</v>
      </c>
      <c r="D159" s="523" t="str">
        <f t="shared" si="5"/>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E159" s="524" t="s">
        <v>2179</v>
      </c>
      <c r="F159" s="524" t="s">
        <v>2180</v>
      </c>
      <c r="G159" s="523" t="s">
        <v>2425</v>
      </c>
    </row>
    <row r="160" spans="1:7" s="12" customFormat="1" x14ac:dyDescent="0.2">
      <c r="A160" s="523" t="s">
        <v>2423</v>
      </c>
      <c r="B160" s="524" t="s">
        <v>2424</v>
      </c>
      <c r="C160" s="523">
        <f t="shared" ref="C160:C182" si="6">IF(B160=B159,C159+1,0)</f>
        <v>1</v>
      </c>
      <c r="D160" s="523" t="str">
        <f t="shared" ref="D160:D182" si="7">B160&amp;"-"&amp;C160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E160" s="524" t="s">
        <v>2179</v>
      </c>
      <c r="F160" s="524" t="s">
        <v>2182</v>
      </c>
      <c r="G160" s="523" t="s">
        <v>2426</v>
      </c>
    </row>
    <row r="161" spans="1:7" s="12" customFormat="1" x14ac:dyDescent="0.2">
      <c r="A161" s="523" t="s">
        <v>2423</v>
      </c>
      <c r="B161" s="524" t="s">
        <v>2424</v>
      </c>
      <c r="C161" s="523">
        <f t="shared" si="6"/>
        <v>2</v>
      </c>
      <c r="D161" s="523"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E161" s="524" t="s">
        <v>2412</v>
      </c>
      <c r="F161" s="524" t="s">
        <v>2413</v>
      </c>
      <c r="G161" s="523" t="s">
        <v>2427</v>
      </c>
    </row>
    <row r="162" spans="1:7" s="12" customFormat="1" x14ac:dyDescent="0.2">
      <c r="A162" s="523" t="s">
        <v>2423</v>
      </c>
      <c r="B162" s="524" t="s">
        <v>2424</v>
      </c>
      <c r="C162" s="523">
        <f t="shared" si="6"/>
        <v>3</v>
      </c>
      <c r="D162" s="523"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E162" s="524" t="s">
        <v>2412</v>
      </c>
      <c r="F162" s="524" t="s">
        <v>2415</v>
      </c>
      <c r="G162" s="523" t="s">
        <v>2428</v>
      </c>
    </row>
    <row r="163" spans="1:7" s="12" customFormat="1" x14ac:dyDescent="0.2">
      <c r="A163" s="523" t="s">
        <v>2423</v>
      </c>
      <c r="B163" s="524" t="s">
        <v>2424</v>
      </c>
      <c r="C163" s="523">
        <f t="shared" si="6"/>
        <v>4</v>
      </c>
      <c r="D163" s="523"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E163" s="524" t="s">
        <v>2412</v>
      </c>
      <c r="F163" s="524" t="s">
        <v>2417</v>
      </c>
      <c r="G163" s="523" t="s">
        <v>2429</v>
      </c>
    </row>
    <row r="164" spans="1:7" s="12" customFormat="1" x14ac:dyDescent="0.2">
      <c r="A164" s="523" t="s">
        <v>2423</v>
      </c>
      <c r="B164" s="524" t="s">
        <v>2424</v>
      </c>
      <c r="C164" s="523">
        <f t="shared" si="6"/>
        <v>5</v>
      </c>
      <c r="D164" s="523"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E164" s="524" t="s">
        <v>2150</v>
      </c>
      <c r="F164" s="524" t="s">
        <v>2188</v>
      </c>
      <c r="G164" s="523" t="s">
        <v>2430</v>
      </c>
    </row>
    <row r="165" spans="1:7" s="12" customFormat="1" x14ac:dyDescent="0.2">
      <c r="A165" s="523" t="s">
        <v>2423</v>
      </c>
      <c r="B165" s="524" t="s">
        <v>2424</v>
      </c>
      <c r="C165" s="523">
        <f t="shared" si="6"/>
        <v>6</v>
      </c>
      <c r="D165" s="523"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E165" s="524" t="s">
        <v>2150</v>
      </c>
      <c r="F165" s="524" t="s">
        <v>2190</v>
      </c>
      <c r="G165" s="523" t="s">
        <v>2431</v>
      </c>
    </row>
    <row r="166" spans="1:7" s="12" customFormat="1" x14ac:dyDescent="0.2">
      <c r="A166" s="523" t="s">
        <v>2432</v>
      </c>
      <c r="B166" s="524" t="s">
        <v>2433</v>
      </c>
      <c r="C166" s="523">
        <f t="shared" si="6"/>
        <v>0</v>
      </c>
      <c r="D166" s="523" t="str">
        <f t="shared" si="7"/>
        <v>YP-3: Nombre d'adolescentes et jeunes femmes qui ont fait un test VIH et qui connaissent les résultats durant la période de rapportage-0</v>
      </c>
      <c r="E166" s="524" t="s">
        <v>2150</v>
      </c>
      <c r="F166" s="524" t="s">
        <v>2434</v>
      </c>
      <c r="G166" s="523" t="s">
        <v>2435</v>
      </c>
    </row>
    <row r="167" spans="1:7" s="12" customFormat="1" x14ac:dyDescent="0.2">
      <c r="A167" s="523" t="s">
        <v>2432</v>
      </c>
      <c r="B167" s="524" t="s">
        <v>2433</v>
      </c>
      <c r="C167" s="523">
        <f t="shared" si="6"/>
        <v>1</v>
      </c>
      <c r="D167" s="523" t="str">
        <f t="shared" si="7"/>
        <v>YP-3: Nombre d'adolescentes et jeunes femmes qui ont fait un test VIH et qui connaissent les résultats durant la période de rapportage-1</v>
      </c>
      <c r="E167" s="524" t="s">
        <v>2150</v>
      </c>
      <c r="F167" s="524" t="s">
        <v>2436</v>
      </c>
      <c r="G167" s="523" t="s">
        <v>2437</v>
      </c>
    </row>
    <row r="168" spans="1:7" s="12" customFormat="1" x14ac:dyDescent="0.2">
      <c r="A168" s="523" t="s">
        <v>2432</v>
      </c>
      <c r="B168" s="524" t="s">
        <v>2433</v>
      </c>
      <c r="C168" s="523">
        <f t="shared" si="6"/>
        <v>2</v>
      </c>
      <c r="D168" s="523" t="str">
        <f t="shared" si="7"/>
        <v>YP-3: Nombre d'adolescentes et jeunes femmes qui ont fait un test VIH et qui connaissent les résultats durant la période de rapportage-2</v>
      </c>
      <c r="E168" s="524" t="s">
        <v>2150</v>
      </c>
      <c r="F168" s="524" t="s">
        <v>2438</v>
      </c>
      <c r="G168" s="523" t="s">
        <v>2439</v>
      </c>
    </row>
    <row r="169" spans="1:7" s="12" customFormat="1" x14ac:dyDescent="0.2">
      <c r="A169" s="523" t="s">
        <v>2432</v>
      </c>
      <c r="B169" s="524" t="s">
        <v>2433</v>
      </c>
      <c r="C169" s="523">
        <f t="shared" si="6"/>
        <v>3</v>
      </c>
      <c r="D169" s="523" t="str">
        <f t="shared" si="7"/>
        <v>YP-3: Nombre d'adolescentes et jeunes femmes qui ont fait un test VIH et qui connaissent les résultats durant la période de rapportage-3</v>
      </c>
      <c r="E169" s="524" t="s">
        <v>2412</v>
      </c>
      <c r="F169" s="524" t="s">
        <v>2413</v>
      </c>
      <c r="G169" s="523" t="s">
        <v>2440</v>
      </c>
    </row>
    <row r="170" spans="1:7" s="12" customFormat="1" x14ac:dyDescent="0.2">
      <c r="A170" s="523" t="s">
        <v>2432</v>
      </c>
      <c r="B170" s="524" t="s">
        <v>2433</v>
      </c>
      <c r="C170" s="523">
        <f t="shared" si="6"/>
        <v>4</v>
      </c>
      <c r="D170" s="523" t="str">
        <f t="shared" si="7"/>
        <v>YP-3: Nombre d'adolescentes et jeunes femmes qui ont fait un test VIH et qui connaissent les résultats durant la période de rapportage-4</v>
      </c>
      <c r="E170" s="524" t="s">
        <v>2412</v>
      </c>
      <c r="F170" s="524" t="s">
        <v>2415</v>
      </c>
      <c r="G170" s="523" t="s">
        <v>2441</v>
      </c>
    </row>
    <row r="171" spans="1:7" s="12" customFormat="1" x14ac:dyDescent="0.2">
      <c r="A171" s="523" t="s">
        <v>2442</v>
      </c>
      <c r="B171" s="524" t="s">
        <v>2443</v>
      </c>
      <c r="C171" s="523">
        <f t="shared" si="6"/>
        <v>0</v>
      </c>
      <c r="D171" s="523" t="str">
        <f t="shared" si="7"/>
        <v>HTS-1: Nombre de personnes dépistées pour le VIH et ayant reçu leurs résultats durant la période de rapportage-0</v>
      </c>
      <c r="E171" s="524" t="s">
        <v>2179</v>
      </c>
      <c r="F171" s="524" t="s">
        <v>2180</v>
      </c>
      <c r="G171" s="523" t="s">
        <v>2444</v>
      </c>
    </row>
    <row r="172" spans="1:7" s="12" customFormat="1" x14ac:dyDescent="0.2">
      <c r="A172" s="523" t="s">
        <v>2442</v>
      </c>
      <c r="B172" s="524" t="s">
        <v>2443</v>
      </c>
      <c r="C172" s="523">
        <f t="shared" si="6"/>
        <v>1</v>
      </c>
      <c r="D172" s="523" t="str">
        <f t="shared" si="7"/>
        <v>HTS-1: Nombre de personnes dépistées pour le VIH et ayant reçu leurs résultats durant la période de rapportage-1</v>
      </c>
      <c r="E172" s="524" t="s">
        <v>2179</v>
      </c>
      <c r="F172" s="524" t="s">
        <v>2182</v>
      </c>
      <c r="G172" s="523" t="s">
        <v>2445</v>
      </c>
    </row>
    <row r="173" spans="1:7" s="12" customFormat="1" x14ac:dyDescent="0.2">
      <c r="A173" s="523" t="s">
        <v>2442</v>
      </c>
      <c r="B173" s="524" t="s">
        <v>2443</v>
      </c>
      <c r="C173" s="523">
        <f t="shared" si="6"/>
        <v>2</v>
      </c>
      <c r="D173" s="523" t="str">
        <f t="shared" si="7"/>
        <v>HTS-1: Nombre de personnes dépistées pour le VIH et ayant reçu leurs résultats durant la période de rapportage-2</v>
      </c>
      <c r="E173" s="524" t="s">
        <v>2412</v>
      </c>
      <c r="F173" s="524" t="s">
        <v>2413</v>
      </c>
      <c r="G173" s="523" t="s">
        <v>2446</v>
      </c>
    </row>
    <row r="174" spans="1:7" s="12" customFormat="1" x14ac:dyDescent="0.2">
      <c r="A174" s="523" t="s">
        <v>2442</v>
      </c>
      <c r="B174" s="524" t="s">
        <v>2443</v>
      </c>
      <c r="C174" s="523">
        <f t="shared" si="6"/>
        <v>3</v>
      </c>
      <c r="D174" s="523" t="str">
        <f t="shared" si="7"/>
        <v>HTS-1: Nombre de personnes dépistées pour le VIH et ayant reçu leurs résultats durant la période de rapportage-3</v>
      </c>
      <c r="E174" s="524" t="s">
        <v>2412</v>
      </c>
      <c r="F174" s="524" t="s">
        <v>2415</v>
      </c>
      <c r="G174" s="523" t="s">
        <v>2447</v>
      </c>
    </row>
    <row r="175" spans="1:7" s="12" customFormat="1" x14ac:dyDescent="0.2">
      <c r="A175" s="523" t="s">
        <v>2448</v>
      </c>
      <c r="B175" s="524" t="s">
        <v>2449</v>
      </c>
      <c r="C175" s="523">
        <f t="shared" si="6"/>
        <v>0</v>
      </c>
      <c r="D175" s="523" t="str">
        <f t="shared" si="7"/>
        <v>TCP-6b: Nombre de cas de TB (toutes formes) notifiées parmi les populations clés affectées / groupes à haut risque (autres que les prisionniers)-0</v>
      </c>
      <c r="E175" s="524" t="s">
        <v>2333</v>
      </c>
      <c r="F175" s="524" t="s">
        <v>2338</v>
      </c>
      <c r="G175" s="523" t="s">
        <v>2450</v>
      </c>
    </row>
    <row r="176" spans="1:7" s="12" customFormat="1" x14ac:dyDescent="0.2">
      <c r="A176" s="523" t="s">
        <v>2448</v>
      </c>
      <c r="B176" s="524" t="s">
        <v>2449</v>
      </c>
      <c r="C176" s="523">
        <f t="shared" si="6"/>
        <v>1</v>
      </c>
      <c r="D176" s="523" t="str">
        <f t="shared" si="7"/>
        <v>TCP-6b: Nombre de cas de TB (toutes formes) notifiées parmi les populations clés affectées / groupes à haut risque (autres que les prisionniers)-1</v>
      </c>
      <c r="E176" s="524" t="s">
        <v>2333</v>
      </c>
      <c r="F176" s="524" t="s">
        <v>2340</v>
      </c>
      <c r="G176" s="523" t="s">
        <v>2451</v>
      </c>
    </row>
    <row r="177" spans="1:7" s="12" customFormat="1" x14ac:dyDescent="0.2">
      <c r="A177" s="523" t="s">
        <v>2452</v>
      </c>
      <c r="B177" s="524" t="s">
        <v>2453</v>
      </c>
      <c r="C177" s="523">
        <f t="shared" si="6"/>
        <v>0</v>
      </c>
      <c r="D177" s="523" t="str">
        <f t="shared" si="7"/>
        <v>SPI-2: Pourcentage d'enfants de 3-59 mois ayant reçu le nombre total de doses de CPS (chimio-prophylaxie saisonnière) (3 ou 4) pour la saison de transmission dans les zones cibles-0</v>
      </c>
      <c r="E177" s="524" t="s">
        <v>2179</v>
      </c>
      <c r="F177" s="524" t="s">
        <v>2180</v>
      </c>
      <c r="G177" s="523" t="s">
        <v>2454</v>
      </c>
    </row>
    <row r="178" spans="1:7" s="12" customFormat="1" x14ac:dyDescent="0.2">
      <c r="A178" s="523" t="s">
        <v>2452</v>
      </c>
      <c r="B178" s="524" t="s">
        <v>2453</v>
      </c>
      <c r="C178" s="523">
        <f t="shared" si="6"/>
        <v>1</v>
      </c>
      <c r="D178" s="523" t="str">
        <f t="shared" si="7"/>
        <v>SPI-2: Pourcentage d'enfants de 3-59 mois ayant reçu le nombre total de doses de CPS (chimio-prophylaxie saisonnière) (3 ou 4) pour la saison de transmission dans les zones cibles-1</v>
      </c>
      <c r="E178" s="524" t="s">
        <v>2179</v>
      </c>
      <c r="F178" s="524" t="s">
        <v>2182</v>
      </c>
      <c r="G178" s="523" t="s">
        <v>2455</v>
      </c>
    </row>
    <row r="179" spans="1:7" s="12" customFormat="1" x14ac:dyDescent="0.2">
      <c r="A179" s="523" t="s">
        <v>2456</v>
      </c>
      <c r="B179" s="524" t="s">
        <v>2457</v>
      </c>
      <c r="C179" s="523">
        <f t="shared" si="6"/>
        <v>0</v>
      </c>
      <c r="D179" s="523" t="str">
        <f t="shared" si="7"/>
        <v>TCS-3.1: Pourcentage de personnes vivant avec le VIH qui ont commencé la thérapie antirétrovirale, qui ont une charge virale indétectable à 12 mois (&lt; 1000 copies/ml)-0</v>
      </c>
      <c r="E179" s="524" t="s">
        <v>2192</v>
      </c>
      <c r="F179" s="524" t="s">
        <v>2193</v>
      </c>
      <c r="G179" s="523" t="s">
        <v>2458</v>
      </c>
    </row>
    <row r="180" spans="1:7" s="12" customFormat="1" x14ac:dyDescent="0.2">
      <c r="A180" s="523" t="s">
        <v>2456</v>
      </c>
      <c r="B180" s="524" t="s">
        <v>2457</v>
      </c>
      <c r="C180" s="523">
        <f t="shared" si="6"/>
        <v>1</v>
      </c>
      <c r="D180" s="523" t="str">
        <f t="shared" si="7"/>
        <v>TCS-3.1: Pourcentage de personnes vivant avec le VIH qui ont commencé la thérapie antirétrovirale, qui ont une charge virale indétectable à 12 mois (&lt; 1000 copies/ml)-1</v>
      </c>
      <c r="E180" s="524" t="s">
        <v>2192</v>
      </c>
      <c r="F180" s="524" t="s">
        <v>2199</v>
      </c>
      <c r="G180" s="523" t="s">
        <v>2459</v>
      </c>
    </row>
    <row r="181" spans="1:7" s="12" customFormat="1" x14ac:dyDescent="0.2">
      <c r="A181" s="523" t="s">
        <v>2456</v>
      </c>
      <c r="B181" s="524" t="s">
        <v>2457</v>
      </c>
      <c r="C181" s="523">
        <f t="shared" si="6"/>
        <v>2</v>
      </c>
      <c r="D181" s="523" t="str">
        <f t="shared" si="7"/>
        <v>TCS-3.1: Pourcentage de personnes vivant avec le VIH qui ont commencé la thérapie antirétrovirale, qui ont une charge virale indétectable à 12 mois (&lt; 1000 copies/ml)-2</v>
      </c>
      <c r="E181" s="524" t="s">
        <v>2192</v>
      </c>
      <c r="F181" s="524" t="s">
        <v>2195</v>
      </c>
      <c r="G181" s="523" t="s">
        <v>2460</v>
      </c>
    </row>
    <row r="182" spans="1:7" s="12" customFormat="1" x14ac:dyDescent="0.2">
      <c r="A182" s="523" t="s">
        <v>2456</v>
      </c>
      <c r="B182" s="524" t="s">
        <v>2457</v>
      </c>
      <c r="C182" s="523">
        <f t="shared" si="6"/>
        <v>3</v>
      </c>
      <c r="D182" s="523" t="str">
        <f t="shared" si="7"/>
        <v>TCS-3.1: Pourcentage de personnes vivant avec le VIH qui ont commencé la thérapie antirétrovirale, qui ont une charge virale indétectable à 12 mois (&lt; 1000 copies/ml)-3</v>
      </c>
      <c r="E182" s="524" t="s">
        <v>2192</v>
      </c>
      <c r="F182" s="524" t="s">
        <v>2197</v>
      </c>
      <c r="G182" s="523" t="s">
        <v>2461</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4"/>
  <sheetViews>
    <sheetView workbookViewId="0">
      <selection activeCell="G11" sqref="G11"/>
    </sheetView>
  </sheetViews>
  <sheetFormatPr defaultColWidth="8.875" defaultRowHeight="12.75" x14ac:dyDescent="0.2"/>
  <cols>
    <col min="1" max="16384" width="8.875" style="12"/>
  </cols>
  <sheetData>
    <row r="1" spans="1:4" x14ac:dyDescent="0.2">
      <c r="A1" s="344" t="s">
        <v>205</v>
      </c>
    </row>
    <row r="2" spans="1:4" x14ac:dyDescent="0.2">
      <c r="A2" s="9" t="s">
        <v>206</v>
      </c>
      <c r="B2" s="9" t="s">
        <v>207</v>
      </c>
      <c r="C2" s="9" t="s">
        <v>208</v>
      </c>
      <c r="D2" s="9" t="s">
        <v>206</v>
      </c>
    </row>
    <row r="3" spans="1:4" x14ac:dyDescent="0.2">
      <c r="A3" s="12" t="s">
        <v>209</v>
      </c>
      <c r="B3" s="12" t="s">
        <v>210</v>
      </c>
      <c r="C3" s="11" t="s">
        <v>209</v>
      </c>
      <c r="D3" s="12" t="s">
        <v>209</v>
      </c>
    </row>
    <row r="4" spans="1:4" x14ac:dyDescent="0.2">
      <c r="A4" s="11" t="s">
        <v>211</v>
      </c>
      <c r="B4" s="12" t="s">
        <v>212</v>
      </c>
      <c r="C4" s="11" t="s">
        <v>213</v>
      </c>
      <c r="D4" s="11" t="s">
        <v>211</v>
      </c>
    </row>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627"/>
  <sheetViews>
    <sheetView workbookViewId="0">
      <selection activeCell="C12" sqref="C12"/>
    </sheetView>
  </sheetViews>
  <sheetFormatPr defaultColWidth="8.875" defaultRowHeight="12.75" x14ac:dyDescent="0.2"/>
  <cols>
    <col min="1" max="1" width="13.875" style="1" bestFit="1" customWidth="1"/>
    <col min="2" max="2" width="24.375" style="1" customWidth="1"/>
    <col min="3" max="3" width="12.875" style="12" customWidth="1"/>
    <col min="4" max="4" width="13.75" style="1" bestFit="1" customWidth="1"/>
    <col min="5" max="5" width="11.875" style="1" bestFit="1" customWidth="1"/>
    <col min="6" max="16384" width="8.875" style="1"/>
  </cols>
  <sheetData>
    <row r="1" spans="1:4" x14ac:dyDescent="0.2">
      <c r="A1" s="770" t="s">
        <v>110</v>
      </c>
      <c r="B1" s="770"/>
      <c r="C1" s="770"/>
      <c r="D1" s="770"/>
    </row>
    <row r="2" spans="1:4" x14ac:dyDescent="0.2">
      <c r="A2" s="523" t="s">
        <v>34</v>
      </c>
      <c r="B2" s="529" t="s">
        <v>32</v>
      </c>
      <c r="C2" s="528"/>
      <c r="D2" s="523" t="s">
        <v>70</v>
      </c>
    </row>
    <row r="3" spans="1:4" hidden="1" x14ac:dyDescent="0.2">
      <c r="A3" s="524" t="s">
        <v>33</v>
      </c>
      <c r="B3" s="523" t="s">
        <v>111</v>
      </c>
      <c r="C3" s="523" t="str">
        <f t="array" ref="C3">IFERROR(INDEX($B$3:$B$10, MATCH(0, COUNTIF($C$2:C2, $B$3:$B$10&amp;"") + IF($B$3:$B$10="",1,0), 0)), "")</f>
        <v>[Account (Name)]</v>
      </c>
      <c r="D3" s="523" t="s">
        <v>69</v>
      </c>
    </row>
    <row r="4" spans="1:4" s="12" customFormat="1" x14ac:dyDescent="0.2">
      <c r="A4" s="524" t="s">
        <v>2764</v>
      </c>
      <c r="B4" s="523" t="s">
        <v>540</v>
      </c>
      <c r="C4" s="523" t="str">
        <f t="array" ref="C4">IFERROR(INDEX($B$3:$B$10, MATCH(0, COUNTIF($C$2:C3, $B$3:$B$10&amp;"") + IF($B$3:$B$10="",1,0), 0)), "")</f>
        <v>United Nations Development Programme</v>
      </c>
      <c r="D4" s="523" t="s">
        <v>2765</v>
      </c>
    </row>
    <row r="5" spans="1:4" s="12" customFormat="1" x14ac:dyDescent="0.2">
      <c r="A5" s="524" t="s">
        <v>2766</v>
      </c>
      <c r="B5" s="523" t="s">
        <v>540</v>
      </c>
      <c r="C5" s="523" t="str">
        <f t="array" ref="C5">IFERROR(INDEX($B$3:$B$10, MATCH(0, COUNTIF($C$2:C4, $B$3:$B$10&amp;"") + IF($B$3:$B$10="",1,0), 0)), "")</f>
        <v/>
      </c>
      <c r="D5" s="523" t="s">
        <v>2765</v>
      </c>
    </row>
    <row r="6" spans="1:4" s="12" customFormat="1" x14ac:dyDescent="0.2">
      <c r="A6" s="524" t="s">
        <v>2767</v>
      </c>
      <c r="B6" s="523" t="s">
        <v>540</v>
      </c>
      <c r="C6" s="523" t="str">
        <f t="array" ref="C6">IFERROR(INDEX($B$3:$B$10, MATCH(0, COUNTIF($C$2:C5, $B$3:$B$10&amp;"") + IF($B$3:$B$10="",1,0), 0)), "")</f>
        <v/>
      </c>
      <c r="D6" s="523" t="s">
        <v>2765</v>
      </c>
    </row>
    <row r="7" spans="1:4" s="12" customFormat="1" x14ac:dyDescent="0.2">
      <c r="A7" s="524" t="s">
        <v>2768</v>
      </c>
      <c r="B7" s="523" t="s">
        <v>540</v>
      </c>
      <c r="C7" s="523" t="str">
        <f t="array" ref="C7">IFERROR(INDEX($B$3:$B$10, MATCH(0, COUNTIF($C$2:C6, $B$3:$B$10&amp;"") + IF($B$3:$B$10="",1,0), 0)), "")</f>
        <v/>
      </c>
      <c r="D7" s="523" t="s">
        <v>2765</v>
      </c>
    </row>
    <row r="8" spans="1:4" s="12" customFormat="1" x14ac:dyDescent="0.2">
      <c r="A8" s="524" t="s">
        <v>2769</v>
      </c>
      <c r="B8" s="523" t="s">
        <v>540</v>
      </c>
      <c r="C8" s="523" t="str">
        <f t="array" ref="C8">IFERROR(INDEX($B$3:$B$10, MATCH(0, COUNTIF($C$2:C7, $B$3:$B$10&amp;"") + IF($B$3:$B$10="",1,0), 0)), "")</f>
        <v/>
      </c>
      <c r="D8" s="523" t="s">
        <v>2765</v>
      </c>
    </row>
    <row r="9" spans="1:4" s="12" customFormat="1" x14ac:dyDescent="0.2">
      <c r="A9" s="524" t="s">
        <v>2770</v>
      </c>
      <c r="B9" s="523" t="s">
        <v>540</v>
      </c>
      <c r="C9" s="523" t="str">
        <f t="array" ref="C9">IFERROR(INDEX($B$3:$B$10, MATCH(0, COUNTIF($C$2:C8, $B$3:$B$10&amp;"") + IF($B$3:$B$10="",1,0), 0)), "")</f>
        <v/>
      </c>
      <c r="D9" s="523" t="s">
        <v>2765</v>
      </c>
    </row>
    <row r="10" spans="1:4" s="12" customFormat="1" x14ac:dyDescent="0.2"/>
    <row r="11" spans="1:4" s="12" customFormat="1" hidden="1" x14ac:dyDescent="0.2"/>
    <row r="12" spans="1:4" s="12" customFormat="1" hidden="1" x14ac:dyDescent="0.2"/>
    <row r="13" spans="1:4" s="12" customFormat="1" hidden="1" x14ac:dyDescent="0.2"/>
    <row r="14" spans="1:4" s="12" customFormat="1" hidden="1" x14ac:dyDescent="0.2"/>
    <row r="16" spans="1:4" x14ac:dyDescent="0.2">
      <c r="A16" s="770" t="s">
        <v>109</v>
      </c>
      <c r="B16" s="770"/>
      <c r="C16" s="770"/>
      <c r="D16" s="770"/>
    </row>
    <row r="17" spans="1:4" x14ac:dyDescent="0.2">
      <c r="A17" s="523" t="s">
        <v>34</v>
      </c>
      <c r="B17" s="523" t="s">
        <v>32</v>
      </c>
      <c r="C17" s="523"/>
      <c r="D17" s="523" t="s">
        <v>70</v>
      </c>
    </row>
    <row r="18" spans="1:4" hidden="1" x14ac:dyDescent="0.2">
      <c r="A18" s="524" t="s">
        <v>33</v>
      </c>
      <c r="B18" s="523" t="s">
        <v>111</v>
      </c>
      <c r="C18" s="523" t="str">
        <f t="array" ref="C18">IFERROR(INDEX($B$18:$B$811, MATCH(0, COUNTIF($C$17:C17, $B$18:$B$811&amp;"") + IF($B$18:$B$811="",1,0), 0)), "")</f>
        <v>[Account (Name)]</v>
      </c>
      <c r="D18" s="523" t="s">
        <v>69</v>
      </c>
    </row>
    <row r="19" spans="1:4" s="12" customFormat="1" x14ac:dyDescent="0.2">
      <c r="A19" s="524" t="s">
        <v>3727</v>
      </c>
      <c r="B19" s="523" t="s">
        <v>3728</v>
      </c>
      <c r="C19" s="523" t="str">
        <f t="array" ref="C19">IFERROR(INDEX($B$18:$B$811, MATCH(0, COUNTIF($C$17:C18, $B$18:$B$811&amp;"") + IF($B$18:$B$811="",1,0), 0)), "")</f>
        <v>Centre for Health Research and Innovation</v>
      </c>
      <c r="D19" s="523" t="s">
        <v>3729</v>
      </c>
    </row>
    <row r="20" spans="1:4" s="12" customFormat="1" x14ac:dyDescent="0.2">
      <c r="A20" s="524" t="s">
        <v>3730</v>
      </c>
      <c r="B20" s="523" t="s">
        <v>3731</v>
      </c>
      <c r="C20" s="523" t="str">
        <f t="array" ref="C20">IFERROR(INDEX($B$18:$B$811, MATCH(0, COUNTIF($C$17:C19, $B$18:$B$811&amp;"") + IF($B$18:$B$811="",1,0), 0)), "")</f>
        <v>Foundation for Innovative New Diagnostics India</v>
      </c>
      <c r="D20" s="523" t="s">
        <v>3732</v>
      </c>
    </row>
    <row r="21" spans="1:4" s="12" customFormat="1" x14ac:dyDescent="0.2">
      <c r="A21" s="524" t="s">
        <v>3733</v>
      </c>
      <c r="B21" s="523" t="s">
        <v>3734</v>
      </c>
      <c r="C21" s="523" t="str">
        <f t="array" ref="C21">IFERROR(INDEX($B$18:$B$811, MATCH(0, COUNTIF($C$17:C20, $B$18:$B$811&amp;"") + IF($B$18:$B$811="",1,0), 0)), "")</f>
        <v>Ministry of Health of the Kingdom of Morocco</v>
      </c>
      <c r="D21" s="523" t="s">
        <v>3735</v>
      </c>
    </row>
    <row r="22" spans="1:4" s="12" customFormat="1" x14ac:dyDescent="0.2">
      <c r="A22" s="524" t="s">
        <v>3736</v>
      </c>
      <c r="B22" s="523" t="s">
        <v>3737</v>
      </c>
      <c r="C22" s="523" t="str">
        <f t="array" ref="C22">IFERROR(INDEX($B$18:$B$811, MATCH(0, COUNTIF($C$17:C21, $B$18:$B$811&amp;"") + IF($B$18:$B$811="",1,0), 0)), "")</f>
        <v>National Emergency Response Council on HIV and AIDS</v>
      </c>
      <c r="D22" s="523" t="s">
        <v>3738</v>
      </c>
    </row>
    <row r="23" spans="1:4" s="12" customFormat="1" x14ac:dyDescent="0.2">
      <c r="A23" s="524" t="s">
        <v>3739</v>
      </c>
      <c r="B23" s="523" t="s">
        <v>3740</v>
      </c>
      <c r="C23" s="523" t="str">
        <f t="array" ref="C23">IFERROR(INDEX($B$18:$B$811, MATCH(0, COUNTIF($C$17:C22, $B$18:$B$811&amp;"") + IF($B$18:$B$811="",1,0), 0)), "")</f>
        <v>Coordinating Assembly of Non Governmental Organisation</v>
      </c>
      <c r="D23" s="523" t="s">
        <v>3741</v>
      </c>
    </row>
    <row r="24" spans="1:4" s="12" customFormat="1" x14ac:dyDescent="0.2">
      <c r="A24" s="524" t="s">
        <v>3742</v>
      </c>
      <c r="B24" s="523" t="s">
        <v>3743</v>
      </c>
      <c r="C24" s="523" t="str">
        <f t="array" ref="C24">IFERROR(INDEX($B$18:$B$811, MATCH(0, COUNTIF($C$17:C23, $B$18:$B$811&amp;"") + IF($B$18:$B$811="",1,0), 0)), "")</f>
        <v>Fundação para o Desenvolvimento da Comunidade</v>
      </c>
      <c r="D24" s="523" t="s">
        <v>3744</v>
      </c>
    </row>
    <row r="25" spans="1:4" s="12" customFormat="1" x14ac:dyDescent="0.2">
      <c r="A25" s="524" t="s">
        <v>3745</v>
      </c>
      <c r="B25" s="523" t="s">
        <v>3734</v>
      </c>
      <c r="C25" s="523" t="str">
        <f t="array" ref="C25">IFERROR(INDEX($B$18:$B$811, MATCH(0, COUNTIF($C$17:C24, $B$18:$B$811&amp;"") + IF($B$18:$B$811="",1,0), 0)), "")</f>
        <v>Humanist Institute for Co-operation with Developing Countries</v>
      </c>
      <c r="D25" s="523" t="s">
        <v>3735</v>
      </c>
    </row>
    <row r="26" spans="1:4" s="12" customFormat="1" x14ac:dyDescent="0.2">
      <c r="A26" s="524" t="s">
        <v>3746</v>
      </c>
      <c r="B26" s="523" t="s">
        <v>3747</v>
      </c>
      <c r="C26" s="523" t="str">
        <f t="array" ref="C26">IFERROR(INDEX($B$18:$B$811, MATCH(0, COUNTIF($C$17:C25, $B$18:$B$811&amp;"") + IF($B$18:$B$811="",1,0), 0)), "")</f>
        <v>Namibia Network of AIDS Service Organizations</v>
      </c>
      <c r="D26" s="523" t="s">
        <v>3748</v>
      </c>
    </row>
    <row r="27" spans="1:4" s="12" customFormat="1" x14ac:dyDescent="0.2">
      <c r="A27" s="524" t="s">
        <v>3749</v>
      </c>
      <c r="B27" s="523" t="s">
        <v>3750</v>
      </c>
      <c r="C27" s="523" t="str">
        <f t="array" ref="C27">IFERROR(INDEX($B$18:$B$811, MATCH(0, COUNTIF($C$17:C26, $B$18:$B$811&amp;"") + IF($B$18:$B$811="",1,0), 0)), "")</f>
        <v>Ministry of Health and Social Action of the Republic of Senegal</v>
      </c>
      <c r="D27" s="523" t="s">
        <v>3751</v>
      </c>
    </row>
    <row r="28" spans="1:4" s="12" customFormat="1" x14ac:dyDescent="0.2">
      <c r="A28" s="524" t="s">
        <v>3752</v>
      </c>
      <c r="B28" s="523" t="s">
        <v>3753</v>
      </c>
      <c r="C28" s="523" t="str">
        <f t="array" ref="C28">IFERROR(INDEX($B$18:$B$811, MATCH(0, COUNTIF($C$17:C27, $B$18:$B$811&amp;"") + IF($B$18:$B$811="",1,0), 0)), "")</f>
        <v>Alliance Nationale Contre Le Sida en Cote D'Ivoire</v>
      </c>
      <c r="D28" s="523" t="s">
        <v>3754</v>
      </c>
    </row>
    <row r="29" spans="1:4" s="12" customFormat="1" x14ac:dyDescent="0.2">
      <c r="A29" s="524" t="s">
        <v>3755</v>
      </c>
      <c r="B29" s="523" t="s">
        <v>3756</v>
      </c>
      <c r="C29" s="523" t="str">
        <f t="array" ref="C29">IFERROR(INDEX($B$18:$B$811, MATCH(0, COUNTIF($C$17:C28, $B$18:$B$811&amp;"") + IF($B$18:$B$811="",1,0), 0)), "")</f>
        <v>Ministry of Finance and Planning of the United Republic of Tanzania</v>
      </c>
      <c r="D29" s="523" t="s">
        <v>3757</v>
      </c>
    </row>
    <row r="30" spans="1:4" s="12" customFormat="1" x14ac:dyDescent="0.2">
      <c r="A30" s="524" t="s">
        <v>3758</v>
      </c>
      <c r="B30" s="523" t="s">
        <v>3759</v>
      </c>
      <c r="C30" s="523" t="str">
        <f t="array" ref="C30">IFERROR(INDEX($B$18:$B$811, MATCH(0, COUNTIF($C$17:C29, $B$18:$B$811&amp;"") + IF($B$18:$B$811="",1,0), 0)), "")</f>
        <v>Ministry of Health and Social Services of Namibia</v>
      </c>
      <c r="D30" s="523" t="s">
        <v>3760</v>
      </c>
    </row>
    <row r="31" spans="1:4" s="12" customFormat="1" x14ac:dyDescent="0.2">
      <c r="A31" s="524" t="s">
        <v>3761</v>
      </c>
      <c r="B31" s="523" t="s">
        <v>3762</v>
      </c>
      <c r="C31" s="523" t="str">
        <f t="array" ref="C31">IFERROR(INDEX($B$18:$B$811, MATCH(0, COUNTIF($C$17:C30, $B$18:$B$811&amp;"") + IF($B$18:$B$811="",1,0), 0)), "")</f>
        <v>Ministry of Health of the Republic of Ghana</v>
      </c>
      <c r="D31" s="523" t="s">
        <v>3763</v>
      </c>
    </row>
    <row r="32" spans="1:4" s="12" customFormat="1" x14ac:dyDescent="0.2">
      <c r="A32" s="524" t="s">
        <v>3764</v>
      </c>
      <c r="B32" s="523" t="s">
        <v>3765</v>
      </c>
      <c r="C32" s="523" t="str">
        <f t="array" ref="C32">IFERROR(INDEX($B$18:$B$811, MATCH(0, COUNTIF($C$17:C31, $B$18:$B$811&amp;"") + IF($B$18:$B$811="",1,0), 0)), "")</f>
        <v>Programme d'Appui au Développement Sanitaire du Burkina Faso</v>
      </c>
      <c r="D32" s="523" t="s">
        <v>3766</v>
      </c>
    </row>
    <row r="33" spans="1:4" s="12" customFormat="1" x14ac:dyDescent="0.2">
      <c r="A33" s="524" t="s">
        <v>3767</v>
      </c>
      <c r="B33" s="523" t="s">
        <v>3768</v>
      </c>
      <c r="C33" s="523" t="str">
        <f t="array" ref="C33">IFERROR(INDEX($B$18:$B$811, MATCH(0, COUNTIF($C$17:C32, $B$18:$B$811&amp;"") + IF($B$18:$B$811="",1,0), 0)), "")</f>
        <v>Plan International, Inc.</v>
      </c>
      <c r="D33" s="523" t="s">
        <v>3769</v>
      </c>
    </row>
    <row r="34" spans="1:4" s="12" customFormat="1" x14ac:dyDescent="0.2">
      <c r="A34" s="524" t="s">
        <v>3770</v>
      </c>
      <c r="B34" s="523" t="s">
        <v>3771</v>
      </c>
      <c r="C34" s="523" t="str">
        <f t="array" ref="C34">IFERROR(INDEX($B$18:$B$811, MATCH(0, COUNTIF($C$17:C33, $B$18:$B$811&amp;"") + IF($B$18:$B$811="",1,0), 0)), "")</f>
        <v>CED-Caritas</v>
      </c>
      <c r="D34" s="523" t="s">
        <v>3772</v>
      </c>
    </row>
    <row r="35" spans="1:4" s="12" customFormat="1" x14ac:dyDescent="0.2">
      <c r="A35" s="524" t="s">
        <v>3773</v>
      </c>
      <c r="B35" s="523" t="s">
        <v>3774</v>
      </c>
      <c r="C35" s="523" t="str">
        <f t="array" ref="C35">IFERROR(INDEX($B$18:$B$811, MATCH(0, COUNTIF($C$17:C34, $B$18:$B$811&amp;"") + IF($B$18:$B$811="",1,0), 0)), "")</f>
        <v>Ministry of Public Health and Fight against AIDS of the Republic of Burundi</v>
      </c>
      <c r="D35" s="523" t="s">
        <v>3775</v>
      </c>
    </row>
    <row r="36" spans="1:4" s="12" customFormat="1" x14ac:dyDescent="0.2">
      <c r="A36" s="524" t="s">
        <v>3776</v>
      </c>
      <c r="B36" s="523" t="s">
        <v>3777</v>
      </c>
      <c r="C36" s="523" t="str">
        <f t="array" ref="C36">IFERROR(INDEX($B$18:$B$811, MATCH(0, COUNTIF($C$17:C35, $B$18:$B$811&amp;"") + IF($B$18:$B$811="",1,0), 0)), "")</f>
        <v>Secrétariat Exécutif Permanent du Conseil National de Lutte contre le SIDA</v>
      </c>
      <c r="D36" s="523" t="s">
        <v>3778</v>
      </c>
    </row>
    <row r="37" spans="1:4" s="12" customFormat="1" x14ac:dyDescent="0.2">
      <c r="A37" s="524" t="s">
        <v>3779</v>
      </c>
      <c r="B37" s="523" t="s">
        <v>3780</v>
      </c>
      <c r="C37" s="523" t="str">
        <f t="array" ref="C37">IFERROR(INDEX($B$18:$B$811, MATCH(0, COUNTIF($C$17:C36, $B$18:$B$811&amp;"") + IF($B$18:$B$811="",1,0), 0)), "")</f>
        <v>Ministry of Finance, Planning and Economic Development of the Republic of Uganda</v>
      </c>
      <c r="D37" s="523" t="s">
        <v>3781</v>
      </c>
    </row>
    <row r="38" spans="1:4" s="12" customFormat="1" x14ac:dyDescent="0.2">
      <c r="A38" s="524" t="s">
        <v>3782</v>
      </c>
      <c r="B38" s="523" t="s">
        <v>3780</v>
      </c>
      <c r="C38" s="523" t="str">
        <f t="array" ref="C38">IFERROR(INDEX($B$18:$B$811, MATCH(0, COUNTIF($C$17:C37, $B$18:$B$811&amp;"") + IF($B$18:$B$811="",1,0), 0)), "")</f>
        <v>Africare</v>
      </c>
      <c r="D38" s="523" t="s">
        <v>3781</v>
      </c>
    </row>
    <row r="39" spans="1:4" s="12" customFormat="1" x14ac:dyDescent="0.2">
      <c r="A39" s="524" t="s">
        <v>3783</v>
      </c>
      <c r="B39" s="523" t="s">
        <v>3780</v>
      </c>
      <c r="C39" s="523" t="str">
        <f t="array" ref="C39">IFERROR(INDEX($B$18:$B$811, MATCH(0, COUNTIF($C$17:C38, $B$18:$B$811&amp;"") + IF($B$18:$B$811="",1,0), 0)), "")</f>
        <v>Programme santé de lutte contre le Sida</v>
      </c>
      <c r="D39" s="523" t="s">
        <v>3781</v>
      </c>
    </row>
    <row r="40" spans="1:4" s="12" customFormat="1" x14ac:dyDescent="0.2">
      <c r="A40" s="524" t="s">
        <v>3784</v>
      </c>
      <c r="B40" s="523" t="s">
        <v>3777</v>
      </c>
      <c r="C40" s="523" t="str">
        <f t="array" ref="C40">IFERROR(INDEX($B$18:$B$811, MATCH(0, COUNTIF($C$17:C39, $B$18:$B$811&amp;"") + IF($B$18:$B$811="",1,0), 0)), "")</f>
        <v>Programme National de Lutte contre le Paludisme de la République du Bénin</v>
      </c>
      <c r="D40" s="523" t="s">
        <v>3785</v>
      </c>
    </row>
    <row r="41" spans="1:4" s="12" customFormat="1" x14ac:dyDescent="0.2">
      <c r="A41" s="524" t="s">
        <v>3786</v>
      </c>
      <c r="B41" s="523" t="s">
        <v>3787</v>
      </c>
      <c r="C41" s="523" t="str">
        <f t="array" ref="C41">IFERROR(INDEX($B$18:$B$811, MATCH(0, COUNTIF($C$17:C40, $B$18:$B$811&amp;"") + IF($B$18:$B$811="",1,0), 0)), "")</f>
        <v>Health System Performance Program</v>
      </c>
      <c r="D41" s="523" t="s">
        <v>3788</v>
      </c>
    </row>
    <row r="42" spans="1:4" s="12" customFormat="1" x14ac:dyDescent="0.2">
      <c r="A42" s="524" t="s">
        <v>3789</v>
      </c>
      <c r="B42" s="523" t="s">
        <v>3787</v>
      </c>
      <c r="C42" s="523" t="str">
        <f t="array" ref="C42">IFERROR(INDEX($B$18:$B$811, MATCH(0, COUNTIF($C$17:C41, $B$18:$B$811&amp;"") + IF($B$18:$B$811="",1,0), 0)), "")</f>
        <v>Programme National contre la Tuberculose de la République du Bénin</v>
      </c>
      <c r="D42" s="523" t="s">
        <v>3788</v>
      </c>
    </row>
    <row r="43" spans="1:4" s="12" customFormat="1" x14ac:dyDescent="0.2">
      <c r="A43" s="524" t="s">
        <v>3790</v>
      </c>
      <c r="B43" s="523" t="s">
        <v>3787</v>
      </c>
      <c r="C43" s="523" t="str">
        <f t="array" ref="C43">IFERROR(INDEX($B$18:$B$811, MATCH(0, COUNTIF($C$17:C42, $B$18:$B$811&amp;"") + IF($B$18:$B$811="",1,0), 0)), "")</f>
        <v>Initiative Privée et Communautaire contre le VIH/SIDA au Burkina Faso</v>
      </c>
      <c r="D43" s="523" t="s">
        <v>3788</v>
      </c>
    </row>
    <row r="44" spans="1:4" s="12" customFormat="1" x14ac:dyDescent="0.2">
      <c r="A44" s="524" t="s">
        <v>3791</v>
      </c>
      <c r="B44" s="523" t="s">
        <v>3792</v>
      </c>
      <c r="C44" s="523" t="str">
        <f t="array" ref="C44">IFERROR(INDEX($B$18:$B$811, MATCH(0, COUNTIF($C$17:C43, $B$18:$B$811&amp;"") + IF($B$18:$B$811="",1,0), 0)), "")</f>
        <v>Secrétariat Permanent du Conseil National de Lutte contre le Sida et les IST du Burkina Faso</v>
      </c>
      <c r="D44" s="523" t="s">
        <v>3793</v>
      </c>
    </row>
    <row r="45" spans="1:4" s="12" customFormat="1" x14ac:dyDescent="0.2">
      <c r="A45" s="524" t="s">
        <v>3794</v>
      </c>
      <c r="B45" s="523" t="s">
        <v>3795</v>
      </c>
      <c r="C45" s="523" t="str">
        <f t="array" ref="C45">IFERROR(INDEX($B$18:$B$811, MATCH(0, COUNTIF($C$17:C44, $B$18:$B$811&amp;"") + IF($B$18:$B$811="",1,0), 0)), "")</f>
        <v>BRAC</v>
      </c>
      <c r="D45" s="523" t="s">
        <v>3796</v>
      </c>
    </row>
    <row r="46" spans="1:4" s="12" customFormat="1" x14ac:dyDescent="0.2">
      <c r="A46" s="524" t="s">
        <v>3797</v>
      </c>
      <c r="B46" s="523" t="s">
        <v>3798</v>
      </c>
      <c r="C46" s="523" t="str">
        <f t="array" ref="C46">IFERROR(INDEX($B$18:$B$811, MATCH(0, COUNTIF($C$17:C45, $B$18:$B$811&amp;"") + IF($B$18:$B$811="",1,0), 0)), "")</f>
        <v>Ministry of Health of the Republic of Bulgaria</v>
      </c>
      <c r="D46" s="523" t="s">
        <v>3799</v>
      </c>
    </row>
    <row r="47" spans="1:4" s="12" customFormat="1" x14ac:dyDescent="0.2">
      <c r="A47" s="524" t="s">
        <v>3800</v>
      </c>
      <c r="B47" s="523" t="s">
        <v>3801</v>
      </c>
      <c r="C47" s="523" t="str">
        <f t="array" ref="C47">IFERROR(INDEX($B$18:$B$811, MATCH(0, COUNTIF($C$17:C46, $B$18:$B$811&amp;"") + IF($B$18:$B$811="",1,0), 0)), "")</f>
        <v>Ministry of Public Health of the Islamic Republic of Afghanistan</v>
      </c>
      <c r="D47" s="523" t="s">
        <v>3802</v>
      </c>
    </row>
    <row r="48" spans="1:4" s="12" customFormat="1" x14ac:dyDescent="0.2">
      <c r="A48" s="524" t="s">
        <v>3803</v>
      </c>
      <c r="B48" s="523" t="s">
        <v>3804</v>
      </c>
      <c r="C48" s="523" t="str">
        <f t="array" ref="C48">IFERROR(INDEX($B$18:$B$811, MATCH(0, COUNTIF($C$17:C47, $B$18:$B$811&amp;"") + IF($B$18:$B$811="",1,0), 0)), "")</f>
        <v>Ministry of Health of the Republic of Angola</v>
      </c>
      <c r="D48" s="523" t="s">
        <v>3805</v>
      </c>
    </row>
    <row r="49" spans="1:4" s="12" customFormat="1" x14ac:dyDescent="0.2">
      <c r="A49" s="524" t="s">
        <v>3806</v>
      </c>
      <c r="B49" s="523" t="s">
        <v>3807</v>
      </c>
      <c r="C49" s="523" t="str">
        <f t="array" ref="C49">IFERROR(INDEX($B$18:$B$811, MATCH(0, COUNTIF($C$17:C48, $B$18:$B$811&amp;"") + IF($B$18:$B$811="",1,0), 0)), "")</f>
        <v>Mission East</v>
      </c>
      <c r="D49" s="523" t="s">
        <v>3808</v>
      </c>
    </row>
    <row r="50" spans="1:4" s="12" customFormat="1" x14ac:dyDescent="0.2">
      <c r="A50" s="524" t="s">
        <v>3809</v>
      </c>
      <c r="B50" s="523" t="s">
        <v>3810</v>
      </c>
      <c r="C50" s="523" t="str">
        <f t="array" ref="C50">IFERROR(INDEX($B$18:$B$811, MATCH(0, COUNTIF($C$17:C49, $B$18:$B$811&amp;"") + IF($B$18:$B$811="",1,0), 0)), "")</f>
        <v>Ministry of Health of the Republic of Armenia</v>
      </c>
      <c r="D50" s="523" t="s">
        <v>3811</v>
      </c>
    </row>
    <row r="51" spans="1:4" s="12" customFormat="1" x14ac:dyDescent="0.2">
      <c r="A51" s="524" t="s">
        <v>3812</v>
      </c>
      <c r="B51" s="523" t="s">
        <v>3768</v>
      </c>
      <c r="C51" s="523" t="str">
        <f t="array" ref="C51">IFERROR(INDEX($B$18:$B$811, MATCH(0, COUNTIF($C$17:C50, $B$18:$B$811&amp;"") + IF($B$18:$B$811="",1,0), 0)), "")</f>
        <v>Ministry of Health of the Republic of Azerbaijan</v>
      </c>
      <c r="D51" s="523" t="s">
        <v>3769</v>
      </c>
    </row>
    <row r="52" spans="1:4" s="12" customFormat="1" x14ac:dyDescent="0.2">
      <c r="A52" s="524" t="s">
        <v>3813</v>
      </c>
      <c r="B52" s="523" t="s">
        <v>3768</v>
      </c>
      <c r="C52" s="523" t="str">
        <f t="array" ref="C52">IFERROR(INDEX($B$18:$B$811, MATCH(0, COUNTIF($C$17:C51, $B$18:$B$811&amp;"") + IF($B$18:$B$811="",1,0), 0)), "")</f>
        <v>Republican Scientific and Practical Center for Medical Technologies, Informatization, Administration and Management of Health</v>
      </c>
      <c r="D52" s="523" t="s">
        <v>3769</v>
      </c>
    </row>
    <row r="53" spans="1:4" s="12" customFormat="1" x14ac:dyDescent="0.2">
      <c r="A53" s="524" t="s">
        <v>3814</v>
      </c>
      <c r="B53" s="523" t="s">
        <v>3768</v>
      </c>
      <c r="C53" s="523" t="str">
        <f t="array" ref="C53">IFERROR(INDEX($B$18:$B$811, MATCH(0, COUNTIF($C$17:C52, $B$18:$B$811&amp;"") + IF($B$18:$B$811="",1,0), 0)), "")</f>
        <v>Asociación Protección a la Salud</v>
      </c>
      <c r="D53" s="523" t="s">
        <v>3769</v>
      </c>
    </row>
    <row r="54" spans="1:4" s="12" customFormat="1" x14ac:dyDescent="0.2">
      <c r="A54" s="524" t="s">
        <v>3815</v>
      </c>
      <c r="B54" s="523" t="s">
        <v>3816</v>
      </c>
      <c r="C54" s="523" t="str">
        <f t="array" ref="C54">IFERROR(INDEX($B$18:$B$811, MATCH(0, COUNTIF($C$17:C53, $B$18:$B$811&amp;"") + IF($B$18:$B$811="",1,0), 0)), "")</f>
        <v>National Integrated Programme Against Leprosy and Tuberculosis</v>
      </c>
      <c r="D54" s="523" t="s">
        <v>3817</v>
      </c>
    </row>
    <row r="55" spans="1:4" s="12" customFormat="1" x14ac:dyDescent="0.2">
      <c r="A55" s="524" t="s">
        <v>3818</v>
      </c>
      <c r="B55" s="523" t="s">
        <v>3816</v>
      </c>
      <c r="C55" s="523" t="str">
        <f t="array" ref="C55">IFERROR(INDEX($B$18:$B$811, MATCH(0, COUNTIF($C$17:C54, $B$18:$B$811&amp;"") + IF($B$18:$B$811="",1,0), 0)), "")</f>
        <v>Réseau Burundais des Personnes Vivant avec le VIH/SIDA</v>
      </c>
      <c r="D55" s="523" t="s">
        <v>3817</v>
      </c>
    </row>
    <row r="56" spans="1:4" s="12" customFormat="1" x14ac:dyDescent="0.2">
      <c r="A56" s="524" t="s">
        <v>3819</v>
      </c>
      <c r="B56" s="523" t="s">
        <v>3820</v>
      </c>
      <c r="C56" s="523" t="str">
        <f t="array" ref="C56">IFERROR(INDEX($B$18:$B$811, MATCH(0, COUNTIF($C$17:C55, $B$18:$B$811&amp;"") + IF($B$18:$B$811="",1,0), 0)), "")</f>
        <v>Ministry of Health of the Royal Government of Bhutan</v>
      </c>
      <c r="D56" s="523" t="s">
        <v>3821</v>
      </c>
    </row>
    <row r="57" spans="1:4" s="12" customFormat="1" x14ac:dyDescent="0.2">
      <c r="A57" s="524" t="s">
        <v>3822</v>
      </c>
      <c r="B57" s="523" t="s">
        <v>3820</v>
      </c>
      <c r="C57" s="523" t="str">
        <f t="array" ref="C57">IFERROR(INDEX($B$18:$B$811, MATCH(0, COUNTIF($C$17:C56, $B$18:$B$811&amp;"") + IF($B$18:$B$811="",1,0), 0)), "")</f>
        <v>African Comprehensive HIV/AIDS Partnerships</v>
      </c>
      <c r="D57" s="523" t="s">
        <v>3821</v>
      </c>
    </row>
    <row r="58" spans="1:4" s="12" customFormat="1" x14ac:dyDescent="0.2">
      <c r="A58" s="524" t="s">
        <v>3823</v>
      </c>
      <c r="B58" s="523" t="s">
        <v>3787</v>
      </c>
      <c r="C58" s="523" t="str">
        <f t="array" ref="C58">IFERROR(INDEX($B$18:$B$811, MATCH(0, COUNTIF($C$17:C57, $B$18:$B$811&amp;"") + IF($B$18:$B$811="",1,0), 0)), "")</f>
        <v>Ministry of Health of the Republic of Botswana</v>
      </c>
      <c r="D58" s="523" t="s">
        <v>3788</v>
      </c>
    </row>
    <row r="59" spans="1:4" s="12" customFormat="1" x14ac:dyDescent="0.2">
      <c r="A59" s="524" t="s">
        <v>3824</v>
      </c>
      <c r="B59" s="523" t="s">
        <v>3787</v>
      </c>
      <c r="C59" s="523" t="str">
        <f t="array" ref="C59">IFERROR(INDEX($B$18:$B$811, MATCH(0, COUNTIF($C$17:C58, $B$18:$B$811&amp;"") + IF($B$18:$B$811="",1,0), 0)), "")</f>
        <v>National Center for Tuberculosis and Leprosy Control</v>
      </c>
      <c r="D59" s="523" t="s">
        <v>3788</v>
      </c>
    </row>
    <row r="60" spans="1:4" s="12" customFormat="1" x14ac:dyDescent="0.2">
      <c r="A60" s="524" t="s">
        <v>3825</v>
      </c>
      <c r="B60" s="523" t="s">
        <v>3787</v>
      </c>
      <c r="C60" s="523" t="str">
        <f t="array" ref="C60">IFERROR(INDEX($B$18:$B$811, MATCH(0, COUNTIF($C$17:C59, $B$18:$B$811&amp;"") + IF($B$18:$B$811="",1,0), 0)), "")</f>
        <v>CARE International</v>
      </c>
      <c r="D60" s="523" t="s">
        <v>3788</v>
      </c>
    </row>
    <row r="61" spans="1:4" s="12" customFormat="1" x14ac:dyDescent="0.2">
      <c r="A61" s="524" t="s">
        <v>3826</v>
      </c>
      <c r="B61" s="523" t="s">
        <v>3827</v>
      </c>
      <c r="C61" s="523" t="str">
        <f t="array" ref="C61">IFERROR(INDEX($B$18:$B$811, MATCH(0, COUNTIF($C$17:C60, $B$18:$B$811&amp;"") + IF($B$18:$B$811="",1,0), 0)), "")</f>
        <v>Programme National de Lutte contre le Paludisme</v>
      </c>
      <c r="D61" s="523" t="s">
        <v>3828</v>
      </c>
    </row>
    <row r="62" spans="1:4" s="12" customFormat="1" x14ac:dyDescent="0.2">
      <c r="A62" s="524" t="s">
        <v>3829</v>
      </c>
      <c r="B62" s="523" t="s">
        <v>3827</v>
      </c>
      <c r="C62" s="523" t="str">
        <f t="array" ref="C62">IFERROR(INDEX($B$18:$B$811, MATCH(0, COUNTIF($C$17:C61, $B$18:$B$811&amp;"") + IF($B$18:$B$811="",1,0), 0)), "")</f>
        <v>Ministry of Health and Public Hygiene of the Republic of Côte d'Ivoire</v>
      </c>
      <c r="D62" s="523" t="s">
        <v>3828</v>
      </c>
    </row>
    <row r="63" spans="1:4" s="12" customFormat="1" x14ac:dyDescent="0.2">
      <c r="A63" s="524" t="s">
        <v>3830</v>
      </c>
      <c r="B63" s="523" t="s">
        <v>3827</v>
      </c>
      <c r="C63" s="523" t="str">
        <f t="array" ref="C63">IFERROR(INDEX($B$18:$B$811, MATCH(0, COUNTIF($C$17:C62, $B$18:$B$811&amp;"") + IF($B$18:$B$811="",1,0), 0)), "")</f>
        <v>Programme National de Lutte contre le SIDA de la République de Côte d'Ivoire</v>
      </c>
      <c r="D63" s="523" t="s">
        <v>3828</v>
      </c>
    </row>
    <row r="64" spans="1:4" s="12" customFormat="1" x14ac:dyDescent="0.2">
      <c r="A64" s="524" t="s">
        <v>3831</v>
      </c>
      <c r="B64" s="523" t="s">
        <v>3832</v>
      </c>
      <c r="C64" s="523" t="str">
        <f t="array" ref="C64">IFERROR(INDEX($B$18:$B$811, MATCH(0, COUNTIF($C$17:C63, $B$18:$B$811&amp;"") + IF($B$18:$B$811="",1,0), 0)), "")</f>
        <v>Main Medical Department of the Ministry of Justice of the Republic of Azerbaijan</v>
      </c>
      <c r="D64" s="523" t="s">
        <v>3833</v>
      </c>
    </row>
    <row r="65" spans="1:4" s="12" customFormat="1" x14ac:dyDescent="0.2">
      <c r="A65" s="524" t="s">
        <v>3834</v>
      </c>
      <c r="B65" s="523" t="s">
        <v>3832</v>
      </c>
      <c r="C65" s="523" t="str">
        <f t="array" ref="C65">IFERROR(INDEX($B$18:$B$811, MATCH(0, COUNTIF($C$17:C64, $B$18:$B$811&amp;"") + IF($B$18:$B$811="",1,0), 0)), "")</f>
        <v>International Centre for Diarrhoeal Disease Research, Bangladesh</v>
      </c>
      <c r="D65" s="523" t="s">
        <v>3833</v>
      </c>
    </row>
    <row r="66" spans="1:4" s="12" customFormat="1" x14ac:dyDescent="0.2">
      <c r="A66" s="524" t="s">
        <v>3835</v>
      </c>
      <c r="B66" s="523" t="s">
        <v>3836</v>
      </c>
      <c r="C66" s="523" t="str">
        <f t="array" ref="C66">IFERROR(INDEX($B$18:$B$811, MATCH(0, COUNTIF($C$17:C65, $B$18:$B$811&amp;"") + IF($B$18:$B$811="",1,0), 0)), "")</f>
        <v>Red Cross Burundi</v>
      </c>
      <c r="D66" s="523" t="s">
        <v>3837</v>
      </c>
    </row>
    <row r="67" spans="1:4" s="12" customFormat="1" x14ac:dyDescent="0.2">
      <c r="A67" s="524" t="s">
        <v>3838</v>
      </c>
      <c r="B67" s="523" t="s">
        <v>3839</v>
      </c>
      <c r="C67" s="523" t="str">
        <f t="array" ref="C67">IFERROR(INDEX($B$18:$B$811, MATCH(0, COUNTIF($C$17:C66, $B$18:$B$811&amp;"") + IF($B$18:$B$811="",1,0), 0)), "")</f>
        <v>Caritas Côte d'Ivoire</v>
      </c>
      <c r="D67" s="523" t="s">
        <v>3840</v>
      </c>
    </row>
    <row r="68" spans="1:4" s="12" customFormat="1" x14ac:dyDescent="0.2">
      <c r="A68" s="524" t="s">
        <v>3841</v>
      </c>
      <c r="B68" s="523" t="s">
        <v>3839</v>
      </c>
      <c r="C68" s="523" t="str">
        <f t="array" ref="C68">IFERROR(INDEX($B$18:$B$811, MATCH(0, COUNTIF($C$17:C67, $B$18:$B$811&amp;"") + IF($B$18:$B$811="",1,0), 0)), "")</f>
        <v>Stichting Cordaid</v>
      </c>
      <c r="D68" s="523" t="s">
        <v>3840</v>
      </c>
    </row>
    <row r="69" spans="1:4" s="12" customFormat="1" x14ac:dyDescent="0.2">
      <c r="A69" s="524" t="s">
        <v>3842</v>
      </c>
      <c r="B69" s="523" t="s">
        <v>3839</v>
      </c>
      <c r="C69" s="523" t="str">
        <f t="array" ref="C69">IFERROR(INDEX($B$18:$B$811, MATCH(0, COUNTIF($C$17:C68, $B$18:$B$811&amp;"") + IF($B$18:$B$811="",1,0), 0)), "")</f>
        <v>Ministry of Health and Population of the Democratic Republic of Congo</v>
      </c>
      <c r="D69" s="523" t="s">
        <v>3840</v>
      </c>
    </row>
    <row r="70" spans="1:4" s="12" customFormat="1" x14ac:dyDescent="0.2">
      <c r="A70" s="524" t="s">
        <v>3843</v>
      </c>
      <c r="B70" s="523" t="s">
        <v>3844</v>
      </c>
      <c r="C70" s="523" t="str">
        <f t="array" ref="C70">IFERROR(INDEX($B$18:$B$811, MATCH(0, COUNTIF($C$17:C69, $B$18:$B$811&amp;"") + IF($B$18:$B$811="",1,0), 0)), "")</f>
        <v>SANRU Asbl</v>
      </c>
      <c r="D70" s="523" t="s">
        <v>3845</v>
      </c>
    </row>
    <row r="71" spans="1:4" s="12" customFormat="1" x14ac:dyDescent="0.2">
      <c r="A71" s="524" t="s">
        <v>3846</v>
      </c>
      <c r="B71" s="523" t="s">
        <v>3844</v>
      </c>
      <c r="C71" s="523" t="str">
        <f t="array" ref="C71">IFERROR(INDEX($B$18:$B$811, MATCH(0, COUNTIF($C$17:C70, $B$18:$B$811&amp;"") + IF($B$18:$B$811="",1,0), 0)), "")</f>
        <v>Cooperative Housing Foundation</v>
      </c>
      <c r="D71" s="523" t="s">
        <v>3845</v>
      </c>
    </row>
    <row r="72" spans="1:4" s="12" customFormat="1" x14ac:dyDescent="0.2">
      <c r="A72" s="524" t="s">
        <v>3847</v>
      </c>
      <c r="B72" s="523" t="s">
        <v>3844</v>
      </c>
      <c r="C72" s="523" t="str">
        <f t="array" ref="C72">IFERROR(INDEX($B$18:$B$811, MATCH(0, COUNTIF($C$17:C71, $B$18:$B$811&amp;"") + IF($B$18:$B$811="",1,0), 0)), "")</f>
        <v>Fondo Financiero de Proyectos de Desarrollo</v>
      </c>
      <c r="D72" s="523" t="s">
        <v>3845</v>
      </c>
    </row>
    <row r="73" spans="1:4" s="12" customFormat="1" x14ac:dyDescent="0.2">
      <c r="A73" s="524" t="s">
        <v>3848</v>
      </c>
      <c r="B73" s="523" t="s">
        <v>3844</v>
      </c>
      <c r="C73" s="523" t="str">
        <f t="array" ref="C73">IFERROR(INDEX($B$18:$B$811, MATCH(0, COUNTIF($C$17:C72, $B$18:$B$811&amp;"") + IF($B$18:$B$811="",1,0), 0)), "")</f>
        <v>Coordination Committee of the Fight against AIDS of Cabo Verde</v>
      </c>
      <c r="D73" s="523" t="s">
        <v>3845</v>
      </c>
    </row>
    <row r="74" spans="1:4" s="12" customFormat="1" x14ac:dyDescent="0.2">
      <c r="A74" s="524" t="s">
        <v>3849</v>
      </c>
      <c r="B74" s="523" t="s">
        <v>3820</v>
      </c>
      <c r="C74" s="523" t="str">
        <f t="array" ref="C74">IFERROR(INDEX($B$18:$B$811, MATCH(0, COUNTIF($C$17:C73, $B$18:$B$811&amp;"") + IF($B$18:$B$811="",1,0), 0)), "")</f>
        <v>Cape Verde Non Governmental Organisations Platform</v>
      </c>
      <c r="D74" s="523" t="s">
        <v>3821</v>
      </c>
    </row>
    <row r="75" spans="1:4" s="12" customFormat="1" x14ac:dyDescent="0.2">
      <c r="A75" s="524" t="s">
        <v>3850</v>
      </c>
      <c r="B75" s="523" t="s">
        <v>3851</v>
      </c>
      <c r="C75" s="523" t="str">
        <f t="array" ref="C75">IFERROR(INDEX($B$18:$B$811, MATCH(0, COUNTIF($C$17:C74, $B$18:$B$811&amp;"") + IF($B$18:$B$811="",1,0), 0)), "")</f>
        <v>Consejo Nacional para el VIH y el SIDA</v>
      </c>
      <c r="D75" s="523" t="s">
        <v>3852</v>
      </c>
    </row>
    <row r="76" spans="1:4" s="12" customFormat="1" x14ac:dyDescent="0.2">
      <c r="A76" s="524" t="s">
        <v>3853</v>
      </c>
      <c r="B76" s="523" t="s">
        <v>3851</v>
      </c>
      <c r="C76" s="523" t="str">
        <f t="array" ref="C76">IFERROR(INDEX($B$18:$B$811, MATCH(0, COUNTIF($C$17:C75, $B$18:$B$811&amp;"") + IF($B$18:$B$811="",1,0), 0)), "")</f>
        <v>Instituto Dermatológico y Cirugía de Piel ‘Dr. Huberto Bogaert Díaz’</v>
      </c>
      <c r="D76" s="523" t="s">
        <v>3852</v>
      </c>
    </row>
    <row r="77" spans="1:4" s="12" customFormat="1" x14ac:dyDescent="0.2">
      <c r="A77" s="524" t="s">
        <v>3854</v>
      </c>
      <c r="B77" s="523" t="s">
        <v>3855</v>
      </c>
      <c r="C77" s="523" t="str">
        <f t="array" ref="C77">IFERROR(INDEX($B$18:$B$811, MATCH(0, COUNTIF($C$17:C76, $B$18:$B$811&amp;"") + IF($B$18:$B$811="",1,0), 0)), "")</f>
        <v>Ministry of Public Health and Social Assistance of the Dominican Republic</v>
      </c>
      <c r="D77" s="523" t="s">
        <v>3856</v>
      </c>
    </row>
    <row r="78" spans="1:4" s="12" customFormat="1" x14ac:dyDescent="0.2">
      <c r="A78" s="524" t="s">
        <v>3857</v>
      </c>
      <c r="B78" s="523" t="s">
        <v>3858</v>
      </c>
      <c r="C78" s="523" t="str">
        <f t="array" ref="C78">IFERROR(INDEX($B$18:$B$811, MATCH(0, COUNTIF($C$17:C77, $B$18:$B$811&amp;"") + IF($B$18:$B$811="",1,0), 0)), "")</f>
        <v>Technical Management Unit of the Ministry of Public Health of the Republic of Ecuador</v>
      </c>
      <c r="D78" s="523" t="s">
        <v>3859</v>
      </c>
    </row>
    <row r="79" spans="1:4" s="12" customFormat="1" x14ac:dyDescent="0.2">
      <c r="A79" s="524" t="s">
        <v>3860</v>
      </c>
      <c r="B79" s="523" t="s">
        <v>3861</v>
      </c>
      <c r="C79" s="523" t="str">
        <f t="array" ref="C79">IFERROR(INDEX($B$18:$B$811, MATCH(0, COUNTIF($C$17:C78, $B$18:$B$811&amp;"") + IF($B$18:$B$811="",1,0), 0)), "")</f>
        <v>Ministry of Public Health of the Republic of Ecuador</v>
      </c>
      <c r="D79" s="523" t="s">
        <v>3862</v>
      </c>
    </row>
    <row r="80" spans="1:4" s="12" customFormat="1" x14ac:dyDescent="0.2">
      <c r="A80" s="524" t="s">
        <v>3863</v>
      </c>
      <c r="B80" s="523" t="s">
        <v>3774</v>
      </c>
      <c r="C80" s="523" t="str">
        <f t="array" ref="C80">IFERROR(INDEX($B$18:$B$811, MATCH(0, COUNTIF($C$17:C79, $B$18:$B$811&amp;"") + IF($B$18:$B$811="",1,0), 0)), "")</f>
        <v>Corporación Kimirina</v>
      </c>
      <c r="D80" s="523" t="s">
        <v>3775</v>
      </c>
    </row>
    <row r="81" spans="1:4" s="12" customFormat="1" x14ac:dyDescent="0.2">
      <c r="A81" s="524" t="s">
        <v>3864</v>
      </c>
      <c r="B81" s="523" t="s">
        <v>3865</v>
      </c>
      <c r="C81" s="523" t="str">
        <f t="array" ref="C81">IFERROR(INDEX($B$18:$B$811, MATCH(0, COUNTIF($C$17:C80, $B$18:$B$811&amp;"") + IF($B$18:$B$811="",1,0), 0)), "")</f>
        <v>The Ministry of Health and Population of Egypt</v>
      </c>
      <c r="D81" s="523" t="s">
        <v>3866</v>
      </c>
    </row>
    <row r="82" spans="1:4" s="12" customFormat="1" x14ac:dyDescent="0.2">
      <c r="A82" s="524" t="s">
        <v>3867</v>
      </c>
      <c r="B82" s="523" t="s">
        <v>3865</v>
      </c>
      <c r="C82" s="523" t="str">
        <f t="array" ref="C82">IFERROR(INDEX($B$18:$B$811, MATCH(0, COUNTIF($C$17:C81, $B$18:$B$811&amp;"") + IF($B$18:$B$811="",1,0), 0)), "")</f>
        <v>Ministry of Health of the State of Eritrea</v>
      </c>
      <c r="D82" s="523" t="s">
        <v>3866</v>
      </c>
    </row>
    <row r="83" spans="1:4" s="12" customFormat="1" x14ac:dyDescent="0.2">
      <c r="A83" s="524" t="s">
        <v>3868</v>
      </c>
      <c r="B83" s="523" t="s">
        <v>3865</v>
      </c>
      <c r="C83" s="523" t="str">
        <f t="array" ref="C83">IFERROR(INDEX($B$18:$B$811, MATCH(0, COUNTIF($C$17:C82, $B$18:$B$811&amp;"") + IF($B$18:$B$811="",1,0), 0)), "")</f>
        <v>HIV/AIDS Prevention and Control Office</v>
      </c>
      <c r="D83" s="523" t="s">
        <v>3866</v>
      </c>
    </row>
    <row r="84" spans="1:4" s="12" customFormat="1" x14ac:dyDescent="0.2">
      <c r="A84" s="524" t="s">
        <v>3869</v>
      </c>
      <c r="B84" s="523" t="s">
        <v>3810</v>
      </c>
      <c r="C84" s="523" t="str">
        <f t="array" ref="C84">IFERROR(INDEX($B$18:$B$811, MATCH(0, COUNTIF($C$17:C83, $B$18:$B$811&amp;"") + IF($B$18:$B$811="",1,0), 0)), "")</f>
        <v>Federal Ministry of Health of the Federal Democratic Republic of Ethiopia</v>
      </c>
      <c r="D84" s="523" t="s">
        <v>3811</v>
      </c>
    </row>
    <row r="85" spans="1:4" s="12" customFormat="1" x14ac:dyDescent="0.2">
      <c r="A85" s="524" t="s">
        <v>3870</v>
      </c>
      <c r="B85" s="523" t="s">
        <v>3807</v>
      </c>
      <c r="C85" s="523" t="str">
        <f t="array" ref="C85">IFERROR(INDEX($B$18:$B$811, MATCH(0, COUNTIF($C$17:C84, $B$18:$B$811&amp;"") + IF($B$18:$B$811="",1,0), 0)), "")</f>
        <v>National Center For Disease Control and Public Health</v>
      </c>
      <c r="D85" s="523" t="s">
        <v>3808</v>
      </c>
    </row>
    <row r="86" spans="1:4" s="12" customFormat="1" x14ac:dyDescent="0.2">
      <c r="A86" s="524" t="s">
        <v>3871</v>
      </c>
      <c r="B86" s="523" t="s">
        <v>3872</v>
      </c>
      <c r="C86" s="523" t="str">
        <f t="array" ref="C86">IFERROR(INDEX($B$18:$B$811, MATCH(0, COUNTIF($C$17:C85, $B$18:$B$811&amp;"") + IF($B$18:$B$811="",1,0), 0)), "")</f>
        <v>Adventist Development and Relief Agency of Ghana</v>
      </c>
      <c r="D86" s="523" t="s">
        <v>3873</v>
      </c>
    </row>
    <row r="87" spans="1:4" s="12" customFormat="1" x14ac:dyDescent="0.2">
      <c r="A87" s="524" t="s">
        <v>3874</v>
      </c>
      <c r="B87" s="523" t="s">
        <v>3875</v>
      </c>
      <c r="C87" s="523" t="str">
        <f t="array" ref="C87">IFERROR(INDEX($B$18:$B$811, MATCH(0, COUNTIF($C$17:C86, $B$18:$B$811&amp;"") + IF($B$18:$B$811="",1,0), 0)), "")</f>
        <v>Ghana AIDS Commission</v>
      </c>
      <c r="D87" s="523" t="s">
        <v>3876</v>
      </c>
    </row>
    <row r="88" spans="1:4" s="12" customFormat="1" x14ac:dyDescent="0.2">
      <c r="A88" s="524" t="s">
        <v>3877</v>
      </c>
      <c r="B88" s="523" t="s">
        <v>3875</v>
      </c>
      <c r="C88" s="523" t="str">
        <f t="array" ref="C88">IFERROR(INDEX($B$18:$B$811, MATCH(0, COUNTIF($C$17:C87, $B$18:$B$811&amp;"") + IF($B$18:$B$811="",1,0), 0)), "")</f>
        <v>Planned Parenthood Association of Ghana</v>
      </c>
      <c r="D88" s="523" t="s">
        <v>3876</v>
      </c>
    </row>
    <row r="89" spans="1:4" s="12" customFormat="1" x14ac:dyDescent="0.2">
      <c r="A89" s="524" t="s">
        <v>3878</v>
      </c>
      <c r="B89" s="523" t="s">
        <v>3879</v>
      </c>
      <c r="C89" s="523" t="str">
        <f t="array" ref="C89">IFERROR(INDEX($B$18:$B$811, MATCH(0, COUNTIF($C$17:C88, $B$18:$B$811&amp;"") + IF($B$18:$B$811="",1,0), 0)), "")</f>
        <v>AngloGold Ashanti (Ghana) Malaria Control Limited</v>
      </c>
      <c r="D89" s="523" t="s">
        <v>3880</v>
      </c>
    </row>
    <row r="90" spans="1:4" s="12" customFormat="1" x14ac:dyDescent="0.2">
      <c r="A90" s="524" t="s">
        <v>3881</v>
      </c>
      <c r="B90" s="523" t="s">
        <v>3879</v>
      </c>
      <c r="C90" s="523" t="str">
        <f t="array" ref="C90">IFERROR(INDEX($B$18:$B$811, MATCH(0, COUNTIF($C$17:C89, $B$18:$B$811&amp;"") + IF($B$18:$B$811="",1,0), 0)), "")</f>
        <v>Secrétariat Exécutif du Comité National de Lutte contre le Sida de la République de Guinée</v>
      </c>
      <c r="D90" s="523" t="s">
        <v>3880</v>
      </c>
    </row>
    <row r="91" spans="1:4" s="12" customFormat="1" x14ac:dyDescent="0.2">
      <c r="A91" s="524" t="s">
        <v>3882</v>
      </c>
      <c r="B91" s="523" t="s">
        <v>3883</v>
      </c>
      <c r="C91" s="523" t="str">
        <f t="array" ref="C91">IFERROR(INDEX($B$18:$B$811, MATCH(0, COUNTIF($C$17:C90, $B$18:$B$811&amp;"") + IF($B$18:$B$811="",1,0), 0)), "")</f>
        <v>German Corporation for International Cooperation (GIZ) GmbH</v>
      </c>
      <c r="D91" s="523" t="s">
        <v>3884</v>
      </c>
    </row>
    <row r="92" spans="1:4" s="12" customFormat="1" x14ac:dyDescent="0.2">
      <c r="A92" s="524" t="s">
        <v>3885</v>
      </c>
      <c r="B92" s="523" t="s">
        <v>3886</v>
      </c>
      <c r="C92" s="523" t="str">
        <f t="array" ref="C92">IFERROR(INDEX($B$18:$B$811, MATCH(0, COUNTIF($C$17:C91, $B$18:$B$811&amp;"") + IF($B$18:$B$811="",1,0), 0)), "")</f>
        <v>The Ministry of Public Health of the Republic of Guinea</v>
      </c>
      <c r="D92" s="523" t="s">
        <v>3887</v>
      </c>
    </row>
    <row r="93" spans="1:4" s="12" customFormat="1" x14ac:dyDescent="0.2">
      <c r="A93" s="524" t="s">
        <v>3888</v>
      </c>
      <c r="B93" s="523" t="s">
        <v>3889</v>
      </c>
      <c r="C93" s="523" t="str">
        <f t="array" ref="C93">IFERROR(INDEX($B$18:$B$811, MATCH(0, COUNTIF($C$17:C92, $B$18:$B$811&amp;"") + IF($B$18:$B$811="",1,0), 0)), "")</f>
        <v>The National AIDS Secretariat of the Republic of The Gambia</v>
      </c>
      <c r="D93" s="523" t="s">
        <v>3890</v>
      </c>
    </row>
    <row r="94" spans="1:4" s="12" customFormat="1" x14ac:dyDescent="0.2">
      <c r="A94" s="524" t="s">
        <v>3891</v>
      </c>
      <c r="B94" s="523" t="s">
        <v>3892</v>
      </c>
      <c r="C94" s="523" t="str">
        <f t="array" ref="C94">IFERROR(INDEX($B$18:$B$811, MATCH(0, COUNTIF($C$17:C93, $B$18:$B$811&amp;"") + IF($B$18:$B$811="",1,0), 0)), "")</f>
        <v>ActionAid International The Gambia</v>
      </c>
      <c r="D94" s="523" t="s">
        <v>3893</v>
      </c>
    </row>
    <row r="95" spans="1:4" s="12" customFormat="1" x14ac:dyDescent="0.2">
      <c r="A95" s="524" t="s">
        <v>3894</v>
      </c>
      <c r="B95" s="523" t="s">
        <v>3756</v>
      </c>
      <c r="C95" s="523" t="str">
        <f t="array" ref="C95">IFERROR(INDEX($B$18:$B$811, MATCH(0, COUNTIF($C$17:C94, $B$18:$B$811&amp;"") + IF($B$18:$B$811="",1,0), 0)), "")</f>
        <v>Ministry of Health and Social Welfare of the Republic of Gambia</v>
      </c>
      <c r="D95" s="523" t="s">
        <v>3757</v>
      </c>
    </row>
    <row r="96" spans="1:4" s="12" customFormat="1" x14ac:dyDescent="0.2">
      <c r="A96" s="524" t="s">
        <v>3895</v>
      </c>
      <c r="B96" s="523" t="s">
        <v>3756</v>
      </c>
      <c r="C96" s="523" t="str">
        <f t="array" ref="C96">IFERROR(INDEX($B$18:$B$811, MATCH(0, COUNTIF($C$17:C95, $B$18:$B$811&amp;"") + IF($B$18:$B$811="",1,0), 0)), "")</f>
        <v>Medical Research Council (UK)</v>
      </c>
      <c r="D96" s="523" t="s">
        <v>3757</v>
      </c>
    </row>
    <row r="97" spans="1:4" s="12" customFormat="1" x14ac:dyDescent="0.2">
      <c r="A97" s="524" t="s">
        <v>3896</v>
      </c>
      <c r="B97" s="523" t="s">
        <v>3897</v>
      </c>
      <c r="C97" s="523" t="str">
        <f t="array" ref="C97">IFERROR(INDEX($B$18:$B$811, MATCH(0, COUNTIF($C$17:C96, $B$18:$B$811&amp;"") + IF($B$18:$B$811="",1,0), 0)), "")</f>
        <v>National Secretariat to Fight AIDS of Guinea-Bissau</v>
      </c>
      <c r="D97" s="523" t="s">
        <v>3898</v>
      </c>
    </row>
    <row r="98" spans="1:4" s="12" customFormat="1" x14ac:dyDescent="0.2">
      <c r="A98" s="524" t="s">
        <v>3899</v>
      </c>
      <c r="B98" s="523" t="s">
        <v>3900</v>
      </c>
      <c r="C98" s="523" t="str">
        <f t="array" ref="C98">IFERROR(INDEX($B$18:$B$811, MATCH(0, COUNTIF($C$17:C97, $B$18:$B$811&amp;"") + IF($B$18:$B$811="",1,0), 0)), "")</f>
        <v>Ministry of Health of the Republic of Guinea-Bissau</v>
      </c>
      <c r="D98" s="523" t="s">
        <v>3901</v>
      </c>
    </row>
    <row r="99" spans="1:4" s="12" customFormat="1" x14ac:dyDescent="0.2">
      <c r="A99" s="524" t="s">
        <v>3902</v>
      </c>
      <c r="B99" s="523" t="s">
        <v>3900</v>
      </c>
      <c r="C99" s="523" t="str">
        <f t="array" ref="C99">IFERROR(INDEX($B$18:$B$811, MATCH(0, COUNTIF($C$17:C98, $B$18:$B$811&amp;"") + IF($B$18:$B$811="",1,0), 0)), "")</f>
        <v>Ministry of Health and Social Assistance of the Republic of Guatemala</v>
      </c>
      <c r="D99" s="523" t="s">
        <v>3901</v>
      </c>
    </row>
    <row r="100" spans="1:4" s="12" customFormat="1" x14ac:dyDescent="0.2">
      <c r="A100" s="524" t="s">
        <v>3903</v>
      </c>
      <c r="B100" s="523" t="s">
        <v>3904</v>
      </c>
      <c r="C100" s="523" t="str">
        <f t="array" ref="C100">IFERROR(INDEX($B$18:$B$811, MATCH(0, COUNTIF($C$17:C99, $B$18:$B$811&amp;"") + IF($B$18:$B$811="",1,0), 0)), "")</f>
        <v>Ministry of Health of the Republic of Guyana</v>
      </c>
      <c r="D100" s="523" t="s">
        <v>3905</v>
      </c>
    </row>
    <row r="101" spans="1:4" s="12" customFormat="1" x14ac:dyDescent="0.2">
      <c r="A101" s="524" t="s">
        <v>3906</v>
      </c>
      <c r="B101" s="523" t="s">
        <v>3777</v>
      </c>
      <c r="C101" s="523" t="str">
        <f t="array" ref="C101">IFERROR(INDEX($B$18:$B$811, MATCH(0, COUNTIF($C$17:C100, $B$18:$B$811&amp;"") + IF($B$18:$B$811="",1,0), 0)), "")</f>
        <v>IL&amp;FS Education &amp; Technology Services Ltd.</v>
      </c>
      <c r="D101" s="523" t="s">
        <v>3907</v>
      </c>
    </row>
    <row r="102" spans="1:4" s="12" customFormat="1" x14ac:dyDescent="0.2">
      <c r="A102" s="524" t="s">
        <v>3908</v>
      </c>
      <c r="B102" s="523" t="s">
        <v>3889</v>
      </c>
      <c r="C102" s="523" t="str">
        <f t="array" ref="C102">IFERROR(INDEX($B$18:$B$811, MATCH(0, COUNTIF($C$17:C101, $B$18:$B$811&amp;"") + IF($B$18:$B$811="",1,0), 0)), "")</f>
        <v>Indian Nursing Council</v>
      </c>
      <c r="D102" s="523" t="s">
        <v>3909</v>
      </c>
    </row>
    <row r="103" spans="1:4" s="12" customFormat="1" x14ac:dyDescent="0.2">
      <c r="A103" s="524" t="s">
        <v>3910</v>
      </c>
      <c r="B103" s="523" t="s">
        <v>3911</v>
      </c>
      <c r="C103" s="523" t="str">
        <f t="array" ref="C103">IFERROR(INDEX($B$18:$B$811, MATCH(0, COUNTIF($C$17:C102, $B$18:$B$811&amp;"") + IF($B$18:$B$811="",1,0), 0)), "")</f>
        <v>Tata Institute of Social Sciences</v>
      </c>
      <c r="D103" s="523" t="s">
        <v>3912</v>
      </c>
    </row>
    <row r="104" spans="1:4" s="12" customFormat="1" x14ac:dyDescent="0.2">
      <c r="A104" s="524" t="s">
        <v>3913</v>
      </c>
      <c r="B104" s="523" t="s">
        <v>3914</v>
      </c>
      <c r="C104" s="523" t="str">
        <f t="array" ref="C104">IFERROR(INDEX($B$18:$B$811, MATCH(0, COUNTIF($C$17:C103, $B$18:$B$811&amp;"") + IF($B$18:$B$811="",1,0), 0)), "")</f>
        <v>Emmanuel Hospital Association</v>
      </c>
      <c r="D104" s="523" t="s">
        <v>3915</v>
      </c>
    </row>
    <row r="105" spans="1:4" s="12" customFormat="1" x14ac:dyDescent="0.2">
      <c r="A105" s="524" t="s">
        <v>3916</v>
      </c>
      <c r="B105" s="523" t="s">
        <v>3917</v>
      </c>
      <c r="C105" s="523" t="str">
        <f t="array" ref="C105">IFERROR(INDEX($B$18:$B$811, MATCH(0, COUNTIF($C$17:C104, $B$18:$B$811&amp;"") + IF($B$18:$B$811="",1,0), 0)), "")</f>
        <v>Caritas India</v>
      </c>
      <c r="D105" s="523" t="s">
        <v>3918</v>
      </c>
    </row>
    <row r="106" spans="1:4" s="12" customFormat="1" x14ac:dyDescent="0.2">
      <c r="A106" s="524" t="s">
        <v>3919</v>
      </c>
      <c r="B106" s="523" t="s">
        <v>3920</v>
      </c>
      <c r="C106" s="523" t="str">
        <f t="array" ref="C106">IFERROR(INDEX($B$18:$B$811, MATCH(0, COUNTIF($C$17:C105, $B$18:$B$811&amp;"") + IF($B$18:$B$811="",1,0), 0)), "")</f>
        <v>India HIV/AIDS Alliance</v>
      </c>
      <c r="D106" s="523" t="s">
        <v>3921</v>
      </c>
    </row>
    <row r="107" spans="1:4" s="12" customFormat="1" x14ac:dyDescent="0.2">
      <c r="A107" s="524" t="s">
        <v>3922</v>
      </c>
      <c r="B107" s="523" t="s">
        <v>3920</v>
      </c>
      <c r="C107" s="523" t="str">
        <f t="array" ref="C107">IFERROR(INDEX($B$18:$B$811, MATCH(0, COUNTIF($C$17:C106, $B$18:$B$811&amp;"") + IF($B$18:$B$811="",1,0), 0)), "")</f>
        <v>Plan International (India Chapter)</v>
      </c>
      <c r="D107" s="523" t="s">
        <v>3921</v>
      </c>
    </row>
    <row r="108" spans="1:4" s="12" customFormat="1" x14ac:dyDescent="0.2">
      <c r="A108" s="524" t="s">
        <v>3923</v>
      </c>
      <c r="B108" s="523" t="s">
        <v>3917</v>
      </c>
      <c r="C108" s="523" t="str">
        <f t="array" ref="C108">IFERROR(INDEX($B$18:$B$811, MATCH(0, COUNTIF($C$17:C107, $B$18:$B$811&amp;"") + IF($B$18:$B$811="",1,0), 0)), "")</f>
        <v>Solidarity and Action Against The HIV Infection in India</v>
      </c>
      <c r="D108" s="523" t="s">
        <v>3918</v>
      </c>
    </row>
    <row r="109" spans="1:4" s="12" customFormat="1" x14ac:dyDescent="0.2">
      <c r="A109" s="524" t="s">
        <v>3924</v>
      </c>
      <c r="B109" s="523" t="s">
        <v>3917</v>
      </c>
      <c r="C109" s="523" t="str">
        <f t="array" ref="C109">IFERROR(INDEX($B$18:$B$811, MATCH(0, COUNTIF($C$17:C108, $B$18:$B$811&amp;"") + IF($B$18:$B$811="",1,0), 0)), "")</f>
        <v>International Union Against Tuberculosis and Lung Disease</v>
      </c>
      <c r="D109" s="523" t="s">
        <v>3918</v>
      </c>
    </row>
    <row r="110" spans="1:4" s="12" customFormat="1" x14ac:dyDescent="0.2">
      <c r="A110" s="524" t="s">
        <v>3925</v>
      </c>
      <c r="B110" s="523" t="s">
        <v>3917</v>
      </c>
      <c r="C110" s="523" t="str">
        <f t="array" ref="C110">IFERROR(INDEX($B$18:$B$811, MATCH(0, COUNTIF($C$17:C109, $B$18:$B$811&amp;"") + IF($B$18:$B$811="",1,0), 0)), "")</f>
        <v>Directorate General of Prevention and Disease Control, Ministry of Health of The Republic of Indonesia</v>
      </c>
      <c r="D110" s="523" t="s">
        <v>3918</v>
      </c>
    </row>
    <row r="111" spans="1:4" s="12" customFormat="1" x14ac:dyDescent="0.2">
      <c r="A111" s="524" t="s">
        <v>3926</v>
      </c>
      <c r="B111" s="523" t="s">
        <v>3917</v>
      </c>
      <c r="C111" s="523" t="str">
        <f t="array" ref="C111">IFERROR(INDEX($B$18:$B$811, MATCH(0, COUNTIF($C$17:C110, $B$18:$B$811&amp;"") + IF($B$18:$B$811="",1,0), 0)), "")</f>
        <v>National AIDS Commission of Indonesia</v>
      </c>
      <c r="D111" s="523" t="s">
        <v>3918</v>
      </c>
    </row>
    <row r="112" spans="1:4" s="12" customFormat="1" x14ac:dyDescent="0.2">
      <c r="A112" s="524" t="s">
        <v>3927</v>
      </c>
      <c r="B112" s="523" t="s">
        <v>3928</v>
      </c>
      <c r="C112" s="523" t="str">
        <f t="array" ref="C112">IFERROR(INDEX($B$18:$B$811, MATCH(0, COUNTIF($C$17:C111, $B$18:$B$811&amp;"") + IF($B$18:$B$811="",1,0), 0)), "")</f>
        <v>Yayasan Spiritia</v>
      </c>
      <c r="D112" s="523" t="s">
        <v>3929</v>
      </c>
    </row>
    <row r="113" spans="1:4" s="12" customFormat="1" x14ac:dyDescent="0.2">
      <c r="A113" s="524" t="s">
        <v>3930</v>
      </c>
      <c r="B113" s="523" t="s">
        <v>3931</v>
      </c>
      <c r="C113" s="523" t="str">
        <f t="array" ref="C113">IFERROR(INDEX($B$18:$B$811, MATCH(0, COUNTIF($C$17:C112, $B$18:$B$811&amp;"") + IF($B$18:$B$811="",1,0), 0)), "")</f>
        <v>Persatuan Karya Dharma Kesehatan Indonesia (also known as “PERDHAKI”, Association of Voluntary Health Services of Indonesia)</v>
      </c>
      <c r="D113" s="523" t="s">
        <v>3932</v>
      </c>
    </row>
    <row r="114" spans="1:4" s="12" customFormat="1" x14ac:dyDescent="0.2">
      <c r="A114" s="524" t="s">
        <v>3933</v>
      </c>
      <c r="B114" s="523" t="s">
        <v>3931</v>
      </c>
      <c r="C114" s="523" t="str">
        <f t="array" ref="C114">IFERROR(INDEX($B$18:$B$811, MATCH(0, COUNTIF($C$17:C113, $B$18:$B$811&amp;"") + IF($B$18:$B$811="",1,0), 0)), "")</f>
        <v>Central Board of ‘Aisyiyah</v>
      </c>
      <c r="D114" s="523" t="s">
        <v>3932</v>
      </c>
    </row>
    <row r="115" spans="1:4" s="12" customFormat="1" x14ac:dyDescent="0.2">
      <c r="A115" s="524" t="s">
        <v>3934</v>
      </c>
      <c r="B115" s="523" t="s">
        <v>3935</v>
      </c>
      <c r="C115" s="523" t="str">
        <f t="array" ref="C115">IFERROR(INDEX($B$18:$B$811, MATCH(0, COUNTIF($C$17:C114, $B$18:$B$811&amp;"") + IF($B$18:$B$811="",1,0), 0)), "")</f>
        <v>Faculty of Public Health, University of Indonesia</v>
      </c>
      <c r="D115" s="523" t="s">
        <v>3936</v>
      </c>
    </row>
    <row r="116" spans="1:4" s="12" customFormat="1" x14ac:dyDescent="0.2">
      <c r="A116" s="524" t="s">
        <v>3937</v>
      </c>
      <c r="B116" s="523" t="s">
        <v>3935</v>
      </c>
      <c r="C116" s="523" t="str">
        <f t="array" ref="C116">IFERROR(INDEX($B$18:$B$811, MATCH(0, COUNTIF($C$17:C115, $B$18:$B$811&amp;"") + IF($B$18:$B$811="",1,0), 0)), "")</f>
        <v>Indonesia Planned Parenthood Association</v>
      </c>
      <c r="D116" s="523" t="s">
        <v>3936</v>
      </c>
    </row>
    <row r="117" spans="1:4" s="12" customFormat="1" x14ac:dyDescent="0.2">
      <c r="A117" s="524" t="s">
        <v>3938</v>
      </c>
      <c r="B117" s="523" t="s">
        <v>3935</v>
      </c>
      <c r="C117" s="523" t="str">
        <f t="array" ref="C117">IFERROR(INDEX($B$18:$B$811, MATCH(0, COUNTIF($C$17:C116, $B$18:$B$811&amp;"") + IF($B$18:$B$811="",1,0), 0)), "")</f>
        <v>Nahdlatul Ulama</v>
      </c>
      <c r="D117" s="523" t="s">
        <v>3936</v>
      </c>
    </row>
    <row r="118" spans="1:4" s="12" customFormat="1" x14ac:dyDescent="0.2">
      <c r="A118" s="524" t="s">
        <v>3939</v>
      </c>
      <c r="B118" s="523" t="s">
        <v>3935</v>
      </c>
      <c r="C118" s="523" t="str">
        <f t="array" ref="C118">IFERROR(INDEX($B$18:$B$811, MATCH(0, COUNTIF($C$17:C117, $B$18:$B$811&amp;"") + IF($B$18:$B$811="",1,0), 0)), "")</f>
        <v>Ministry of Health of Jamaica</v>
      </c>
      <c r="D118" s="523" t="s">
        <v>3936</v>
      </c>
    </row>
    <row r="119" spans="1:4" s="12" customFormat="1" x14ac:dyDescent="0.2">
      <c r="A119" s="524" t="s">
        <v>3940</v>
      </c>
      <c r="B119" s="523" t="s">
        <v>3941</v>
      </c>
      <c r="C119" s="523" t="str">
        <f t="array" ref="C119">IFERROR(INDEX($B$18:$B$811, MATCH(0, COUNTIF($C$17:C118, $B$18:$B$811&amp;"") + IF($B$18:$B$811="",1,0), 0)), "")</f>
        <v>National Center of Tuberculosis Problems of the Ministry of Healthcare and Social Development of the Republic of Kazakhstan</v>
      </c>
      <c r="D119" s="523" t="s">
        <v>3942</v>
      </c>
    </row>
    <row r="120" spans="1:4" s="12" customFormat="1" x14ac:dyDescent="0.2">
      <c r="A120" s="524" t="s">
        <v>3943</v>
      </c>
      <c r="B120" s="523" t="s">
        <v>3944</v>
      </c>
      <c r="C120" s="523" t="str">
        <f t="array" ref="C120">IFERROR(INDEX($B$18:$B$811, MATCH(0, COUNTIF($C$17:C119, $B$18:$B$811&amp;"") + IF($B$18:$B$811="",1,0), 0)), "")</f>
        <v>Republican Center on Prevention and Control of AIDS of the Ministry of Healthcare of the Republic of Kazakhstan</v>
      </c>
      <c r="D120" s="523" t="s">
        <v>3945</v>
      </c>
    </row>
    <row r="121" spans="1:4" s="12" customFormat="1" x14ac:dyDescent="0.2">
      <c r="A121" s="524" t="s">
        <v>3946</v>
      </c>
      <c r="B121" s="523" t="s">
        <v>3947</v>
      </c>
      <c r="C121" s="523" t="str">
        <f t="array" ref="C121">IFERROR(INDEX($B$18:$B$811, MATCH(0, COUNTIF($C$17:C120, $B$18:$B$811&amp;"") + IF($B$18:$B$811="",1,0), 0)), "")</f>
        <v>Project HOPE  - the People to People Health Foundation</v>
      </c>
      <c r="D121" s="523" t="s">
        <v>3948</v>
      </c>
    </row>
    <row r="122" spans="1:4" s="12" customFormat="1" x14ac:dyDescent="0.2">
      <c r="A122" s="524" t="s">
        <v>3949</v>
      </c>
      <c r="B122" s="523" t="s">
        <v>3950</v>
      </c>
      <c r="C122" s="523" t="str">
        <f t="array" ref="C122">IFERROR(INDEX($B$18:$B$811, MATCH(0, COUNTIF($C$17:C121, $B$18:$B$811&amp;"") + IF($B$18:$B$811="",1,0), 0)), "")</f>
        <v>Kenya Red Cross Society</v>
      </c>
      <c r="D122" s="523" t="s">
        <v>3951</v>
      </c>
    </row>
    <row r="123" spans="1:4" s="12" customFormat="1" x14ac:dyDescent="0.2">
      <c r="A123" s="524" t="s">
        <v>3952</v>
      </c>
      <c r="B123" s="523" t="s">
        <v>3953</v>
      </c>
      <c r="C123" s="523" t="str">
        <f t="array" ref="C123">IFERROR(INDEX($B$18:$B$811, MATCH(0, COUNTIF($C$17:C122, $B$18:$B$811&amp;"") + IF($B$18:$B$811="",1,0), 0)), "")</f>
        <v>Amref Health Africa in Kenya</v>
      </c>
      <c r="D123" s="523" t="s">
        <v>3954</v>
      </c>
    </row>
    <row r="124" spans="1:4" s="12" customFormat="1" x14ac:dyDescent="0.2">
      <c r="A124" s="524" t="s">
        <v>3955</v>
      </c>
      <c r="B124" s="523" t="s">
        <v>3956</v>
      </c>
      <c r="C124" s="523" t="str">
        <f t="array" ref="C124">IFERROR(INDEX($B$18:$B$811, MATCH(0, COUNTIF($C$17:C123, $B$18:$B$811&amp;"") + IF($B$18:$B$811="",1,0), 0)), "")</f>
        <v>National Center for HIV/AIDS, Dermatology and STI</v>
      </c>
      <c r="D124" s="523" t="s">
        <v>3957</v>
      </c>
    </row>
    <row r="125" spans="1:4" s="12" customFormat="1" x14ac:dyDescent="0.2">
      <c r="A125" s="524" t="s">
        <v>3958</v>
      </c>
      <c r="B125" s="523" t="s">
        <v>3956</v>
      </c>
      <c r="C125" s="523" t="str">
        <f t="array" ref="C125">IFERROR(INDEX($B$18:$B$811, MATCH(0, COUNTIF($C$17:C124, $B$18:$B$811&amp;"") + IF($B$18:$B$811="",1,0), 0)), "")</f>
        <v>Ministry of Health of the Kingdom of Cambodia</v>
      </c>
      <c r="D125" s="523" t="s">
        <v>3957</v>
      </c>
    </row>
    <row r="126" spans="1:4" s="12" customFormat="1" x14ac:dyDescent="0.2">
      <c r="A126" s="524" t="s">
        <v>3959</v>
      </c>
      <c r="B126" s="523" t="s">
        <v>3960</v>
      </c>
      <c r="C126" s="523" t="str">
        <f t="array" ref="C126">IFERROR(INDEX($B$18:$B$811, MATCH(0, COUNTIF($C$17:C125, $B$18:$B$811&amp;"") + IF($B$18:$B$811="",1,0), 0)), "")</f>
        <v>Ministry of Health of the Lao People's Democratic Republic</v>
      </c>
      <c r="D126" s="523" t="s">
        <v>3961</v>
      </c>
    </row>
    <row r="127" spans="1:4" s="12" customFormat="1" x14ac:dyDescent="0.2">
      <c r="A127" s="524" t="s">
        <v>3962</v>
      </c>
      <c r="B127" s="523" t="s">
        <v>3960</v>
      </c>
      <c r="C127" s="523" t="str">
        <f t="array" ref="C127">IFERROR(INDEX($B$18:$B$811, MATCH(0, COUNTIF($C$17:C126, $B$18:$B$811&amp;"") + IF($B$18:$B$811="",1,0), 0)), "")</f>
        <v>Ministry of Health and Social Welfare of the Republic of Liberia</v>
      </c>
      <c r="D127" s="523" t="s">
        <v>3961</v>
      </c>
    </row>
    <row r="128" spans="1:4" s="12" customFormat="1" x14ac:dyDescent="0.2">
      <c r="A128" s="524" t="s">
        <v>3963</v>
      </c>
      <c r="B128" s="523" t="s">
        <v>3964</v>
      </c>
      <c r="C128" s="523" t="str">
        <f t="array" ref="C128">IFERROR(INDEX($B$18:$B$811, MATCH(0, COUNTIF($C$17:C127, $B$18:$B$811&amp;"") + IF($B$18:$B$811="",1,0), 0)), "")</f>
        <v>Catholic Relief Services - United States Conference of Catholic Bishops</v>
      </c>
      <c r="D128" s="523" t="s">
        <v>3965</v>
      </c>
    </row>
    <row r="129" spans="1:4" s="12" customFormat="1" x14ac:dyDescent="0.2">
      <c r="A129" s="524" t="s">
        <v>3966</v>
      </c>
      <c r="B129" s="523" t="s">
        <v>3964</v>
      </c>
      <c r="C129" s="523" t="str">
        <f t="array" ref="C129">IFERROR(INDEX($B$18:$B$811, MATCH(0, COUNTIF($C$17:C128, $B$18:$B$811&amp;"") + IF($B$18:$B$811="",1,0), 0)), "")</f>
        <v>United Nations Development Programme</v>
      </c>
      <c r="D129" s="523" t="s">
        <v>3965</v>
      </c>
    </row>
    <row r="130" spans="1:4" s="12" customFormat="1" x14ac:dyDescent="0.2">
      <c r="A130" s="524" t="s">
        <v>3967</v>
      </c>
      <c r="B130" s="523" t="s">
        <v>3968</v>
      </c>
      <c r="C130" s="523" t="str">
        <f t="array" ref="C130">IFERROR(INDEX($B$18:$B$811, MATCH(0, COUNTIF($C$17:C129, $B$18:$B$811&amp;"") + IF($B$18:$B$811="",1,0), 0)), "")</f>
        <v>World Vision Mozambique</v>
      </c>
      <c r="D130" s="523" t="s">
        <v>3969</v>
      </c>
    </row>
    <row r="131" spans="1:4" s="12" customFormat="1" x14ac:dyDescent="0.2">
      <c r="A131" s="524" t="s">
        <v>3970</v>
      </c>
      <c r="B131" s="523" t="s">
        <v>3968</v>
      </c>
      <c r="C131" s="523" t="str">
        <f t="array" ref="C131">IFERROR(INDEX($B$18:$B$811, MATCH(0, COUNTIF($C$17:C130, $B$18:$B$811&amp;"") + IF($B$18:$B$811="",1,0), 0)), "")</f>
        <v>World Vision Malawi</v>
      </c>
      <c r="D131" s="523" t="s">
        <v>3969</v>
      </c>
    </row>
    <row r="132" spans="1:4" s="12" customFormat="1" x14ac:dyDescent="0.2">
      <c r="A132" s="524" t="s">
        <v>3971</v>
      </c>
      <c r="B132" s="523" t="s">
        <v>3968</v>
      </c>
      <c r="C132" s="523" t="str">
        <f t="array" ref="C132">IFERROR(INDEX($B$18:$B$811, MATCH(0, COUNTIF($C$17:C131, $B$18:$B$811&amp;"") + IF($B$18:$B$811="",1,0), 0)), "")</f>
        <v>Save the Children Federation, Inc.</v>
      </c>
      <c r="D132" s="523" t="s">
        <v>3969</v>
      </c>
    </row>
    <row r="133" spans="1:4" s="12" customFormat="1" x14ac:dyDescent="0.2">
      <c r="A133" s="524" t="s">
        <v>3972</v>
      </c>
      <c r="B133" s="523" t="s">
        <v>3973</v>
      </c>
      <c r="C133" s="523" t="str">
        <f t="array" ref="C133">IFERROR(INDEX($B$18:$B$811, MATCH(0, COUNTIF($C$17:C132, $B$18:$B$811&amp;"") + IF($B$18:$B$811="",1,0), 0)), "")</f>
        <v>The International Federation of Red Cross and Red Crescent Societies</v>
      </c>
      <c r="D133" s="523" t="s">
        <v>3974</v>
      </c>
    </row>
    <row r="134" spans="1:4" s="12" customFormat="1" x14ac:dyDescent="0.2">
      <c r="A134" s="524" t="s">
        <v>3975</v>
      </c>
      <c r="B134" s="523" t="s">
        <v>3973</v>
      </c>
      <c r="C134" s="523" t="str">
        <f t="array" ref="C134">IFERROR(INDEX($B$18:$B$811, MATCH(0, COUNTIF($C$17:C133, $B$18:$B$811&amp;"") + IF($B$18:$B$811="",1,0), 0)), "")</f>
        <v>International Organization for Migration</v>
      </c>
      <c r="D134" s="523" t="s">
        <v>3974</v>
      </c>
    </row>
    <row r="135" spans="1:4" s="12" customFormat="1" x14ac:dyDescent="0.2">
      <c r="A135" s="524" t="s">
        <v>3976</v>
      </c>
      <c r="B135" s="523" t="s">
        <v>3977</v>
      </c>
      <c r="C135" s="523" t="str">
        <f t="array" ref="C135">IFERROR(INDEX($B$18:$B$811, MATCH(0, COUNTIF($C$17:C134, $B$18:$B$811&amp;"") + IF($B$18:$B$811="",1,0), 0)), "")</f>
        <v>IntraHealth International, Inc.</v>
      </c>
      <c r="D135" s="523" t="s">
        <v>3978</v>
      </c>
    </row>
    <row r="136" spans="1:4" s="12" customFormat="1" x14ac:dyDescent="0.2">
      <c r="A136" s="524" t="s">
        <v>3979</v>
      </c>
      <c r="B136" s="523" t="s">
        <v>3977</v>
      </c>
      <c r="C136" s="523" t="str">
        <f t="array" ref="C136">IFERROR(INDEX($B$18:$B$811, MATCH(0, COUNTIF($C$17:C135, $B$18:$B$811&amp;"") + IF($B$18:$B$811="",1,0), 0)), "")</f>
        <v>United Nations Children's Fund</v>
      </c>
      <c r="D136" s="523" t="s">
        <v>3978</v>
      </c>
    </row>
    <row r="137" spans="1:4" s="12" customFormat="1" x14ac:dyDescent="0.2">
      <c r="A137" s="524" t="s">
        <v>3980</v>
      </c>
      <c r="B137" s="523" t="s">
        <v>3977</v>
      </c>
      <c r="C137" s="523" t="str">
        <f t="array" ref="C137">IFERROR(INDEX($B$18:$B$811, MATCH(0, COUNTIF($C$17:C136, $B$18:$B$811&amp;"") + IF($B$18:$B$811="",1,0), 0)), "")</f>
        <v>World Vision Somalia</v>
      </c>
      <c r="D137" s="523" t="s">
        <v>3978</v>
      </c>
    </row>
    <row r="138" spans="1:4" s="12" customFormat="1" x14ac:dyDescent="0.2">
      <c r="A138" s="524" t="s">
        <v>3981</v>
      </c>
      <c r="B138" s="523" t="s">
        <v>3977</v>
      </c>
      <c r="C138" s="523" t="str">
        <f t="array" ref="C138">IFERROR(INDEX($B$18:$B$811, MATCH(0, COUNTIF($C$17:C137, $B$18:$B$811&amp;"") + IF($B$18:$B$811="",1,0), 0)), "")</f>
        <v>Catholic Relief Services-United States Conference of Catholic Bishops</v>
      </c>
      <c r="D138" s="523" t="s">
        <v>3978</v>
      </c>
    </row>
    <row r="139" spans="1:4" s="12" customFormat="1" x14ac:dyDescent="0.2">
      <c r="A139" s="524" t="s">
        <v>3982</v>
      </c>
      <c r="B139" s="523" t="s">
        <v>3977</v>
      </c>
      <c r="C139" s="523" t="str">
        <f t="array" ref="C139">IFERROR(INDEX($B$18:$B$811, MATCH(0, COUNTIF($C$17:C138, $B$18:$B$811&amp;"") + IF($B$18:$B$811="",1,0), 0)), "")</f>
        <v>Economic Relations Division, Ministry of Finance of the People's Republic of Bangladesh</v>
      </c>
      <c r="D139" s="523" t="s">
        <v>3978</v>
      </c>
    </row>
    <row r="140" spans="1:4" s="12" customFormat="1" x14ac:dyDescent="0.2">
      <c r="A140" s="524" t="s">
        <v>3983</v>
      </c>
      <c r="B140" s="523" t="s">
        <v>3984</v>
      </c>
      <c r="C140" s="523" t="str">
        <f t="array" ref="C140">IFERROR(INDEX($B$18:$B$811, MATCH(0, COUNTIF($C$17:C139, $B$18:$B$811&amp;"") + IF($B$18:$B$811="",1,0), 0)), "")</f>
        <v>Ministry of Health of the Republic of Honduras</v>
      </c>
      <c r="D140" s="523" t="s">
        <v>3985</v>
      </c>
    </row>
    <row r="141" spans="1:4" s="12" customFormat="1" x14ac:dyDescent="0.2">
      <c r="A141" s="524" t="s">
        <v>3986</v>
      </c>
      <c r="B141" s="523" t="s">
        <v>3984</v>
      </c>
      <c r="C141" s="523" t="str">
        <f t="array" ref="C141">IFERROR(INDEX($B$18:$B$811, MATCH(0, COUNTIF($C$17:C140, $B$18:$B$811&amp;"") + IF($B$18:$B$811="",1,0), 0)), "")</f>
        <v>Department of Economic Affairs, Ministry of Finance of India</v>
      </c>
      <c r="D141" s="523" t="s">
        <v>3985</v>
      </c>
    </row>
    <row r="142" spans="1:4" s="12" customFormat="1" x14ac:dyDescent="0.2">
      <c r="A142" s="524" t="s">
        <v>3987</v>
      </c>
      <c r="B142" s="523" t="s">
        <v>3988</v>
      </c>
      <c r="C142" s="523" t="str">
        <f t="array" ref="C142">IFERROR(INDEX($B$18:$B$811, MATCH(0, COUNTIF($C$17:C141, $B$18:$B$811&amp;"") + IF($B$18:$B$811="",1,0), 0)), "")</f>
        <v>National Treasury of the Republic of Kenya</v>
      </c>
      <c r="D142" s="523" t="s">
        <v>3989</v>
      </c>
    </row>
    <row r="143" spans="1:4" s="12" customFormat="1" x14ac:dyDescent="0.2">
      <c r="A143" s="524" t="s">
        <v>3990</v>
      </c>
      <c r="B143" s="523" t="s">
        <v>3991</v>
      </c>
      <c r="C143" s="523" t="str">
        <f t="array" ref="C143">IFERROR(INDEX($B$18:$B$811, MATCH(0, COUNTIF($C$17:C142, $B$18:$B$811&amp;"") + IF($B$18:$B$811="",1,0), 0)), "")</f>
        <v>The Ministry of Health of the Togolese Republic</v>
      </c>
      <c r="D143" s="523" t="s">
        <v>3992</v>
      </c>
    </row>
    <row r="144" spans="1:4" s="12" customFormat="1" x14ac:dyDescent="0.2">
      <c r="A144" s="524" t="s">
        <v>3993</v>
      </c>
      <c r="B144" s="523" t="s">
        <v>3765</v>
      </c>
      <c r="C144" s="523" t="str">
        <f t="array" ref="C144">IFERROR(INDEX($B$18:$B$811, MATCH(0, COUNTIF($C$17:C143, $B$18:$B$811&amp;"") + IF($B$18:$B$811="",1,0), 0)), "")</f>
        <v>Primature de la République Togolaise</v>
      </c>
      <c r="D144" s="523" t="s">
        <v>3766</v>
      </c>
    </row>
    <row r="145" spans="1:4" s="12" customFormat="1" x14ac:dyDescent="0.2">
      <c r="A145" s="524" t="s">
        <v>3994</v>
      </c>
      <c r="B145" s="523" t="s">
        <v>3995</v>
      </c>
      <c r="C145" s="523" t="str">
        <f t="array" ref="C145">IFERROR(INDEX($B$18:$B$811, MATCH(0, COUNTIF($C$17:C144, $B$18:$B$811&amp;"") + IF($B$18:$B$811="",1,0), 0)), "")</f>
        <v>Ministry of Health of the Republic of Rwanda</v>
      </c>
      <c r="D145" s="523" t="s">
        <v>3996</v>
      </c>
    </row>
    <row r="146" spans="1:4" s="12" customFormat="1" x14ac:dyDescent="0.2">
      <c r="A146" s="524" t="s">
        <v>3997</v>
      </c>
      <c r="B146" s="523" t="s">
        <v>3998</v>
      </c>
      <c r="C146" s="523" t="str">
        <f t="array" ref="C146">IFERROR(INDEX($B$18:$B$811, MATCH(0, COUNTIF($C$17:C145, $B$18:$B$811&amp;"") + IF($B$18:$B$811="",1,0), 0)), "")</f>
        <v>The Ministry of Health and Child Care of the Republic of Zimbabwe</v>
      </c>
      <c r="D146" s="523" t="s">
        <v>3999</v>
      </c>
    </row>
    <row r="147" spans="1:4" s="12" customFormat="1" x14ac:dyDescent="0.2">
      <c r="A147" s="524" t="s">
        <v>4000</v>
      </c>
      <c r="B147" s="523" t="s">
        <v>3765</v>
      </c>
      <c r="C147" s="523" t="str">
        <f t="array" ref="C147">IFERROR(INDEX($B$18:$B$811, MATCH(0, COUNTIF($C$17:C146, $B$18:$B$811&amp;"") + IF($B$18:$B$811="",1,0), 0)), "")</f>
        <v>Directorate of Malaria Control, Ministry of National Health Services, Regulations and Coordination of Pakistan</v>
      </c>
      <c r="D147" s="523" t="s">
        <v>3766</v>
      </c>
    </row>
    <row r="148" spans="1:4" s="12" customFormat="1" x14ac:dyDescent="0.2">
      <c r="A148" s="524" t="s">
        <v>4001</v>
      </c>
      <c r="B148" s="523" t="s">
        <v>3765</v>
      </c>
      <c r="C148" s="523" t="str">
        <f t="array" ref="C148">IFERROR(INDEX($B$18:$B$811, MATCH(0, COUNTIF($C$17:C147, $B$18:$B$811&amp;"") + IF($B$18:$B$811="",1,0), 0)), "")</f>
        <v>Ministry of Health of the Democratic Republic of Timor-Leste</v>
      </c>
      <c r="D148" s="523" t="s">
        <v>3766</v>
      </c>
    </row>
    <row r="149" spans="1:4" s="12" customFormat="1" x14ac:dyDescent="0.2">
      <c r="A149" s="524" t="s">
        <v>4002</v>
      </c>
      <c r="B149" s="523" t="s">
        <v>4003</v>
      </c>
      <c r="C149" s="523" t="str">
        <f t="array" ref="C149">IFERROR(INDEX($B$18:$B$811, MATCH(0, COUNTIF($C$17:C148, $B$18:$B$811&amp;"") + IF($B$18:$B$811="",1,0), 0)), "")</f>
        <v>State Institution "Public Health Center of the Ministry of Health of Ukraine"</v>
      </c>
      <c r="D149" s="523" t="s">
        <v>4004</v>
      </c>
    </row>
    <row r="150" spans="1:4" s="12" customFormat="1" x14ac:dyDescent="0.2">
      <c r="A150" s="524" t="s">
        <v>4005</v>
      </c>
      <c r="B150" s="523" t="s">
        <v>4006</v>
      </c>
      <c r="C150" s="523" t="str">
        <f t="array" ref="C150">IFERROR(INDEX($B$18:$B$811, MATCH(0, COUNTIF($C$17:C149, $B$18:$B$811&amp;"") + IF($B$18:$B$811="",1,0), 0)), "")</f>
        <v>International Charitable Foundation “Alliance for Public Health”</v>
      </c>
      <c r="D150" s="523" t="s">
        <v>4007</v>
      </c>
    </row>
    <row r="151" spans="1:4" s="12" customFormat="1" x14ac:dyDescent="0.2">
      <c r="A151" s="524" t="s">
        <v>4008</v>
      </c>
      <c r="B151" s="523" t="s">
        <v>4009</v>
      </c>
      <c r="C151" s="523" t="str">
        <f t="array" ref="C151">IFERROR(INDEX($B$18:$B$811, MATCH(0, COUNTIF($C$17:C150, $B$18:$B$811&amp;"") + IF($B$18:$B$811="",1,0), 0)), "")</f>
        <v>Charitable Organization "All-Ukrainian Network of People Living with HIV/AIDS"</v>
      </c>
      <c r="D151" s="523" t="s">
        <v>4010</v>
      </c>
    </row>
    <row r="152" spans="1:4" s="12" customFormat="1" x14ac:dyDescent="0.2">
      <c r="A152" s="524" t="s">
        <v>4011</v>
      </c>
      <c r="B152" s="523" t="s">
        <v>4012</v>
      </c>
      <c r="C152" s="523" t="str">
        <f t="array" ref="C152">IFERROR(INDEX($B$18:$B$811, MATCH(0, COUNTIF($C$17:C151, $B$18:$B$811&amp;"") + IF($B$18:$B$811="",1,0), 0)), "")</f>
        <v>Viet Nam National Lung Hospital</v>
      </c>
      <c r="D152" s="523" t="s">
        <v>4013</v>
      </c>
    </row>
    <row r="153" spans="1:4" s="12" customFormat="1" x14ac:dyDescent="0.2">
      <c r="A153" s="524" t="s">
        <v>4014</v>
      </c>
      <c r="B153" s="523" t="s">
        <v>4012</v>
      </c>
      <c r="C153" s="523" t="str">
        <f t="array" ref="C153">IFERROR(INDEX($B$18:$B$811, MATCH(0, COUNTIF($C$17:C152, $B$18:$B$811&amp;"") + IF($B$18:$B$811="",1,0), 0)), "")</f>
        <v>The AIDS Support Organisation (Uganda) Limited</v>
      </c>
      <c r="D153" s="523" t="s">
        <v>4013</v>
      </c>
    </row>
    <row r="154" spans="1:4" s="12" customFormat="1" x14ac:dyDescent="0.2">
      <c r="A154" s="524" t="s">
        <v>4015</v>
      </c>
      <c r="B154" s="523" t="s">
        <v>4016</v>
      </c>
      <c r="C154" s="523" t="str">
        <f t="array" ref="C154">IFERROR(INDEX($B$18:$B$811, MATCH(0, COUNTIF($C$17:C153, $B$18:$B$811&amp;"") + IF($B$18:$B$811="",1,0), 0)), "")</f>
        <v>Ministry of Health of the Republic of Malawi</v>
      </c>
      <c r="D154" s="523" t="s">
        <v>4017</v>
      </c>
    </row>
    <row r="155" spans="1:4" s="12" customFormat="1" x14ac:dyDescent="0.2">
      <c r="A155" s="524" t="s">
        <v>4018</v>
      </c>
      <c r="B155" s="523" t="s">
        <v>4016</v>
      </c>
      <c r="C155" s="523" t="str">
        <f t="array" ref="C155">IFERROR(INDEX($B$18:$B$811, MATCH(0, COUNTIF($C$17:C154, $B$18:$B$811&amp;"") + IF($B$18:$B$811="",1,0), 0)), "")</f>
        <v>ActionAid International Malawi</v>
      </c>
      <c r="D155" s="523" t="s">
        <v>4017</v>
      </c>
    </row>
    <row r="156" spans="1:4" s="12" customFormat="1" x14ac:dyDescent="0.2">
      <c r="A156" s="524" t="s">
        <v>4019</v>
      </c>
      <c r="B156" s="523" t="s">
        <v>4020</v>
      </c>
      <c r="C156" s="523" t="str">
        <f t="array" ref="C156">IFERROR(INDEX($B$18:$B$811, MATCH(0, COUNTIF($C$17:C155, $B$18:$B$811&amp;"") + IF($B$18:$B$811="",1,0), 0)), "")</f>
        <v>Public Institution - Coordination, Implementation and Monitoring Unit of the Health  System Projects</v>
      </c>
      <c r="D156" s="523" t="s">
        <v>4021</v>
      </c>
    </row>
    <row r="157" spans="1:4" s="12" customFormat="1" x14ac:dyDescent="0.2">
      <c r="A157" s="524" t="s">
        <v>4022</v>
      </c>
      <c r="B157" s="523" t="s">
        <v>4023</v>
      </c>
      <c r="C157" s="523" t="str">
        <f t="array" ref="C157">IFERROR(INDEX($B$18:$B$811, MATCH(0, COUNTIF($C$17:C156, $B$18:$B$811&amp;"") + IF($B$18:$B$811="",1,0), 0)), "")</f>
        <v>Ministry of Health of Mozambique</v>
      </c>
      <c r="D157" s="523" t="s">
        <v>4024</v>
      </c>
    </row>
    <row r="158" spans="1:4" s="12" customFormat="1" x14ac:dyDescent="0.2">
      <c r="A158" s="524" t="s">
        <v>4025</v>
      </c>
      <c r="B158" s="523" t="s">
        <v>4020</v>
      </c>
      <c r="C158" s="523" t="str">
        <f t="array" ref="C158">IFERROR(INDEX($B$18:$B$811, MATCH(0, COUNTIF($C$17:C157, $B$18:$B$811&amp;"") + IF($B$18:$B$811="",1,0), 0)), "")</f>
        <v>Population Services International</v>
      </c>
      <c r="D158" s="523" t="s">
        <v>4021</v>
      </c>
    </row>
    <row r="159" spans="1:4" s="12" customFormat="1" x14ac:dyDescent="0.2">
      <c r="A159" s="524" t="s">
        <v>4026</v>
      </c>
      <c r="B159" s="523" t="s">
        <v>4027</v>
      </c>
      <c r="C159" s="523" t="str">
        <f t="array" ref="C159">IFERROR(INDEX($B$18:$B$811, MATCH(0, COUNTIF($C$17:C158, $B$18:$B$811&amp;"") + IF($B$18:$B$811="",1,0), 0)), "")</f>
        <v>Center for Health Policies and Studies</v>
      </c>
      <c r="D159" s="523" t="s">
        <v>4028</v>
      </c>
    </row>
    <row r="160" spans="1:4" s="12" customFormat="1" x14ac:dyDescent="0.2">
      <c r="A160" s="524" t="s">
        <v>4029</v>
      </c>
      <c r="B160" s="523" t="s">
        <v>4030</v>
      </c>
      <c r="C160" s="523" t="str">
        <f t="array" ref="C160">IFERROR(INDEX($B$18:$B$811, MATCH(0, COUNTIF($C$17:C159, $B$18:$B$811&amp;"") + IF($B$18:$B$811="",1,0), 0)), "")</f>
        <v>World Vision International</v>
      </c>
      <c r="D160" s="523" t="s">
        <v>4031</v>
      </c>
    </row>
    <row r="161" spans="1:4" s="12" customFormat="1" x14ac:dyDescent="0.2">
      <c r="A161" s="524" t="s">
        <v>4032</v>
      </c>
      <c r="B161" s="523" t="s">
        <v>4033</v>
      </c>
      <c r="C161" s="523" t="str">
        <f t="array" ref="C161">IFERROR(INDEX($B$18:$B$811, MATCH(0, COUNTIF($C$17:C160, $B$18:$B$811&amp;"") + IF($B$18:$B$811="",1,0), 0)), "")</f>
        <v>Centro de Colaboração em Saúde</v>
      </c>
      <c r="D161" s="523" t="s">
        <v>4034</v>
      </c>
    </row>
    <row r="162" spans="1:4" s="12" customFormat="1" x14ac:dyDescent="0.2">
      <c r="A162" s="524" t="s">
        <v>4035</v>
      </c>
      <c r="B162" s="523" t="s">
        <v>4033</v>
      </c>
      <c r="C162" s="523" t="str">
        <f t="array" ref="C162">IFERROR(INDEX($B$18:$B$811, MATCH(0, COUNTIF($C$17:C161, $B$18:$B$811&amp;"") + IF($B$18:$B$811="",1,0), 0)), "")</f>
        <v>Ministry of Health and Quality of Life (implementing through the National AIDS Secretariat) of the Republic of Mauritius</v>
      </c>
      <c r="D162" s="523" t="s">
        <v>4034</v>
      </c>
    </row>
    <row r="163" spans="1:4" s="12" customFormat="1" x14ac:dyDescent="0.2">
      <c r="A163" s="524" t="s">
        <v>4036</v>
      </c>
      <c r="B163" s="523" t="s">
        <v>4033</v>
      </c>
      <c r="C163" s="523" t="str">
        <f t="array" ref="C163">IFERROR(INDEX($B$18:$B$811, MATCH(0, COUNTIF($C$17:C162, $B$18:$B$811&amp;"") + IF($B$18:$B$811="",1,0), 0)), "")</f>
        <v>Prévention Information Lutte contre le Sida</v>
      </c>
      <c r="D163" s="523" t="s">
        <v>4034</v>
      </c>
    </row>
    <row r="164" spans="1:4" s="12" customFormat="1" x14ac:dyDescent="0.2">
      <c r="A164" s="524" t="s">
        <v>4037</v>
      </c>
      <c r="B164" s="523" t="s">
        <v>4038</v>
      </c>
      <c r="C164" s="523" t="str">
        <f t="array" ref="C164">IFERROR(INDEX($B$18:$B$811, MATCH(0, COUNTIF($C$17:C163, $B$18:$B$811&amp;"") + IF($B$18:$B$811="",1,0), 0)), "")</f>
        <v>Department of Disease Control, Ministry of Public Health of the Royal Government of Thailand</v>
      </c>
      <c r="D164" s="523" t="s">
        <v>4039</v>
      </c>
    </row>
    <row r="165" spans="1:4" s="12" customFormat="1" x14ac:dyDescent="0.2">
      <c r="A165" s="524" t="s">
        <v>4040</v>
      </c>
      <c r="B165" s="523" t="s">
        <v>4038</v>
      </c>
      <c r="C165" s="523" t="str">
        <f t="array" ref="C165">IFERROR(INDEX($B$18:$B$811, MATCH(0, COUNTIF($C$17:C164, $B$18:$B$811&amp;"") + IF($B$18:$B$811="",1,0), 0)), "")</f>
        <v>Raks Thai Foundation</v>
      </c>
      <c r="D165" s="523" t="s">
        <v>4039</v>
      </c>
    </row>
    <row r="166" spans="1:4" s="12" customFormat="1" x14ac:dyDescent="0.2">
      <c r="A166" s="524" t="s">
        <v>4041</v>
      </c>
      <c r="B166" s="523" t="s">
        <v>4038</v>
      </c>
      <c r="C166" s="523" t="str">
        <f t="array" ref="C166">IFERROR(INDEX($B$18:$B$811, MATCH(0, COUNTIF($C$17:C165, $B$18:$B$811&amp;"") + IF($B$18:$B$811="",1,0), 0)), "")</f>
        <v>Lagos State Ministry of Health</v>
      </c>
      <c r="D166" s="523" t="s">
        <v>4039</v>
      </c>
    </row>
    <row r="167" spans="1:4" s="12" customFormat="1" x14ac:dyDescent="0.2">
      <c r="A167" s="524" t="s">
        <v>4042</v>
      </c>
      <c r="B167" s="523" t="s">
        <v>4038</v>
      </c>
      <c r="C167" s="523" t="str">
        <f t="array" ref="C167">IFERROR(INDEX($B$18:$B$811, MATCH(0, COUNTIF($C$17:C166, $B$18:$B$811&amp;"") + IF($B$18:$B$811="",1,0), 0)), "")</f>
        <v>Nai Zindagi</v>
      </c>
      <c r="D167" s="523" t="s">
        <v>4039</v>
      </c>
    </row>
    <row r="168" spans="1:4" s="12" customFormat="1" x14ac:dyDescent="0.2">
      <c r="A168" s="524" t="s">
        <v>4043</v>
      </c>
      <c r="B168" s="523" t="s">
        <v>3928</v>
      </c>
      <c r="C168" s="523" t="str">
        <f t="array" ref="C168">IFERROR(INDEX($B$18:$B$811, MATCH(0, COUNTIF($C$17:C167, $B$18:$B$811&amp;"") + IF($B$18:$B$811="",1,0), 0)), "")</f>
        <v>National TB Control Programme Pakistan</v>
      </c>
      <c r="D168" s="523" t="s">
        <v>4044</v>
      </c>
    </row>
    <row r="169" spans="1:4" s="12" customFormat="1" x14ac:dyDescent="0.2">
      <c r="A169" s="524" t="s">
        <v>4045</v>
      </c>
      <c r="B169" s="523" t="s">
        <v>3928</v>
      </c>
      <c r="C169" s="523" t="str">
        <f t="array" ref="C169">IFERROR(INDEX($B$18:$B$811, MATCH(0, COUNTIF($C$17:C168, $B$18:$B$811&amp;"") + IF($B$18:$B$811="",1,0), 0)), "")</f>
        <v>The Indus Hospital</v>
      </c>
      <c r="D169" s="523" t="s">
        <v>4044</v>
      </c>
    </row>
    <row r="170" spans="1:4" s="12" customFormat="1" x14ac:dyDescent="0.2">
      <c r="A170" s="524" t="s">
        <v>4046</v>
      </c>
      <c r="B170" s="523" t="s">
        <v>3928</v>
      </c>
      <c r="C170" s="523" t="str">
        <f t="array" ref="C170">IFERROR(INDEX($B$18:$B$811, MATCH(0, COUNTIF($C$17:C169, $B$18:$B$811&amp;"") + IF($B$18:$B$811="",1,0), 0)), "")</f>
        <v>Mercy Corps</v>
      </c>
      <c r="D170" s="523" t="s">
        <v>4044</v>
      </c>
    </row>
    <row r="171" spans="1:4" s="12" customFormat="1" x14ac:dyDescent="0.2">
      <c r="A171" s="524" t="s">
        <v>4047</v>
      </c>
      <c r="B171" s="523" t="s">
        <v>4048</v>
      </c>
      <c r="C171" s="523" t="str">
        <f t="array" ref="C171">IFERROR(INDEX($B$18:$B$811, MATCH(0, COUNTIF($C$17:C170, $B$18:$B$811&amp;"") + IF($B$18:$B$811="",1,0), 0)), "")</f>
        <v>Family Health International (FHI360)</v>
      </c>
      <c r="D171" s="523" t="s">
        <v>4049</v>
      </c>
    </row>
    <row r="172" spans="1:4" s="12" customFormat="1" x14ac:dyDescent="0.2">
      <c r="A172" s="524" t="s">
        <v>4050</v>
      </c>
      <c r="B172" s="523" t="s">
        <v>4051</v>
      </c>
      <c r="C172" s="523" t="str">
        <f t="array" ref="C172">IFERROR(INDEX($B$18:$B$811, MATCH(0, COUNTIF($C$17:C171, $B$18:$B$811&amp;"") + IF($B$18:$B$811="",1,0), 0)), "")</f>
        <v>United Nations High Commisioner for Refugees</v>
      </c>
      <c r="D172" s="523" t="s">
        <v>4052</v>
      </c>
    </row>
    <row r="173" spans="1:4" s="12" customFormat="1" x14ac:dyDescent="0.2">
      <c r="A173" s="524" t="s">
        <v>4053</v>
      </c>
      <c r="B173" s="523" t="s">
        <v>4054</v>
      </c>
      <c r="C173" s="523" t="str">
        <f t="array" ref="C173">IFERROR(INDEX($B$18:$B$811, MATCH(0, COUNTIF($C$17:C172, $B$18:$B$811&amp;"") + IF($B$18:$B$811="",1,0), 0)), "")</f>
        <v>National High Council for the Fight against AIDS</v>
      </c>
      <c r="D173" s="523" t="s">
        <v>4055</v>
      </c>
    </row>
    <row r="174" spans="1:4" s="12" customFormat="1" x14ac:dyDescent="0.2">
      <c r="A174" s="524" t="s">
        <v>4056</v>
      </c>
      <c r="B174" s="523" t="s">
        <v>4057</v>
      </c>
      <c r="C174" s="523" t="str">
        <f t="array" ref="C174">IFERROR(INDEX($B$18:$B$811, MATCH(0, COUNTIF($C$17:C173, $B$18:$B$811&amp;"") + IF($B$18:$B$811="",1,0), 0)), "")</f>
        <v>National Agency for the Control of AIDS</v>
      </c>
      <c r="D174" s="523" t="s">
        <v>4058</v>
      </c>
    </row>
    <row r="175" spans="1:4" s="12" customFormat="1" x14ac:dyDescent="0.2">
      <c r="A175" s="524" t="s">
        <v>4059</v>
      </c>
      <c r="B175" s="523" t="s">
        <v>4060</v>
      </c>
      <c r="C175" s="523" t="str">
        <f t="array" ref="C175">IFERROR(INDEX($B$18:$B$811, MATCH(0, COUNTIF($C$17:C174, $B$18:$B$811&amp;"") + IF($B$18:$B$811="",1,0), 0)), "")</f>
        <v>Society For Family Health</v>
      </c>
      <c r="D175" s="523" t="s">
        <v>4061</v>
      </c>
    </row>
    <row r="176" spans="1:4" s="12" customFormat="1" x14ac:dyDescent="0.2">
      <c r="A176" s="524" t="s">
        <v>4062</v>
      </c>
      <c r="B176" s="523" t="s">
        <v>4060</v>
      </c>
      <c r="C176" s="523" t="str">
        <f t="array" ref="C176">IFERROR(INDEX($B$18:$B$811, MATCH(0, COUNTIF($C$17:C175, $B$18:$B$811&amp;"") + IF($B$18:$B$811="",1,0), 0)), "")</f>
        <v>Association For Reproductive And Family Health</v>
      </c>
      <c r="D176" s="523" t="s">
        <v>4061</v>
      </c>
    </row>
    <row r="177" spans="1:4" s="12" customFormat="1" x14ac:dyDescent="0.2">
      <c r="A177" s="524" t="s">
        <v>4063</v>
      </c>
      <c r="B177" s="523" t="s">
        <v>4064</v>
      </c>
      <c r="C177" s="523" t="str">
        <f t="array" ref="C177">IFERROR(INDEX($B$18:$B$811, MATCH(0, COUNTIF($C$17:C176, $B$18:$B$811&amp;"") + IF($B$18:$B$811="",1,0), 0)), "")</f>
        <v>Institute of Human Virology Nigeria</v>
      </c>
      <c r="D177" s="523" t="s">
        <v>4065</v>
      </c>
    </row>
    <row r="178" spans="1:4" s="12" customFormat="1" x14ac:dyDescent="0.2">
      <c r="A178" s="524" t="s">
        <v>4066</v>
      </c>
      <c r="B178" s="523" t="s">
        <v>4067</v>
      </c>
      <c r="C178" s="523" t="str">
        <f t="array" ref="C178">IFERROR(INDEX($B$18:$B$811, MATCH(0, COUNTIF($C$17:C177, $B$18:$B$811&amp;"") + IF($B$18:$B$811="",1,0), 0)), "")</f>
        <v>Ministry of Health of the Revolutionary Government of Zanzibar</v>
      </c>
      <c r="D178" s="523" t="s">
        <v>4068</v>
      </c>
    </row>
    <row r="179" spans="1:4" s="12" customFormat="1" x14ac:dyDescent="0.2">
      <c r="A179" s="524" t="s">
        <v>4069</v>
      </c>
      <c r="B179" s="523" t="s">
        <v>4070</v>
      </c>
      <c r="C179" s="523" t="str">
        <f t="array" ref="C179">IFERROR(INDEX($B$18:$B$811, MATCH(0, COUNTIF($C$17:C178, $B$18:$B$811&amp;"") + IF($B$18:$B$811="",1,0), 0)), "")</f>
        <v>Instituto Nicaragüense de Seguridad Social</v>
      </c>
      <c r="D179" s="523" t="s">
        <v>4071</v>
      </c>
    </row>
    <row r="180" spans="1:4" s="12" customFormat="1" x14ac:dyDescent="0.2">
      <c r="A180" s="524" t="s">
        <v>4072</v>
      </c>
      <c r="B180" s="523" t="s">
        <v>4073</v>
      </c>
      <c r="C180" s="523" t="str">
        <f t="array" ref="C180">IFERROR(INDEX($B$18:$B$811, MATCH(0, COUNTIF($C$17:C179, $B$18:$B$811&amp;"") + IF($B$18:$B$811="",1,0), 0)), "")</f>
        <v>William J Clinton Foundation</v>
      </c>
      <c r="D180" s="523" t="s">
        <v>4074</v>
      </c>
    </row>
    <row r="181" spans="1:4" s="12" customFormat="1" x14ac:dyDescent="0.2">
      <c r="A181" s="524" t="s">
        <v>4075</v>
      </c>
      <c r="B181" s="523" t="s">
        <v>4076</v>
      </c>
      <c r="C181" s="523" t="str">
        <f t="array" ref="C181">IFERROR(INDEX($B$18:$B$811, MATCH(0, COUNTIF($C$17:C180, $B$18:$B$811&amp;"") + IF($B$18:$B$811="",1,0), 0)), "")</f>
        <v>Cambodia Ministry of Economy and Finance</v>
      </c>
      <c r="D181" s="523" t="s">
        <v>4077</v>
      </c>
    </row>
    <row r="182" spans="1:4" s="12" customFormat="1" x14ac:dyDescent="0.2">
      <c r="A182" s="524" t="s">
        <v>4078</v>
      </c>
      <c r="B182" s="523" t="s">
        <v>4076</v>
      </c>
      <c r="C182" s="523" t="str">
        <f t="array" ref="C182">IFERROR(INDEX($B$18:$B$811, MATCH(0, COUNTIF($C$17:C181, $B$18:$B$811&amp;"") + IF($B$18:$B$811="",1,0), 0)), "")</f>
        <v>Indonesia AIDS Coalition</v>
      </c>
      <c r="D182" s="523" t="s">
        <v>4077</v>
      </c>
    </row>
    <row r="183" spans="1:4" s="12" customFormat="1" x14ac:dyDescent="0.2">
      <c r="A183" s="524" t="s">
        <v>4079</v>
      </c>
      <c r="B183" s="523" t="s">
        <v>4076</v>
      </c>
      <c r="C183" s="523" t="str">
        <f t="array" ref="C183">IFERROR(INDEX($B$18:$B$811, MATCH(0, COUNTIF($C$17:C182, $B$18:$B$811&amp;"") + IF($B$18:$B$811="",1,0), 0)), "")</f>
        <v>West African Program to Combat AIDS and STI</v>
      </c>
      <c r="D183" s="523" t="s">
        <v>4077</v>
      </c>
    </row>
    <row r="184" spans="1:4" s="12" customFormat="1" x14ac:dyDescent="0.2">
      <c r="A184" s="524" t="s">
        <v>4080</v>
      </c>
      <c r="B184" s="523" t="s">
        <v>4081</v>
      </c>
      <c r="C184" s="523" t="str">
        <f t="array" ref="C184">IFERROR(INDEX($B$18:$B$811, MATCH(0, COUNTIF($C$17:C183, $B$18:$B$811&amp;"") + IF($B$18:$B$811="",1,0), 0)), "")</f>
        <v>Conseil National de Lutte contre le SIDA de la République du Sénégal</v>
      </c>
      <c r="D184" s="523" t="s">
        <v>4082</v>
      </c>
    </row>
    <row r="185" spans="1:4" s="12" customFormat="1" x14ac:dyDescent="0.2">
      <c r="A185" s="524" t="s">
        <v>4083</v>
      </c>
      <c r="B185" s="523" t="s">
        <v>4084</v>
      </c>
      <c r="C185" s="523" t="str">
        <f t="array" ref="C185">IFERROR(INDEX($B$18:$B$811, MATCH(0, COUNTIF($C$17:C184, $B$18:$B$811&amp;"") + IF($B$18:$B$811="",1,0), 0)), "")</f>
        <v>Ministry of National Health Services, Regulations and Coordination of Pakistan</v>
      </c>
      <c r="D185" s="523" t="s">
        <v>4085</v>
      </c>
    </row>
    <row r="186" spans="1:4" s="12" customFormat="1" x14ac:dyDescent="0.2">
      <c r="A186" s="524" t="s">
        <v>4086</v>
      </c>
      <c r="B186" s="523" t="s">
        <v>4087</v>
      </c>
      <c r="C186" s="523" t="str">
        <f t="array" ref="C186">IFERROR(INDEX($B$18:$B$811, MATCH(0, COUNTIF($C$17:C185, $B$18:$B$811&amp;"") + IF($B$18:$B$811="",1,0), 0)), "")</f>
        <v>Amref Health Africa, Tanzania</v>
      </c>
      <c r="D186" s="523" t="s">
        <v>4088</v>
      </c>
    </row>
    <row r="187" spans="1:4" s="12" customFormat="1" x14ac:dyDescent="0.2">
      <c r="A187" s="524" t="s">
        <v>4089</v>
      </c>
      <c r="B187" s="523" t="s">
        <v>4076</v>
      </c>
      <c r="C187" s="523" t="str">
        <f t="array" ref="C187">IFERROR(INDEX($B$18:$B$811, MATCH(0, COUNTIF($C$17:C186, $B$18:$B$811&amp;"") + IF($B$18:$B$811="",1,0), 0)), "")</f>
        <v>Federal Ministry of Health of the Republic of Sudan</v>
      </c>
      <c r="D187" s="523" t="s">
        <v>4077</v>
      </c>
    </row>
    <row r="188" spans="1:4" s="12" customFormat="1" x14ac:dyDescent="0.2">
      <c r="A188" s="524" t="s">
        <v>4090</v>
      </c>
      <c r="B188" s="523" t="s">
        <v>4091</v>
      </c>
      <c r="C188" s="523" t="str">
        <f t="array" ref="C188">IFERROR(INDEX($B$18:$B$811, MATCH(0, COUNTIF($C$17:C187, $B$18:$B$811&amp;"") + IF($B$18:$B$811="",1,0), 0)), "")</f>
        <v>Philippine Business for Social Progress, Inc.</v>
      </c>
      <c r="D188" s="523" t="s">
        <v>4092</v>
      </c>
    </row>
    <row r="189" spans="1:4" s="12" customFormat="1" x14ac:dyDescent="0.2">
      <c r="A189" s="524" t="s">
        <v>4093</v>
      </c>
      <c r="B189" s="523" t="s">
        <v>4094</v>
      </c>
      <c r="C189" s="523" t="str">
        <f t="array" ref="C189">IFERROR(INDEX($B$18:$B$811, MATCH(0, COUNTIF($C$17:C188, $B$18:$B$811&amp;"") + IF($B$18:$B$811="",1,0), 0)), "")</f>
        <v>Centro de Información y Recursos para el Desarrollo</v>
      </c>
      <c r="D189" s="523" t="s">
        <v>4095</v>
      </c>
    </row>
    <row r="190" spans="1:4" s="12" customFormat="1" x14ac:dyDescent="0.2">
      <c r="A190" s="524" t="s">
        <v>4096</v>
      </c>
      <c r="B190" s="523" t="s">
        <v>4097</v>
      </c>
      <c r="C190" s="523" t="str">
        <f t="array" ref="C190">IFERROR(INDEX($B$18:$B$811, MATCH(0, COUNTIF($C$17:C189, $B$18:$B$811&amp;"") + IF($B$18:$B$811="",1,0), 0)), "")</f>
        <v>National HIV/AIDS Secretariat</v>
      </c>
      <c r="D190" s="523" t="s">
        <v>4098</v>
      </c>
    </row>
    <row r="191" spans="1:4" s="12" customFormat="1" x14ac:dyDescent="0.2">
      <c r="A191" s="524" t="s">
        <v>4099</v>
      </c>
      <c r="B191" s="523" t="s">
        <v>4100</v>
      </c>
      <c r="C191" s="523" t="str">
        <f t="array" ref="C191">IFERROR(INDEX($B$18:$B$811, MATCH(0, COUNTIF($C$17:C190, $B$18:$B$811&amp;"") + IF($B$18:$B$811="",1,0), 0)), "")</f>
        <v>Republican DOTS Center of the Republic of Uzbekistan</v>
      </c>
      <c r="D191" s="523" t="s">
        <v>4101</v>
      </c>
    </row>
    <row r="192" spans="1:4" s="12" customFormat="1" x14ac:dyDescent="0.2">
      <c r="A192" s="524" t="s">
        <v>4102</v>
      </c>
      <c r="B192" s="523" t="s">
        <v>4103</v>
      </c>
      <c r="C192" s="523" t="str">
        <f t="array" ref="C192">IFERROR(INDEX($B$18:$B$811, MATCH(0, COUNTIF($C$17:C191, $B$18:$B$811&amp;"") + IF($B$18:$B$811="",1,0), 0)), "")</f>
        <v>Republican Center to Fight AIDS</v>
      </c>
      <c r="D192" s="523" t="s">
        <v>4104</v>
      </c>
    </row>
    <row r="193" spans="1:4" s="12" customFormat="1" x14ac:dyDescent="0.2">
      <c r="A193" s="524" t="s">
        <v>4105</v>
      </c>
      <c r="B193" s="523" t="s">
        <v>4103</v>
      </c>
      <c r="C193" s="523" t="str">
        <f t="array" ref="C193">IFERROR(INDEX($B$18:$B$811, MATCH(0, COUNTIF($C$17:C192, $B$18:$B$811&amp;"") + IF($B$18:$B$811="",1,0), 0)), "")</f>
        <v>Ministry of Health of the Republic of Suriname</v>
      </c>
      <c r="D193" s="523" t="s">
        <v>4104</v>
      </c>
    </row>
    <row r="194" spans="1:4" s="12" customFormat="1" x14ac:dyDescent="0.2">
      <c r="A194" s="524" t="s">
        <v>4106</v>
      </c>
      <c r="B194" s="523" t="s">
        <v>4107</v>
      </c>
      <c r="C194" s="523" t="str">
        <f t="array" ref="C194">IFERROR(INDEX($B$18:$B$811, MATCH(0, COUNTIF($C$17:C193, $B$18:$B$811&amp;"") + IF($B$18:$B$811="",1,0), 0)), "")</f>
        <v>Pilipinas Shell Foundation, Inc.</v>
      </c>
      <c r="D194" s="523" t="s">
        <v>4108</v>
      </c>
    </row>
    <row r="195" spans="1:4" s="12" customFormat="1" x14ac:dyDescent="0.2">
      <c r="A195" s="524" t="s">
        <v>4109</v>
      </c>
      <c r="B195" s="523" t="s">
        <v>4110</v>
      </c>
      <c r="C195" s="523" t="str">
        <f t="array" ref="C195">IFERROR(INDEX($B$18:$B$811, MATCH(0, COUNTIF($C$17:C194, $B$18:$B$811&amp;"") + IF($B$18:$B$811="",1,0), 0)), "")</f>
        <v>Coordination Intersectorielle de Lutte contre les IST/VIH/SIDA de la République du Niger</v>
      </c>
      <c r="D195" s="523" t="s">
        <v>4111</v>
      </c>
    </row>
    <row r="196" spans="1:4" s="12" customFormat="1" x14ac:dyDescent="0.2">
      <c r="A196" s="524" t="s">
        <v>4112</v>
      </c>
      <c r="B196" s="523" t="s">
        <v>4113</v>
      </c>
      <c r="C196" s="523" t="str">
        <f t="array" ref="C196">IFERROR(INDEX($B$18:$B$811, MATCH(0, COUNTIF($C$17:C195, $B$18:$B$811&amp;"") + IF($B$18:$B$811="",1,0), 0)), "")</f>
        <v>Ministry of Finance of the Kingdom of Lesotho</v>
      </c>
      <c r="D196" s="523" t="s">
        <v>4114</v>
      </c>
    </row>
    <row r="197" spans="1:4" s="12" customFormat="1" x14ac:dyDescent="0.2">
      <c r="A197" s="524" t="s">
        <v>4115</v>
      </c>
      <c r="B197" s="523" t="s">
        <v>4116</v>
      </c>
      <c r="C197" s="523" t="str">
        <f t="array" ref="C197">IFERROR(INDEX($B$18:$B$811, MATCH(0, COUNTIF($C$17:C196, $B$18:$B$811&amp;"") + IF($B$18:$B$811="",1,0), 0)), "")</f>
        <v>Pact Lesotho</v>
      </c>
      <c r="D197" s="523" t="s">
        <v>4117</v>
      </c>
    </row>
    <row r="198" spans="1:4" s="12" customFormat="1" x14ac:dyDescent="0.2">
      <c r="A198" s="524" t="s">
        <v>4118</v>
      </c>
      <c r="B198" s="523" t="s">
        <v>4119</v>
      </c>
      <c r="C198" s="523" t="str">
        <f t="array" ref="C198">IFERROR(INDEX($B$18:$B$811, MATCH(0, COUNTIF($C$17:C197, $B$18:$B$811&amp;"") + IF($B$18:$B$811="",1,0), 0)), "")</f>
        <v>Alliance Nationale des Communautés pour la Santé - Sénégal</v>
      </c>
      <c r="D198" s="523" t="s">
        <v>4120</v>
      </c>
    </row>
    <row r="199" spans="1:4" s="12" customFormat="1" x14ac:dyDescent="0.2">
      <c r="A199" s="524" t="s">
        <v>4121</v>
      </c>
      <c r="B199" s="523" t="s">
        <v>4119</v>
      </c>
      <c r="C199" s="523" t="str">
        <f t="array" ref="C199">IFERROR(INDEX($B$18:$B$811, MATCH(0, COUNTIF($C$17:C198, $B$18:$B$811&amp;"") + IF($B$18:$B$811="",1,0), 0)), "")</f>
        <v>Ministry of Health of the Republic of Zambia</v>
      </c>
      <c r="D199" s="523" t="s">
        <v>4120</v>
      </c>
    </row>
    <row r="200" spans="1:4" s="12" customFormat="1" x14ac:dyDescent="0.2">
      <c r="A200" s="524" t="s">
        <v>4122</v>
      </c>
      <c r="B200" s="523" t="s">
        <v>4123</v>
      </c>
      <c r="C200" s="523" t="str">
        <f t="array" ref="C200">IFERROR(INDEX($B$18:$B$811, MATCH(0, COUNTIF($C$17:C199, $B$18:$B$811&amp;"") + IF($B$18:$B$811="",1,0), 0)), "")</f>
        <v>Churches Health Association of Zambia</v>
      </c>
      <c r="D200" s="523" t="s">
        <v>4124</v>
      </c>
    </row>
    <row r="201" spans="1:4" s="12" customFormat="1" x14ac:dyDescent="0.2">
      <c r="A201" s="524" t="s">
        <v>4125</v>
      </c>
      <c r="B201" s="523" t="s">
        <v>4126</v>
      </c>
      <c r="C201" s="523" t="str">
        <f t="array" ref="C201">IFERROR(INDEX($B$18:$B$811, MATCH(0, COUNTIF($C$17:C200, $B$18:$B$811&amp;"") + IF($B$18:$B$811="",1,0), 0)), "")</f>
        <v>United Nations Office for Project Services</v>
      </c>
      <c r="D201" s="523" t="s">
        <v>4127</v>
      </c>
    </row>
    <row r="202" spans="1:4" s="12" customFormat="1" x14ac:dyDescent="0.2">
      <c r="A202" s="524" t="s">
        <v>4128</v>
      </c>
      <c r="B202" s="523" t="s">
        <v>4129</v>
      </c>
      <c r="C202" s="523" t="str">
        <f t="array" ref="C202">IFERROR(INDEX($B$18:$B$811, MATCH(0, COUNTIF($C$17:C201, $B$18:$B$811&amp;"") + IF($B$18:$B$811="",1,0), 0)), "")</f>
        <v>Western Cape Government: Health</v>
      </c>
      <c r="D202" s="523" t="s">
        <v>4130</v>
      </c>
    </row>
    <row r="203" spans="1:4" s="12" customFormat="1" x14ac:dyDescent="0.2">
      <c r="A203" s="524" t="s">
        <v>4131</v>
      </c>
      <c r="B203" s="523" t="s">
        <v>4129</v>
      </c>
      <c r="C203" s="523" t="str">
        <f t="array" ref="C203">IFERROR(INDEX($B$18:$B$811, MATCH(0, COUNTIF($C$17:C202, $B$18:$B$811&amp;"") + IF($B$18:$B$811="",1,0), 0)), "")</f>
        <v>Networking HIV, AIDS Community of South Africa NPC</v>
      </c>
      <c r="D203" s="523" t="s">
        <v>4130</v>
      </c>
    </row>
    <row r="204" spans="1:4" s="12" customFormat="1" x14ac:dyDescent="0.2">
      <c r="A204" s="524" t="s">
        <v>4132</v>
      </c>
      <c r="B204" s="523" t="s">
        <v>4129</v>
      </c>
      <c r="C204" s="523" t="str">
        <f t="array" ref="C204">IFERROR(INDEX($B$18:$B$811, MATCH(0, COUNTIF($C$17:C203, $B$18:$B$811&amp;"") + IF($B$18:$B$811="",1,0), 0)), "")</f>
        <v>National Department of Health of the Republic of South Africa</v>
      </c>
      <c r="D204" s="523" t="s">
        <v>4130</v>
      </c>
    </row>
    <row r="205" spans="1:4" s="12" customFormat="1" x14ac:dyDescent="0.2">
      <c r="A205" s="524" t="s">
        <v>4133</v>
      </c>
      <c r="B205" s="523" t="s">
        <v>4129</v>
      </c>
      <c r="C205" s="523" t="str">
        <f t="array" ref="C205">IFERROR(INDEX($B$18:$B$811, MATCH(0, COUNTIF($C$17:C204, $B$18:$B$811&amp;"") + IF($B$18:$B$811="",1,0), 0)), "")</f>
        <v>Right to Care</v>
      </c>
      <c r="D205" s="523" t="s">
        <v>4130</v>
      </c>
    </row>
    <row r="206" spans="1:4" s="12" customFormat="1" x14ac:dyDescent="0.2">
      <c r="A206" s="524" t="s">
        <v>4134</v>
      </c>
      <c r="B206" s="523" t="s">
        <v>4135</v>
      </c>
      <c r="C206" s="523" t="str">
        <f t="array" ref="C206">IFERROR(INDEX($B$18:$B$811, MATCH(0, COUNTIF($C$17:C205, $B$18:$B$811&amp;"") + IF($B$18:$B$811="",1,0), 0)), "")</f>
        <v>Soul City Institute for Health and Development Communication</v>
      </c>
      <c r="D206" s="523" t="s">
        <v>4136</v>
      </c>
    </row>
    <row r="207" spans="1:4" s="12" customFormat="1" x14ac:dyDescent="0.2">
      <c r="A207" s="524" t="s">
        <v>4137</v>
      </c>
      <c r="B207" s="523" t="s">
        <v>3759</v>
      </c>
      <c r="C207" s="523" t="str">
        <f t="array" ref="C207">IFERROR(INDEX($B$18:$B$811, MATCH(0, COUNTIF($C$17:C206, $B$18:$B$811&amp;"") + IF($B$18:$B$811="",1,0), 0)), "")</f>
        <v>Ministry of Health of the Republic of El Salvador</v>
      </c>
      <c r="D207" s="523" t="s">
        <v>3760</v>
      </c>
    </row>
    <row r="208" spans="1:4" s="12" customFormat="1" x14ac:dyDescent="0.2">
      <c r="A208" s="524" t="s">
        <v>4138</v>
      </c>
      <c r="B208" s="523" t="s">
        <v>4139</v>
      </c>
      <c r="C208" s="523" t="str">
        <f t="array" ref="C208">IFERROR(INDEX($B$18:$B$811, MATCH(0, COUNTIF($C$17:C207, $B$18:$B$811&amp;"") + IF($B$18:$B$811="",1,0), 0)), "")</f>
        <v>Republican Center of State Sanitary-Epidemiological Surveillance of the Republic of Uzbekistan</v>
      </c>
      <c r="D208" s="523" t="s">
        <v>4140</v>
      </c>
    </row>
    <row r="209" spans="1:4" s="12" customFormat="1" x14ac:dyDescent="0.2">
      <c r="A209" s="524" t="s">
        <v>4141</v>
      </c>
      <c r="B209" s="523" t="s">
        <v>4016</v>
      </c>
      <c r="C209" s="523" t="str">
        <f t="array" ref="C209">IFERROR(INDEX($B$18:$B$811, MATCH(0, COUNTIF($C$17:C208, $B$18:$B$811&amp;"") + IF($B$18:$B$811="",1,0), 0)), "")</f>
        <v>World Vision India</v>
      </c>
      <c r="D209" s="523" t="s">
        <v>4017</v>
      </c>
    </row>
    <row r="210" spans="1:4" s="12" customFormat="1" x14ac:dyDescent="0.2">
      <c r="A210" s="524" t="s">
        <v>4142</v>
      </c>
      <c r="B210" s="523" t="s">
        <v>540</v>
      </c>
      <c r="C210" s="523" t="str">
        <f t="array" ref="C210">IFERROR(INDEX($B$18:$B$811, MATCH(0, COUNTIF($C$17:C209, $B$18:$B$811&amp;"") + IF($B$18:$B$811="",1,0), 0)), "")</f>
        <v>Caritas  Congo ASBL</v>
      </c>
      <c r="D210" s="523" t="s">
        <v>4143</v>
      </c>
    </row>
    <row r="211" spans="1:4" s="12" customFormat="1" x14ac:dyDescent="0.2">
      <c r="A211" s="524" t="s">
        <v>4144</v>
      </c>
      <c r="B211" s="523" t="s">
        <v>540</v>
      </c>
      <c r="C211" s="523" t="str">
        <f t="array" ref="C211">IFERROR(INDEX($B$18:$B$811, MATCH(0, COUNTIF($C$17:C210, $B$18:$B$811&amp;"") + IF($B$18:$B$811="",1,0), 0)), "")</f>
        <v>National Religious Association for Social Development</v>
      </c>
      <c r="D211" s="523" t="s">
        <v>4143</v>
      </c>
    </row>
    <row r="212" spans="1:4" s="12" customFormat="1" x14ac:dyDescent="0.2">
      <c r="A212" s="524" t="s">
        <v>4145</v>
      </c>
      <c r="B212" s="523" t="s">
        <v>4139</v>
      </c>
      <c r="C212" s="523" t="str">
        <f t="array" ref="C212">IFERROR(INDEX($B$18:$B$811, MATCH(0, COUNTIF($C$17:C211, $B$18:$B$811&amp;"") + IF($B$18:$B$811="",1,0), 0)), "")</f>
        <v>The Family Planning Association of Sri Lanka</v>
      </c>
      <c r="D212" s="523" t="s">
        <v>4146</v>
      </c>
    </row>
    <row r="213" spans="1:4" s="12" customFormat="1" x14ac:dyDescent="0.2">
      <c r="A213" s="524" t="s">
        <v>4147</v>
      </c>
      <c r="B213" s="523" t="s">
        <v>4139</v>
      </c>
      <c r="C213" s="523" t="str">
        <f t="array" ref="C213">IFERROR(INDEX($B$18:$B$811, MATCH(0, COUNTIF($C$17:C212, $B$18:$B$811&amp;"") + IF($B$18:$B$811="",1,0), 0)), "")</f>
        <v>Ministry of Health, Nutrition &amp; Indigenous Medicine of the Democratic Socialist Republic of Sri Lanka</v>
      </c>
      <c r="D213" s="523" t="s">
        <v>4146</v>
      </c>
    </row>
    <row r="214" spans="1:4" s="12" customFormat="1" x14ac:dyDescent="0.2">
      <c r="A214" s="524" t="s">
        <v>4148</v>
      </c>
      <c r="B214" s="523" t="s">
        <v>4149</v>
      </c>
      <c r="C214" s="523" t="str">
        <f t="array" ref="C214">IFERROR(INDEX($B$18:$B$811, MATCH(0, COUNTIF($C$17:C213, $B$18:$B$811&amp;"") + IF($B$18:$B$811="",1,0), 0)), "")</f>
        <v>Groupe Pivot Santé Population</v>
      </c>
      <c r="D214" s="523" t="s">
        <v>4150</v>
      </c>
    </row>
    <row r="215" spans="1:4" s="12" customFormat="1" x14ac:dyDescent="0.2">
      <c r="A215" s="524" t="s">
        <v>4151</v>
      </c>
      <c r="B215" s="523" t="s">
        <v>4149</v>
      </c>
      <c r="C215" s="523" t="str">
        <f t="array" ref="C215">IFERROR(INDEX($B$18:$B$811, MATCH(0, COUNTIF($C$17:C214, $B$18:$B$811&amp;"") + IF($B$18:$B$811="",1,0), 0)), "")</f>
        <v>The Ministry of Health of the Republic of Mali</v>
      </c>
      <c r="D215" s="523" t="s">
        <v>4150</v>
      </c>
    </row>
    <row r="216" spans="1:4" s="12" customFormat="1" x14ac:dyDescent="0.2">
      <c r="A216" s="524" t="s">
        <v>4152</v>
      </c>
      <c r="B216" s="523" t="s">
        <v>4153</v>
      </c>
      <c r="C216" s="523" t="str">
        <f t="array" ref="C216">IFERROR(INDEX($B$18:$B$811, MATCH(0, COUNTIF($C$17:C215, $B$18:$B$811&amp;"") + IF($B$18:$B$811="",1,0), 0)), "")</f>
        <v>The Ministry of Health of the Former Yugoslav Republic of Macedonia</v>
      </c>
      <c r="D216" s="523" t="s">
        <v>4154</v>
      </c>
    </row>
    <row r="217" spans="1:4" s="12" customFormat="1" x14ac:dyDescent="0.2">
      <c r="A217" s="524" t="s">
        <v>4155</v>
      </c>
      <c r="B217" s="523" t="s">
        <v>4156</v>
      </c>
      <c r="C217" s="523" t="str">
        <f t="array" ref="C217">IFERROR(INDEX($B$18:$B$811, MATCH(0, COUNTIF($C$17:C216, $B$18:$B$811&amp;"") + IF($B$18:$B$811="",1,0), 0)), "")</f>
        <v>The Registered Trustees of the National AIDS Commission Trust of the Republic of Malawi</v>
      </c>
      <c r="D217" s="523" t="s">
        <v>4157</v>
      </c>
    </row>
    <row r="218" spans="1:4" s="12" customFormat="1" x14ac:dyDescent="0.2">
      <c r="A218" s="524" t="s">
        <v>4158</v>
      </c>
      <c r="B218" s="523" t="s">
        <v>4156</v>
      </c>
      <c r="C218" s="523" t="str">
        <f t="array" ref="C218">IFERROR(INDEX($B$18:$B$811, MATCH(0, COUNTIF($C$17:C217, $B$18:$B$811&amp;"") + IF($B$18:$B$811="",1,0), 0)), "")</f>
        <v>Malaysian AIDS Council</v>
      </c>
      <c r="D218" s="523" t="s">
        <v>4157</v>
      </c>
    </row>
    <row r="219" spans="1:4" s="12" customFormat="1" x14ac:dyDescent="0.2">
      <c r="A219" s="524" t="s">
        <v>4159</v>
      </c>
      <c r="B219" s="523" t="s">
        <v>4156</v>
      </c>
      <c r="C219" s="523" t="str">
        <f t="array" ref="C219">IFERROR(INDEX($B$18:$B$811, MATCH(0, COUNTIF($C$17:C218, $B$18:$B$811&amp;"") + IF($B$18:$B$811="",1,0), 0)), "")</f>
        <v>The Ministry of Health and Population of Nepal</v>
      </c>
      <c r="D219" s="523" t="s">
        <v>4157</v>
      </c>
    </row>
    <row r="220" spans="1:4" s="12" customFormat="1" x14ac:dyDescent="0.2">
      <c r="A220" s="524" t="s">
        <v>4160</v>
      </c>
      <c r="B220" s="523" t="s">
        <v>4139</v>
      </c>
      <c r="C220" s="523" t="str">
        <f t="array" ref="C220">IFERROR(INDEX($B$18:$B$811, MATCH(0, COUNTIF($C$17:C219, $B$18:$B$811&amp;"") + IF($B$18:$B$811="",1,0), 0)), "")</f>
        <v>National Malaria Elimination Programme of the Federal Ministry of Health of the Federal Republic of Nigeria</v>
      </c>
      <c r="D220" s="523" t="s">
        <v>4161</v>
      </c>
    </row>
    <row r="221" spans="1:4" s="12" customFormat="1" x14ac:dyDescent="0.2">
      <c r="A221" s="524" t="s">
        <v>4162</v>
      </c>
      <c r="B221" s="523" t="s">
        <v>4139</v>
      </c>
      <c r="C221" s="523" t="str">
        <f t="array" ref="C221">IFERROR(INDEX($B$18:$B$811, MATCH(0, COUNTIF($C$17:C220, $B$18:$B$811&amp;"") + IF($B$18:$B$811="",1,0), 0)), "")</f>
        <v>Federación Red NICASALUD</v>
      </c>
      <c r="D221" s="523" t="s">
        <v>4161</v>
      </c>
    </row>
    <row r="222" spans="1:4" s="12" customFormat="1" x14ac:dyDescent="0.2">
      <c r="A222" s="524" t="s">
        <v>4163</v>
      </c>
      <c r="B222" s="523" t="s">
        <v>4164</v>
      </c>
      <c r="C222" s="523" t="str">
        <f t="array" ref="C222">IFERROR(INDEX($B$18:$B$811, MATCH(0, COUNTIF($C$17:C221, $B$18:$B$811&amp;"") + IF($B$18:$B$811="",1,0), 0)), "")</f>
        <v>Cicatelli Associates Inc.</v>
      </c>
      <c r="D222" s="523" t="s">
        <v>4165</v>
      </c>
    </row>
    <row r="223" spans="1:4" s="12" customFormat="1" x14ac:dyDescent="0.2">
      <c r="A223" s="524" t="s">
        <v>4166</v>
      </c>
      <c r="B223" s="523" t="s">
        <v>540</v>
      </c>
      <c r="C223" s="523" t="str">
        <f t="array" ref="C223">IFERROR(INDEX($B$18:$B$811, MATCH(0, COUNTIF($C$17:C222, $B$18:$B$811&amp;"") + IF($B$18:$B$811="",1,0), 0)), "")</f>
        <v>Pathfinder International</v>
      </c>
      <c r="D223" s="523" t="s">
        <v>4167</v>
      </c>
    </row>
    <row r="224" spans="1:4" s="12" customFormat="1" x14ac:dyDescent="0.2">
      <c r="A224" s="524" t="s">
        <v>4168</v>
      </c>
      <c r="B224" s="523" t="s">
        <v>540</v>
      </c>
      <c r="C224" s="523" t="str">
        <f t="array" ref="C224">IFERROR(INDEX($B$18:$B$811, MATCH(0, COUNTIF($C$17:C223, $B$18:$B$811&amp;"") + IF($B$18:$B$811="",1,0), 0)), "")</f>
        <v>Ministry of Health (PARSALUD II, Unidad Ejecutora 123) of the Republic of Peru</v>
      </c>
      <c r="D224" s="523" t="s">
        <v>4167</v>
      </c>
    </row>
    <row r="225" spans="1:4" s="12" customFormat="1" x14ac:dyDescent="0.2">
      <c r="A225" s="524" t="s">
        <v>4169</v>
      </c>
      <c r="B225" s="523" t="s">
        <v>4156</v>
      </c>
      <c r="C225" s="523" t="str">
        <f t="array" ref="C225">IFERROR(INDEX($B$18:$B$811, MATCH(0, COUNTIF($C$17:C224, $B$18:$B$811&amp;"") + IF($B$18:$B$811="",1,0), 0)), "")</f>
        <v>Socios en Salud sucursal Peru</v>
      </c>
      <c r="D225" s="523" t="s">
        <v>4157</v>
      </c>
    </row>
    <row r="226" spans="1:4" s="12" customFormat="1" x14ac:dyDescent="0.2">
      <c r="A226" s="524" t="s">
        <v>4170</v>
      </c>
      <c r="B226" s="523" t="s">
        <v>4156</v>
      </c>
      <c r="C226" s="523" t="str">
        <f t="array" ref="C226">IFERROR(INDEX($B$18:$B$811, MATCH(0, COUNTIF($C$17:C225, $B$18:$B$811&amp;"") + IF($B$18:$B$811="",1,0), 0)), "")</f>
        <v>Department of Health, Republic of the Philippines</v>
      </c>
      <c r="D226" s="523" t="s">
        <v>4157</v>
      </c>
    </row>
    <row r="227" spans="1:4" s="12" customFormat="1" x14ac:dyDescent="0.2">
      <c r="A227" s="524" t="s">
        <v>4171</v>
      </c>
      <c r="B227" s="523" t="s">
        <v>4156</v>
      </c>
      <c r="C227" s="523" t="str">
        <f t="array" ref="C227">IFERROR(INDEX($B$18:$B$811, MATCH(0, COUNTIF($C$17:C226, $B$18:$B$811&amp;"") + IF($B$18:$B$811="",1,0), 0)), "")</f>
        <v>Alter Vida - Centro de Estudios y Formación para el Ecodesarrollo</v>
      </c>
      <c r="D227" s="523" t="s">
        <v>4157</v>
      </c>
    </row>
    <row r="228" spans="1:4" s="12" customFormat="1" x14ac:dyDescent="0.2">
      <c r="A228" s="524" t="s">
        <v>4172</v>
      </c>
      <c r="B228" s="523" t="s">
        <v>4156</v>
      </c>
      <c r="C228" s="523" t="str">
        <f t="array" ref="C228">IFERROR(INDEX($B$18:$B$811, MATCH(0, COUNTIF($C$17:C227, $B$18:$B$811&amp;"") + IF($B$18:$B$811="",1,0), 0)), "")</f>
        <v>Open Health Institute</v>
      </c>
      <c r="D228" s="523" t="s">
        <v>4157</v>
      </c>
    </row>
    <row r="229" spans="1:4" s="12" customFormat="1" x14ac:dyDescent="0.2">
      <c r="A229" s="524" t="s">
        <v>4173</v>
      </c>
      <c r="B229" s="523" t="s">
        <v>4156</v>
      </c>
      <c r="C229" s="523" t="str">
        <f t="array" ref="C229">IFERROR(INDEX($B$18:$B$811, MATCH(0, COUNTIF($C$17:C228, $B$18:$B$811&amp;"") + IF($B$18:$B$811="",1,0), 0)), "")</f>
        <v>Ministry of Health and Sanitation of Sierra Leone</v>
      </c>
      <c r="D229" s="523" t="s">
        <v>4157</v>
      </c>
    </row>
    <row r="230" spans="1:4" s="12" customFormat="1" x14ac:dyDescent="0.2">
      <c r="A230" s="524" t="s">
        <v>4174</v>
      </c>
      <c r="B230" s="523" t="s">
        <v>4156</v>
      </c>
      <c r="C230" s="523" t="str">
        <f t="array" ref="C230">IFERROR(INDEX($B$18:$B$811, MATCH(0, COUNTIF($C$17:C229, $B$18:$B$811&amp;"") + IF($B$18:$B$811="",1,0), 0)), "")</f>
        <v>Ministry of Health, Prevention and Public Hygiene of the Republic of Senegal - AIDS Division</v>
      </c>
      <c r="D230" s="523" t="s">
        <v>4157</v>
      </c>
    </row>
    <row r="231" spans="1:4" s="12" customFormat="1" x14ac:dyDescent="0.2">
      <c r="A231" s="524" t="s">
        <v>4175</v>
      </c>
      <c r="B231" s="523" t="s">
        <v>4156</v>
      </c>
      <c r="C231" s="523" t="str">
        <f t="array" ref="C231">IFERROR(INDEX($B$18:$B$811, MATCH(0, COUNTIF($C$17:C230, $B$18:$B$811&amp;"") + IF($B$18:$B$811="",1,0), 0)), "")</f>
        <v>Republican Center of Tuberculosis Control - Tajikistan</v>
      </c>
      <c r="D231" s="523" t="s">
        <v>4157</v>
      </c>
    </row>
    <row r="232" spans="1:4" s="12" customFormat="1" x14ac:dyDescent="0.2">
      <c r="A232" s="524" t="s">
        <v>4176</v>
      </c>
      <c r="B232" s="523" t="s">
        <v>540</v>
      </c>
      <c r="C232" s="523" t="str">
        <f t="array" ref="C232">IFERROR(INDEX($B$18:$B$811, MATCH(0, COUNTIF($C$17:C231, $B$18:$B$811&amp;"") + IF($B$18:$B$811="",1,0), 0)), "")</f>
        <v>Basic Health Care Directorate</v>
      </c>
      <c r="D232" s="523" t="s">
        <v>4177</v>
      </c>
    </row>
    <row r="233" spans="1:4" s="12" customFormat="1" x14ac:dyDescent="0.2">
      <c r="A233" s="524" t="s">
        <v>4178</v>
      </c>
      <c r="B233" s="523" t="s">
        <v>4156</v>
      </c>
      <c r="C233" s="523" t="str">
        <f t="array" ref="C233">IFERROR(INDEX($B$18:$B$811, MATCH(0, COUNTIF($C$17:C232, $B$18:$B$811&amp;"") + IF($B$18:$B$811="",1,0), 0)), "")</f>
        <v>Société Tunisienne des Maladies Respiratoires et d’Allergologie</v>
      </c>
      <c r="D233" s="523" t="s">
        <v>4157</v>
      </c>
    </row>
    <row r="234" spans="1:4" s="12" customFormat="1" x14ac:dyDescent="0.2">
      <c r="A234" s="524" t="s">
        <v>4179</v>
      </c>
      <c r="B234" s="523" t="s">
        <v>4180</v>
      </c>
      <c r="C234" s="523" t="str">
        <f t="array" ref="C234">IFERROR(INDEX($B$18:$B$811, MATCH(0, COUNTIF($C$17:C233, $B$18:$B$811&amp;"") + IF($B$18:$B$811="",1,0), 0)), "")</f>
        <v>Office National de la Famille et de la Population de la République de Tunisie</v>
      </c>
      <c r="D234" s="523" t="s">
        <v>4181</v>
      </c>
    </row>
    <row r="235" spans="1:4" s="12" customFormat="1" x14ac:dyDescent="0.2">
      <c r="A235" s="524" t="s">
        <v>4182</v>
      </c>
      <c r="B235" s="523" t="s">
        <v>540</v>
      </c>
      <c r="C235" s="523" t="str">
        <f t="array" ref="C235">IFERROR(INDEX($B$18:$B$811, MATCH(0, COUNTIF($C$17:C234, $B$18:$B$811&amp;"") + IF($B$18:$B$811="",1,0), 0)), "")</f>
        <v>Viet Nam Authority of HIV/AIDS Control</v>
      </c>
      <c r="D235" s="523" t="s">
        <v>4183</v>
      </c>
    </row>
    <row r="236" spans="1:4" s="12" customFormat="1" x14ac:dyDescent="0.2">
      <c r="A236" s="524" t="s">
        <v>4184</v>
      </c>
      <c r="B236" s="523" t="s">
        <v>540</v>
      </c>
      <c r="C236" s="523" t="str">
        <f t="array" ref="C236">IFERROR(INDEX($B$18:$B$811, MATCH(0, COUNTIF($C$17:C235, $B$18:$B$811&amp;"") + IF($B$18:$B$811="",1,0), 0)), "")</f>
        <v>Department of Planning and Finance, Ministry of Health, Socialist Republic of Vietnam</v>
      </c>
      <c r="D236" s="523" t="s">
        <v>4183</v>
      </c>
    </row>
    <row r="237" spans="1:4" s="12" customFormat="1" x14ac:dyDescent="0.2">
      <c r="A237" s="524" t="s">
        <v>4185</v>
      </c>
      <c r="B237" s="523" t="s">
        <v>540</v>
      </c>
      <c r="C237" s="523" t="str">
        <f t="array" ref="C237">IFERROR(INDEX($B$18:$B$811, MATCH(0, COUNTIF($C$17:C236, $B$18:$B$811&amp;"") + IF($B$18:$B$811="",1,0), 0)), "")</f>
        <v>Viet Nam Union of Science and Technology Associations</v>
      </c>
      <c r="D237" s="523" t="s">
        <v>4186</v>
      </c>
    </row>
    <row r="238" spans="1:4" s="12" customFormat="1" x14ac:dyDescent="0.2">
      <c r="A238" s="524" t="s">
        <v>4187</v>
      </c>
      <c r="B238" s="523" t="s">
        <v>540</v>
      </c>
      <c r="C238" s="523" t="str">
        <f t="array" ref="C238">IFERROR(INDEX($B$18:$B$811, MATCH(0, COUNTIF($C$17:C237, $B$18:$B$811&amp;"") + IF($B$18:$B$811="",1,0), 0)), "")</f>
        <v>National Institute of Malariology, Parasitology and Entomology of the Ministry of Health of the Socialist Republic of Viet Nam</v>
      </c>
      <c r="D238" s="523" t="s">
        <v>4186</v>
      </c>
    </row>
    <row r="239" spans="1:4" s="12" customFormat="1" x14ac:dyDescent="0.2">
      <c r="A239" s="524" t="s">
        <v>4188</v>
      </c>
      <c r="B239" s="523" t="s">
        <v>540</v>
      </c>
      <c r="C239" s="523" t="str">
        <f t="array" ref="C239">IFERROR(INDEX($B$18:$B$811, MATCH(0, COUNTIF($C$17:C238, $B$18:$B$811&amp;"") + IF($B$18:$B$811="",1,0), 0)), "")</f>
        <v>Ministry of Health/National Lung Hospital of the Socialist Republic of Viet Nam</v>
      </c>
      <c r="D239" s="523" t="s">
        <v>4186</v>
      </c>
    </row>
    <row r="240" spans="1:4" s="12" customFormat="1" x14ac:dyDescent="0.2">
      <c r="A240" s="524" t="s">
        <v>4189</v>
      </c>
      <c r="B240" s="523" t="s">
        <v>540</v>
      </c>
      <c r="C240" s="523" t="str">
        <f t="array" ref="C240">IFERROR(INDEX($B$18:$B$811, MATCH(0, COUNTIF($C$17:C239, $B$18:$B$811&amp;"") + IF($B$18:$B$811="",1,0), 0)), "")</f>
        <v>National Malaria Control Programme of the Ministry of Health and Population of the Republic of Yemen</v>
      </c>
      <c r="D240" s="523" t="s">
        <v>4186</v>
      </c>
    </row>
    <row r="241" spans="1:4" s="12" customFormat="1" x14ac:dyDescent="0.2">
      <c r="A241" s="524" t="s">
        <v>4190</v>
      </c>
      <c r="B241" s="523" t="s">
        <v>540</v>
      </c>
      <c r="C241" s="523" t="str">
        <f t="array" ref="C241">IFERROR(INDEX($B$18:$B$811, MATCH(0, COUNTIF($C$17:C240, $B$18:$B$811&amp;"") + IF($B$18:$B$811="",1,0), 0)), "")</f>
        <v>The National Tuberculosis Control Program</v>
      </c>
      <c r="D241" s="523" t="s">
        <v>4186</v>
      </c>
    </row>
    <row r="242" spans="1:4" s="12" customFormat="1" x14ac:dyDescent="0.2">
      <c r="A242" s="524" t="s">
        <v>4191</v>
      </c>
      <c r="B242" s="523" t="s">
        <v>540</v>
      </c>
      <c r="C242" s="523" t="str">
        <f t="array" ref="C242">IFERROR(INDEX($B$18:$B$811, MATCH(0, COUNTIF($C$17:C241, $B$18:$B$811&amp;"") + IF($B$18:$B$811="",1,0), 0)), "")</f>
        <v>National AIDS Program</v>
      </c>
      <c r="D242" s="523" t="s">
        <v>4186</v>
      </c>
    </row>
    <row r="243" spans="1:4" s="12" customFormat="1" x14ac:dyDescent="0.2">
      <c r="A243" s="524" t="s">
        <v>4192</v>
      </c>
      <c r="B243" s="523" t="s">
        <v>3771</v>
      </c>
      <c r="C243" s="523" t="str">
        <f t="array" ref="C243">IFERROR(INDEX($B$18:$B$811, MATCH(0, COUNTIF($C$17:C242, $B$18:$B$811&amp;"") + IF($B$18:$B$811="",1,0), 0)), "")</f>
        <v>AIDS Foundation South Africa</v>
      </c>
      <c r="D243" s="523" t="s">
        <v>4193</v>
      </c>
    </row>
    <row r="244" spans="1:4" s="12" customFormat="1" x14ac:dyDescent="0.2">
      <c r="A244" s="524" t="s">
        <v>4194</v>
      </c>
      <c r="B244" s="523" t="s">
        <v>4195</v>
      </c>
      <c r="C244" s="523" t="str">
        <f t="array" ref="C244">IFERROR(INDEX($B$18:$B$811, MATCH(0, COUNTIF($C$17:C243, $B$18:$B$811&amp;"") + IF($B$18:$B$811="",1,0), 0)), "")</f>
        <v>Kheth'Impilo AIDS Free Living</v>
      </c>
      <c r="D244" s="523" t="s">
        <v>4196</v>
      </c>
    </row>
    <row r="245" spans="1:4" s="12" customFormat="1" x14ac:dyDescent="0.2">
      <c r="A245" s="524" t="s">
        <v>4197</v>
      </c>
      <c r="B245" s="523" t="s">
        <v>4195</v>
      </c>
      <c r="C245" s="523" t="str">
        <f t="array" ref="C245">IFERROR(INDEX($B$18:$B$811, MATCH(0, COUNTIF($C$17:C244, $B$18:$B$811&amp;"") + IF($B$18:$B$811="",1,0), 0)), "")</f>
        <v>KwaZulu Natal Provincial Treasury</v>
      </c>
      <c r="D245" s="523" t="s">
        <v>4196</v>
      </c>
    </row>
    <row r="246" spans="1:4" s="12" customFormat="1" x14ac:dyDescent="0.2">
      <c r="A246" s="524" t="s">
        <v>4198</v>
      </c>
      <c r="B246" s="523" t="s">
        <v>3771</v>
      </c>
      <c r="C246" s="523" t="str">
        <f t="array" ref="C246">IFERROR(INDEX($B$18:$B$811, MATCH(0, COUNTIF($C$17:C245, $B$18:$B$811&amp;"") + IF($B$18:$B$811="",1,0), 0)), "")</f>
        <v/>
      </c>
      <c r="D246" s="523" t="s">
        <v>4199</v>
      </c>
    </row>
    <row r="247" spans="1:4" s="12" customFormat="1" x14ac:dyDescent="0.2">
      <c r="A247" s="524" t="s">
        <v>4200</v>
      </c>
      <c r="B247" s="523" t="s">
        <v>4201</v>
      </c>
      <c r="C247" s="523" t="str">
        <f t="array" ref="C247">IFERROR(INDEX($B$18:$B$811, MATCH(0, COUNTIF($C$17:C246, $B$18:$B$811&amp;"") + IF($B$18:$B$811="",1,0), 0)), "")</f>
        <v/>
      </c>
      <c r="D247" s="523" t="s">
        <v>4202</v>
      </c>
    </row>
    <row r="248" spans="1:4" s="12" customFormat="1" x14ac:dyDescent="0.2">
      <c r="A248" s="524" t="s">
        <v>4203</v>
      </c>
      <c r="B248" s="523" t="s">
        <v>4201</v>
      </c>
      <c r="C248" s="523" t="str">
        <f t="array" ref="C248">IFERROR(INDEX($B$18:$B$811, MATCH(0, COUNTIF($C$17:C247, $B$18:$B$811&amp;"") + IF($B$18:$B$811="",1,0), 0)), "")</f>
        <v/>
      </c>
      <c r="D248" s="523" t="s">
        <v>4202</v>
      </c>
    </row>
    <row r="249" spans="1:4" s="12" customFormat="1" x14ac:dyDescent="0.2">
      <c r="A249" s="524" t="s">
        <v>4204</v>
      </c>
      <c r="B249" s="523" t="s">
        <v>4201</v>
      </c>
      <c r="C249" s="523" t="str">
        <f t="array" ref="C249">IFERROR(INDEX($B$18:$B$811, MATCH(0, COUNTIF($C$17:C248, $B$18:$B$811&amp;"") + IF($B$18:$B$811="",1,0), 0)), "")</f>
        <v/>
      </c>
      <c r="D249" s="523" t="s">
        <v>4202</v>
      </c>
    </row>
    <row r="250" spans="1:4" s="12" customFormat="1" x14ac:dyDescent="0.2">
      <c r="A250" s="524" t="s">
        <v>4205</v>
      </c>
      <c r="B250" s="523" t="s">
        <v>4201</v>
      </c>
      <c r="C250" s="523" t="str">
        <f t="array" ref="C250">IFERROR(INDEX($B$18:$B$811, MATCH(0, COUNTIF($C$17:C249, $B$18:$B$811&amp;"") + IF($B$18:$B$811="",1,0), 0)), "")</f>
        <v/>
      </c>
      <c r="D250" s="523" t="s">
        <v>4202</v>
      </c>
    </row>
    <row r="251" spans="1:4" s="12" customFormat="1" x14ac:dyDescent="0.2">
      <c r="A251" s="524" t="s">
        <v>4206</v>
      </c>
      <c r="B251" s="523" t="s">
        <v>4207</v>
      </c>
      <c r="C251" s="523" t="str">
        <f t="array" ref="C251">IFERROR(INDEX($B$18:$B$811, MATCH(0, COUNTIF($C$17:C250, $B$18:$B$811&amp;"") + IF($B$18:$B$811="",1,0), 0)), "")</f>
        <v/>
      </c>
      <c r="D251" s="523" t="s">
        <v>4208</v>
      </c>
    </row>
    <row r="252" spans="1:4" s="12" customFormat="1" x14ac:dyDescent="0.2">
      <c r="A252" s="524" t="s">
        <v>4209</v>
      </c>
      <c r="B252" s="523" t="s">
        <v>540</v>
      </c>
      <c r="C252" s="523" t="str">
        <f t="array" ref="C252">IFERROR(INDEX($B$18:$B$811, MATCH(0, COUNTIF($C$17:C251, $B$18:$B$811&amp;"") + IF($B$18:$B$811="",1,0), 0)), "")</f>
        <v/>
      </c>
      <c r="D252" s="523" t="s">
        <v>4210</v>
      </c>
    </row>
    <row r="253" spans="1:4" s="12" customFormat="1" x14ac:dyDescent="0.2">
      <c r="A253" s="524" t="s">
        <v>4211</v>
      </c>
      <c r="B253" s="523" t="s">
        <v>540</v>
      </c>
      <c r="C253" s="523" t="str">
        <f t="array" ref="C253">IFERROR(INDEX($B$18:$B$811, MATCH(0, COUNTIF($C$17:C252, $B$18:$B$811&amp;"") + IF($B$18:$B$811="",1,0), 0)), "")</f>
        <v/>
      </c>
      <c r="D253" s="523" t="s">
        <v>4210</v>
      </c>
    </row>
    <row r="254" spans="1:4" s="12" customFormat="1" x14ac:dyDescent="0.2">
      <c r="A254" s="524" t="s">
        <v>4212</v>
      </c>
      <c r="B254" s="523" t="s">
        <v>540</v>
      </c>
      <c r="C254" s="523" t="str">
        <f t="array" ref="C254">IFERROR(INDEX($B$18:$B$811, MATCH(0, COUNTIF($C$17:C253, $B$18:$B$811&amp;"") + IF($B$18:$B$811="",1,0), 0)), "")</f>
        <v/>
      </c>
      <c r="D254" s="523" t="s">
        <v>4210</v>
      </c>
    </row>
    <row r="255" spans="1:4" s="12" customFormat="1" x14ac:dyDescent="0.2">
      <c r="A255" s="524" t="s">
        <v>4213</v>
      </c>
      <c r="B255" s="523" t="s">
        <v>540</v>
      </c>
      <c r="C255" s="523" t="str">
        <f t="array" ref="C255">IFERROR(INDEX($B$18:$B$811, MATCH(0, COUNTIF($C$17:C254, $B$18:$B$811&amp;"") + IF($B$18:$B$811="",1,0), 0)), "")</f>
        <v/>
      </c>
      <c r="D255" s="523" t="s">
        <v>4210</v>
      </c>
    </row>
    <row r="256" spans="1:4" s="12" customFormat="1" x14ac:dyDescent="0.2">
      <c r="A256" s="524" t="s">
        <v>4214</v>
      </c>
      <c r="B256" s="523" t="s">
        <v>540</v>
      </c>
      <c r="C256" s="523" t="str">
        <f t="array" ref="C256">IFERROR(INDEX($B$18:$B$811, MATCH(0, COUNTIF($C$17:C255, $B$18:$B$811&amp;"") + IF($B$18:$B$811="",1,0), 0)), "")</f>
        <v/>
      </c>
      <c r="D256" s="523" t="s">
        <v>4210</v>
      </c>
    </row>
    <row r="257" spans="1:4" s="12" customFormat="1" x14ac:dyDescent="0.2">
      <c r="A257" s="524" t="s">
        <v>4215</v>
      </c>
      <c r="B257" s="523" t="s">
        <v>540</v>
      </c>
      <c r="C257" s="523" t="str">
        <f t="array" ref="C257">IFERROR(INDEX($B$18:$B$811, MATCH(0, COUNTIF($C$17:C256, $B$18:$B$811&amp;"") + IF($B$18:$B$811="",1,0), 0)), "")</f>
        <v/>
      </c>
      <c r="D257" s="523" t="s">
        <v>4210</v>
      </c>
    </row>
    <row r="258" spans="1:4" s="12" customFormat="1" x14ac:dyDescent="0.2">
      <c r="A258" s="524" t="s">
        <v>4216</v>
      </c>
      <c r="B258" s="523" t="s">
        <v>540</v>
      </c>
      <c r="C258" s="523" t="str">
        <f t="array" ref="C258">IFERROR(INDEX($B$18:$B$811, MATCH(0, COUNTIF($C$17:C257, $B$18:$B$811&amp;"") + IF($B$18:$B$811="",1,0), 0)), "")</f>
        <v/>
      </c>
      <c r="D258" s="523" t="s">
        <v>4217</v>
      </c>
    </row>
    <row r="259" spans="1:4" s="12" customFormat="1" x14ac:dyDescent="0.2">
      <c r="A259" s="524" t="s">
        <v>4218</v>
      </c>
      <c r="B259" s="523" t="s">
        <v>540</v>
      </c>
      <c r="C259" s="523" t="str">
        <f t="array" ref="C259">IFERROR(INDEX($B$18:$B$811, MATCH(0, COUNTIF($C$17:C258, $B$18:$B$811&amp;"") + IF($B$18:$B$811="",1,0), 0)), "")</f>
        <v/>
      </c>
      <c r="D259" s="523" t="s">
        <v>4217</v>
      </c>
    </row>
    <row r="260" spans="1:4" s="12" customFormat="1" x14ac:dyDescent="0.2">
      <c r="A260" s="524" t="s">
        <v>4219</v>
      </c>
      <c r="B260" s="523" t="s">
        <v>540</v>
      </c>
      <c r="C260" s="523" t="str">
        <f t="array" ref="C260">IFERROR(INDEX($B$18:$B$811, MATCH(0, COUNTIF($C$17:C259, $B$18:$B$811&amp;"") + IF($B$18:$B$811="",1,0), 0)), "")</f>
        <v/>
      </c>
      <c r="D260" s="523" t="s">
        <v>4220</v>
      </c>
    </row>
    <row r="261" spans="1:4" s="12" customFormat="1" x14ac:dyDescent="0.2">
      <c r="A261" s="524" t="s">
        <v>4221</v>
      </c>
      <c r="B261" s="523" t="s">
        <v>540</v>
      </c>
      <c r="C261" s="523" t="str">
        <f t="array" ref="C261">IFERROR(INDEX($B$18:$B$811, MATCH(0, COUNTIF($C$17:C260, $B$18:$B$811&amp;"") + IF($B$18:$B$811="",1,0), 0)), "")</f>
        <v/>
      </c>
      <c r="D261" s="523" t="s">
        <v>4222</v>
      </c>
    </row>
    <row r="262" spans="1:4" s="12" customFormat="1" x14ac:dyDescent="0.2">
      <c r="A262" s="524" t="s">
        <v>4223</v>
      </c>
      <c r="B262" s="523" t="s">
        <v>540</v>
      </c>
      <c r="C262" s="523" t="str">
        <f t="array" ref="C262">IFERROR(INDEX($B$18:$B$811, MATCH(0, COUNTIF($C$17:C261, $B$18:$B$811&amp;"") + IF($B$18:$B$811="",1,0), 0)), "")</f>
        <v/>
      </c>
      <c r="D262" s="523" t="s">
        <v>4224</v>
      </c>
    </row>
    <row r="263" spans="1:4" s="12" customFormat="1" x14ac:dyDescent="0.2">
      <c r="A263" s="524" t="s">
        <v>4225</v>
      </c>
      <c r="B263" s="523" t="s">
        <v>540</v>
      </c>
      <c r="C263" s="523" t="str">
        <f t="array" ref="C263">IFERROR(INDEX($B$18:$B$811, MATCH(0, COUNTIF($C$17:C262, $B$18:$B$811&amp;"") + IF($B$18:$B$811="",1,0), 0)), "")</f>
        <v/>
      </c>
      <c r="D263" s="523" t="s">
        <v>4226</v>
      </c>
    </row>
    <row r="264" spans="1:4" s="12" customFormat="1" x14ac:dyDescent="0.2">
      <c r="A264" s="524" t="s">
        <v>4227</v>
      </c>
      <c r="B264" s="523" t="s">
        <v>540</v>
      </c>
      <c r="C264" s="523" t="str">
        <f t="array" ref="C264">IFERROR(INDEX($B$18:$B$811, MATCH(0, COUNTIF($C$17:C263, $B$18:$B$811&amp;"") + IF($B$18:$B$811="",1,0), 0)), "")</f>
        <v/>
      </c>
      <c r="D264" s="523" t="s">
        <v>4226</v>
      </c>
    </row>
    <row r="265" spans="1:4" s="12" customFormat="1" x14ac:dyDescent="0.2">
      <c r="A265" s="524" t="s">
        <v>4228</v>
      </c>
      <c r="B265" s="523" t="s">
        <v>540</v>
      </c>
      <c r="C265" s="523" t="str">
        <f t="array" ref="C265">IFERROR(INDEX($B$18:$B$811, MATCH(0, COUNTIF($C$17:C264, $B$18:$B$811&amp;"") + IF($B$18:$B$811="",1,0), 0)), "")</f>
        <v/>
      </c>
      <c r="D265" s="523" t="s">
        <v>4226</v>
      </c>
    </row>
    <row r="266" spans="1:4" s="12" customFormat="1" x14ac:dyDescent="0.2">
      <c r="A266" s="524" t="s">
        <v>4229</v>
      </c>
      <c r="B266" s="523" t="s">
        <v>540</v>
      </c>
      <c r="C266" s="523" t="str">
        <f t="array" ref="C266">IFERROR(INDEX($B$18:$B$811, MATCH(0, COUNTIF($C$17:C265, $B$18:$B$811&amp;"") + IF($B$18:$B$811="",1,0), 0)), "")</f>
        <v/>
      </c>
      <c r="D266" s="523" t="s">
        <v>4230</v>
      </c>
    </row>
    <row r="267" spans="1:4" s="12" customFormat="1" x14ac:dyDescent="0.2">
      <c r="A267" s="524" t="s">
        <v>4231</v>
      </c>
      <c r="B267" s="523" t="s">
        <v>540</v>
      </c>
      <c r="C267" s="523" t="str">
        <f t="array" ref="C267">IFERROR(INDEX($B$18:$B$811, MATCH(0, COUNTIF($C$17:C266, $B$18:$B$811&amp;"") + IF($B$18:$B$811="",1,0), 0)), "")</f>
        <v/>
      </c>
      <c r="D267" s="523" t="s">
        <v>4230</v>
      </c>
    </row>
    <row r="268" spans="1:4" s="12" customFormat="1" x14ac:dyDescent="0.2">
      <c r="A268" s="524" t="s">
        <v>4232</v>
      </c>
      <c r="B268" s="523" t="s">
        <v>540</v>
      </c>
      <c r="C268" s="523" t="str">
        <f t="array" ref="C268">IFERROR(INDEX($B$18:$B$811, MATCH(0, COUNTIF($C$17:C267, $B$18:$B$811&amp;"") + IF($B$18:$B$811="",1,0), 0)), "")</f>
        <v/>
      </c>
      <c r="D268" s="523" t="s">
        <v>4230</v>
      </c>
    </row>
    <row r="269" spans="1:4" s="12" customFormat="1" x14ac:dyDescent="0.2">
      <c r="A269" s="524" t="s">
        <v>4233</v>
      </c>
      <c r="B269" s="523" t="s">
        <v>540</v>
      </c>
      <c r="C269" s="523" t="str">
        <f t="array" ref="C269">IFERROR(INDEX($B$18:$B$811, MATCH(0, COUNTIF($C$17:C268, $B$18:$B$811&amp;"") + IF($B$18:$B$811="",1,0), 0)), "")</f>
        <v/>
      </c>
      <c r="D269" s="523" t="s">
        <v>4230</v>
      </c>
    </row>
    <row r="270" spans="1:4" s="12" customFormat="1" x14ac:dyDescent="0.2">
      <c r="A270" s="524" t="s">
        <v>4234</v>
      </c>
      <c r="B270" s="523" t="s">
        <v>540</v>
      </c>
      <c r="C270" s="523" t="str">
        <f t="array" ref="C270">IFERROR(INDEX($B$18:$B$811, MATCH(0, COUNTIF($C$17:C269, $B$18:$B$811&amp;"") + IF($B$18:$B$811="",1,0), 0)), "")</f>
        <v/>
      </c>
      <c r="D270" s="523" t="s">
        <v>4230</v>
      </c>
    </row>
    <row r="271" spans="1:4" s="12" customFormat="1" x14ac:dyDescent="0.2">
      <c r="A271" s="524" t="s">
        <v>4235</v>
      </c>
      <c r="B271" s="523" t="s">
        <v>4180</v>
      </c>
      <c r="C271" s="523" t="str">
        <f t="array" ref="C271">IFERROR(INDEX($B$18:$B$811, MATCH(0, COUNTIF($C$17:C270, $B$18:$B$811&amp;"") + IF($B$18:$B$811="",1,0), 0)), "")</f>
        <v/>
      </c>
      <c r="D271" s="523" t="s">
        <v>4236</v>
      </c>
    </row>
    <row r="272" spans="1:4" s="12" customFormat="1" x14ac:dyDescent="0.2">
      <c r="A272" s="524" t="s">
        <v>4237</v>
      </c>
      <c r="B272" s="523" t="s">
        <v>540</v>
      </c>
      <c r="C272" s="523" t="str">
        <f t="array" ref="C272">IFERROR(INDEX($B$18:$B$811, MATCH(0, COUNTIF($C$17:C271, $B$18:$B$811&amp;"") + IF($B$18:$B$811="",1,0), 0)), "")</f>
        <v/>
      </c>
      <c r="D272" s="523" t="s">
        <v>4238</v>
      </c>
    </row>
    <row r="273" spans="1:4" s="12" customFormat="1" x14ac:dyDescent="0.2">
      <c r="A273" s="524" t="s">
        <v>4239</v>
      </c>
      <c r="B273" s="523" t="s">
        <v>3747</v>
      </c>
      <c r="C273" s="523" t="str">
        <f t="array" ref="C273">IFERROR(INDEX($B$18:$B$811, MATCH(0, COUNTIF($C$17:C272, $B$18:$B$811&amp;"") + IF($B$18:$B$811="",1,0), 0)), "")</f>
        <v/>
      </c>
      <c r="D273" s="523" t="s">
        <v>4240</v>
      </c>
    </row>
    <row r="274" spans="1:4" s="12" customFormat="1" x14ac:dyDescent="0.2">
      <c r="A274" s="524" t="s">
        <v>4241</v>
      </c>
      <c r="B274" s="523" t="s">
        <v>540</v>
      </c>
      <c r="C274" s="523" t="str">
        <f t="array" ref="C274">IFERROR(INDEX($B$18:$B$811, MATCH(0, COUNTIF($C$17:C273, $B$18:$B$811&amp;"") + IF($B$18:$B$811="",1,0), 0)), "")</f>
        <v/>
      </c>
      <c r="D274" s="523" t="s">
        <v>4220</v>
      </c>
    </row>
    <row r="275" spans="1:4" s="12" customFormat="1" x14ac:dyDescent="0.2">
      <c r="A275" s="524" t="s">
        <v>4242</v>
      </c>
      <c r="B275" s="523" t="s">
        <v>540</v>
      </c>
      <c r="C275" s="523" t="str">
        <f t="array" ref="C275">IFERROR(INDEX($B$18:$B$811, MATCH(0, COUNTIF($C$17:C274, $B$18:$B$811&amp;"") + IF($B$18:$B$811="",1,0), 0)), "")</f>
        <v/>
      </c>
      <c r="D275" s="523" t="s">
        <v>4222</v>
      </c>
    </row>
    <row r="276" spans="1:4" s="12" customFormat="1" x14ac:dyDescent="0.2">
      <c r="A276" s="524" t="s">
        <v>4243</v>
      </c>
      <c r="B276" s="523" t="s">
        <v>4201</v>
      </c>
      <c r="C276" s="523" t="str">
        <f t="array" ref="C276">IFERROR(INDEX($B$18:$B$811, MATCH(0, COUNTIF($C$17:C275, $B$18:$B$811&amp;"") + IF($B$18:$B$811="",1,0), 0)), "")</f>
        <v/>
      </c>
      <c r="D276" s="523" t="s">
        <v>4202</v>
      </c>
    </row>
    <row r="277" spans="1:4" s="12" customFormat="1" x14ac:dyDescent="0.2">
      <c r="A277" s="524" t="s">
        <v>4244</v>
      </c>
      <c r="B277" s="523" t="s">
        <v>3771</v>
      </c>
      <c r="C277" s="523" t="str">
        <f t="array" ref="C277">IFERROR(INDEX($B$18:$B$811, MATCH(0, COUNTIF($C$17:C276, $B$18:$B$811&amp;"") + IF($B$18:$B$811="",1,0), 0)), "")</f>
        <v/>
      </c>
      <c r="D277" s="523" t="s">
        <v>4245</v>
      </c>
    </row>
    <row r="278" spans="1:4" s="12" customFormat="1" x14ac:dyDescent="0.2">
      <c r="A278" s="524" t="s">
        <v>4246</v>
      </c>
      <c r="B278" s="523" t="s">
        <v>4247</v>
      </c>
      <c r="C278" s="523" t="str">
        <f t="array" ref="C278">IFERROR(INDEX($B$18:$B$811, MATCH(0, COUNTIF($C$17:C277, $B$18:$B$811&amp;"") + IF($B$18:$B$811="",1,0), 0)), "")</f>
        <v/>
      </c>
      <c r="D278" s="523" t="s">
        <v>4248</v>
      </c>
    </row>
    <row r="279" spans="1:4" s="12" customFormat="1" x14ac:dyDescent="0.2">
      <c r="A279" s="524" t="s">
        <v>4249</v>
      </c>
      <c r="B279" s="523" t="s">
        <v>4250</v>
      </c>
      <c r="C279" s="523" t="str">
        <f t="array" ref="C279">IFERROR(INDEX($B$18:$B$811, MATCH(0, COUNTIF($C$17:C278, $B$18:$B$811&amp;"") + IF($B$18:$B$811="",1,0), 0)), "")</f>
        <v/>
      </c>
      <c r="D279" s="523" t="s">
        <v>4251</v>
      </c>
    </row>
    <row r="280" spans="1:4" s="12" customFormat="1" x14ac:dyDescent="0.2">
      <c r="A280" s="524" t="s">
        <v>4252</v>
      </c>
      <c r="B280" s="523" t="s">
        <v>4250</v>
      </c>
      <c r="C280" s="523" t="str">
        <f t="array" ref="C280">IFERROR(INDEX($B$18:$B$811, MATCH(0, COUNTIF($C$17:C279, $B$18:$B$811&amp;"") + IF($B$18:$B$811="",1,0), 0)), "")</f>
        <v/>
      </c>
      <c r="D280" s="523" t="s">
        <v>4251</v>
      </c>
    </row>
    <row r="281" spans="1:4" s="12" customFormat="1" x14ac:dyDescent="0.2">
      <c r="A281" s="524" t="s">
        <v>4253</v>
      </c>
      <c r="B281" s="523" t="s">
        <v>4250</v>
      </c>
      <c r="C281" s="523" t="str">
        <f t="array" ref="C281">IFERROR(INDEX($B$18:$B$811, MATCH(0, COUNTIF($C$17:C280, $B$18:$B$811&amp;"") + IF($B$18:$B$811="",1,0), 0)), "")</f>
        <v/>
      </c>
      <c r="D281" s="523" t="s">
        <v>4251</v>
      </c>
    </row>
    <row r="282" spans="1:4" s="12" customFormat="1" x14ac:dyDescent="0.2">
      <c r="A282" s="524" t="s">
        <v>4254</v>
      </c>
      <c r="B282" s="523" t="s">
        <v>4255</v>
      </c>
      <c r="C282" s="523" t="str">
        <f t="array" ref="C282">IFERROR(INDEX($B$18:$B$811, MATCH(0, COUNTIF($C$17:C281, $B$18:$B$811&amp;"") + IF($B$18:$B$811="",1,0), 0)), "")</f>
        <v/>
      </c>
      <c r="D282" s="523" t="s">
        <v>4256</v>
      </c>
    </row>
    <row r="283" spans="1:4" s="12" customFormat="1" x14ac:dyDescent="0.2">
      <c r="A283" s="524" t="s">
        <v>4257</v>
      </c>
      <c r="B283" s="523" t="s">
        <v>4258</v>
      </c>
      <c r="C283" s="523" t="str">
        <f t="array" ref="C283">IFERROR(INDEX($B$18:$B$811, MATCH(0, COUNTIF($C$17:C282, $B$18:$B$811&amp;"") + IF($B$18:$B$811="",1,0), 0)), "")</f>
        <v/>
      </c>
      <c r="D283" s="523" t="s">
        <v>4259</v>
      </c>
    </row>
    <row r="284" spans="1:4" s="12" customFormat="1" x14ac:dyDescent="0.2">
      <c r="A284" s="524" t="s">
        <v>4260</v>
      </c>
      <c r="B284" s="523" t="s">
        <v>4258</v>
      </c>
      <c r="C284" s="523" t="str">
        <f t="array" ref="C284">IFERROR(INDEX($B$18:$B$811, MATCH(0, COUNTIF($C$17:C283, $B$18:$B$811&amp;"") + IF($B$18:$B$811="",1,0), 0)), "")</f>
        <v/>
      </c>
      <c r="D284" s="523" t="s">
        <v>4259</v>
      </c>
    </row>
    <row r="285" spans="1:4" s="12" customFormat="1" x14ac:dyDescent="0.2">
      <c r="A285" s="524" t="s">
        <v>4261</v>
      </c>
      <c r="B285" s="523" t="s">
        <v>4258</v>
      </c>
      <c r="C285" s="523" t="str">
        <f t="array" ref="C285">IFERROR(INDEX($B$18:$B$811, MATCH(0, COUNTIF($C$17:C284, $B$18:$B$811&amp;"") + IF($B$18:$B$811="",1,0), 0)), "")</f>
        <v/>
      </c>
      <c r="D285" s="523" t="s">
        <v>4262</v>
      </c>
    </row>
    <row r="286" spans="1:4" s="12" customFormat="1" x14ac:dyDescent="0.2">
      <c r="A286" s="524" t="s">
        <v>4263</v>
      </c>
      <c r="B286" s="523" t="s">
        <v>4258</v>
      </c>
      <c r="C286" s="523" t="str">
        <f t="array" ref="C286">IFERROR(INDEX($B$18:$B$811, MATCH(0, COUNTIF($C$17:C285, $B$18:$B$811&amp;"") + IF($B$18:$B$811="",1,0), 0)), "")</f>
        <v/>
      </c>
      <c r="D286" s="523" t="s">
        <v>4259</v>
      </c>
    </row>
    <row r="287" spans="1:4" s="12" customFormat="1" x14ac:dyDescent="0.2">
      <c r="A287" s="524" t="s">
        <v>4264</v>
      </c>
      <c r="B287" s="523" t="s">
        <v>4258</v>
      </c>
      <c r="C287" s="523" t="str">
        <f t="array" ref="C287">IFERROR(INDEX($B$18:$B$811, MATCH(0, COUNTIF($C$17:C286, $B$18:$B$811&amp;"") + IF($B$18:$B$811="",1,0), 0)), "")</f>
        <v/>
      </c>
      <c r="D287" s="523" t="s">
        <v>4262</v>
      </c>
    </row>
    <row r="288" spans="1:4" s="12" customFormat="1" x14ac:dyDescent="0.2">
      <c r="A288" s="524" t="s">
        <v>4265</v>
      </c>
      <c r="B288" s="523" t="s">
        <v>4258</v>
      </c>
      <c r="C288" s="523" t="str">
        <f t="array" ref="C288">IFERROR(INDEX($B$18:$B$811, MATCH(0, COUNTIF($C$17:C287, $B$18:$B$811&amp;"") + IF($B$18:$B$811="",1,0), 0)), "")</f>
        <v/>
      </c>
      <c r="D288" s="523" t="s">
        <v>4266</v>
      </c>
    </row>
    <row r="289" spans="1:4" s="12" customFormat="1" x14ac:dyDescent="0.2">
      <c r="A289" s="524" t="s">
        <v>4267</v>
      </c>
      <c r="B289" s="523" t="s">
        <v>4268</v>
      </c>
      <c r="C289" s="523" t="str">
        <f t="array" ref="C289">IFERROR(INDEX($B$18:$B$811, MATCH(0, COUNTIF($C$17:C288, $B$18:$B$811&amp;"") + IF($B$18:$B$811="",1,0), 0)), "")</f>
        <v/>
      </c>
      <c r="D289" s="523" t="s">
        <v>4269</v>
      </c>
    </row>
    <row r="290" spans="1:4" s="12" customFormat="1" x14ac:dyDescent="0.2">
      <c r="A290" s="524" t="s">
        <v>4270</v>
      </c>
      <c r="B290" s="523" t="s">
        <v>4268</v>
      </c>
      <c r="C290" s="523" t="str">
        <f t="array" ref="C290">IFERROR(INDEX($B$18:$B$811, MATCH(0, COUNTIF($C$17:C289, $B$18:$B$811&amp;"") + IF($B$18:$B$811="",1,0), 0)), "")</f>
        <v/>
      </c>
      <c r="D290" s="523" t="s">
        <v>4269</v>
      </c>
    </row>
    <row r="291" spans="1:4" s="12" customFormat="1" x14ac:dyDescent="0.2">
      <c r="A291" s="524" t="s">
        <v>4271</v>
      </c>
      <c r="B291" s="523" t="s">
        <v>4268</v>
      </c>
      <c r="C291" s="523" t="str">
        <f t="array" ref="C291">IFERROR(INDEX($B$18:$B$811, MATCH(0, COUNTIF($C$17:C290, $B$18:$B$811&amp;"") + IF($B$18:$B$811="",1,0), 0)), "")</f>
        <v/>
      </c>
      <c r="D291" s="523" t="s">
        <v>4269</v>
      </c>
    </row>
    <row r="292" spans="1:4" s="12" customFormat="1" x14ac:dyDescent="0.2">
      <c r="A292" s="524" t="s">
        <v>4272</v>
      </c>
      <c r="B292" s="523" t="s">
        <v>4273</v>
      </c>
      <c r="C292" s="523" t="str">
        <f t="array" ref="C292">IFERROR(INDEX($B$18:$B$811, MATCH(0, COUNTIF($C$17:C291, $B$18:$B$811&amp;"") + IF($B$18:$B$811="",1,0), 0)), "")</f>
        <v/>
      </c>
      <c r="D292" s="523" t="s">
        <v>4274</v>
      </c>
    </row>
    <row r="293" spans="1:4" s="12" customFormat="1" x14ac:dyDescent="0.2">
      <c r="A293" s="524" t="s">
        <v>4275</v>
      </c>
      <c r="B293" s="523" t="s">
        <v>4276</v>
      </c>
      <c r="C293" s="523" t="str">
        <f t="array" ref="C293">IFERROR(INDEX($B$18:$B$811, MATCH(0, COUNTIF($C$17:C292, $B$18:$B$811&amp;"") + IF($B$18:$B$811="",1,0), 0)), "")</f>
        <v/>
      </c>
      <c r="D293" s="523" t="s">
        <v>4277</v>
      </c>
    </row>
    <row r="294" spans="1:4" s="12" customFormat="1" x14ac:dyDescent="0.2">
      <c r="A294" s="524" t="s">
        <v>4278</v>
      </c>
      <c r="B294" s="523" t="s">
        <v>4276</v>
      </c>
      <c r="C294" s="523" t="str">
        <f t="array" ref="C294">IFERROR(INDEX($B$18:$B$811, MATCH(0, COUNTIF($C$17:C293, $B$18:$B$811&amp;"") + IF($B$18:$B$811="",1,0), 0)), "")</f>
        <v/>
      </c>
      <c r="D294" s="523" t="s">
        <v>4277</v>
      </c>
    </row>
    <row r="295" spans="1:4" s="12" customFormat="1" x14ac:dyDescent="0.2">
      <c r="A295" s="524" t="s">
        <v>4279</v>
      </c>
      <c r="B295" s="523" t="s">
        <v>4276</v>
      </c>
      <c r="C295" s="523" t="str">
        <f t="array" ref="C295">IFERROR(INDEX($B$18:$B$811, MATCH(0, COUNTIF($C$17:C294, $B$18:$B$811&amp;"") + IF($B$18:$B$811="",1,0), 0)), "")</f>
        <v/>
      </c>
      <c r="D295" s="523" t="s">
        <v>4277</v>
      </c>
    </row>
    <row r="296" spans="1:4" s="12" customFormat="1" x14ac:dyDescent="0.2">
      <c r="A296" s="524" t="s">
        <v>4280</v>
      </c>
      <c r="B296" s="523" t="s">
        <v>4273</v>
      </c>
      <c r="C296" s="523" t="str">
        <f t="array" ref="C296">IFERROR(INDEX($B$18:$B$811, MATCH(0, COUNTIF($C$17:C295, $B$18:$B$811&amp;"") + IF($B$18:$B$811="",1,0), 0)), "")</f>
        <v/>
      </c>
      <c r="D296" s="523" t="s">
        <v>4274</v>
      </c>
    </row>
    <row r="297" spans="1:4" s="12" customFormat="1" x14ac:dyDescent="0.2">
      <c r="A297" s="524" t="s">
        <v>4281</v>
      </c>
      <c r="B297" s="523" t="s">
        <v>3759</v>
      </c>
      <c r="C297" s="523" t="str">
        <f t="array" ref="C297">IFERROR(INDEX($B$18:$B$811, MATCH(0, COUNTIF($C$17:C296, $B$18:$B$811&amp;"") + IF($B$18:$B$811="",1,0), 0)), "")</f>
        <v/>
      </c>
      <c r="D297" s="523" t="s">
        <v>3760</v>
      </c>
    </row>
    <row r="298" spans="1:4" s="12" customFormat="1" x14ac:dyDescent="0.2">
      <c r="A298" s="524" t="s">
        <v>4282</v>
      </c>
      <c r="B298" s="523" t="s">
        <v>3759</v>
      </c>
      <c r="C298" s="523" t="str">
        <f t="array" ref="C298">IFERROR(INDEX($B$18:$B$811, MATCH(0, COUNTIF($C$17:C297, $B$18:$B$811&amp;"") + IF($B$18:$B$811="",1,0), 0)), "")</f>
        <v/>
      </c>
      <c r="D298" s="523" t="s">
        <v>3760</v>
      </c>
    </row>
    <row r="299" spans="1:4" s="12" customFormat="1" x14ac:dyDescent="0.2">
      <c r="A299" s="524" t="s">
        <v>4283</v>
      </c>
      <c r="B299" s="523" t="s">
        <v>3759</v>
      </c>
      <c r="C299" s="523" t="str">
        <f t="array" ref="C299">IFERROR(INDEX($B$18:$B$811, MATCH(0, COUNTIF($C$17:C298, $B$18:$B$811&amp;"") + IF($B$18:$B$811="",1,0), 0)), "")</f>
        <v/>
      </c>
      <c r="D299" s="523" t="s">
        <v>3760</v>
      </c>
    </row>
    <row r="300" spans="1:4" s="12" customFormat="1" x14ac:dyDescent="0.2">
      <c r="A300" s="524" t="s">
        <v>4284</v>
      </c>
      <c r="B300" s="523" t="s">
        <v>3787</v>
      </c>
      <c r="C300" s="523" t="str">
        <f t="array" ref="C300">IFERROR(INDEX($B$18:$B$811, MATCH(0, COUNTIF($C$17:C299, $B$18:$B$811&amp;"") + IF($B$18:$B$811="",1,0), 0)), "")</f>
        <v/>
      </c>
      <c r="D300" s="523" t="s">
        <v>3788</v>
      </c>
    </row>
    <row r="301" spans="1:4" s="12" customFormat="1" x14ac:dyDescent="0.2">
      <c r="A301" s="524" t="s">
        <v>4285</v>
      </c>
      <c r="B301" s="523" t="s">
        <v>3904</v>
      </c>
      <c r="C301" s="523" t="str">
        <f t="array" ref="C301">IFERROR(INDEX($B$18:$B$811, MATCH(0, COUNTIF($C$17:C300, $B$18:$B$811&amp;"") + IF($B$18:$B$811="",1,0), 0)), "")</f>
        <v/>
      </c>
      <c r="D301" s="523" t="s">
        <v>3905</v>
      </c>
    </row>
    <row r="302" spans="1:4" s="12" customFormat="1" x14ac:dyDescent="0.2">
      <c r="A302" s="524" t="s">
        <v>4286</v>
      </c>
      <c r="B302" s="523" t="s">
        <v>4287</v>
      </c>
      <c r="C302" s="523" t="str">
        <f t="array" ref="C302">IFERROR(INDEX($B$18:$B$811, MATCH(0, COUNTIF($C$17:C301, $B$18:$B$811&amp;"") + IF($B$18:$B$811="",1,0), 0)), "")</f>
        <v/>
      </c>
      <c r="D302" s="523" t="s">
        <v>4288</v>
      </c>
    </row>
    <row r="303" spans="1:4" s="12" customFormat="1" x14ac:dyDescent="0.2">
      <c r="A303" s="524" t="s">
        <v>4289</v>
      </c>
      <c r="B303" s="523" t="s">
        <v>3753</v>
      </c>
      <c r="C303" s="523" t="str">
        <f t="array" ref="C303">IFERROR(INDEX($B$18:$B$811, MATCH(0, COUNTIF($C$17:C302, $B$18:$B$811&amp;"") + IF($B$18:$B$811="",1,0), 0)), "")</f>
        <v/>
      </c>
      <c r="D303" s="523" t="s">
        <v>3754</v>
      </c>
    </row>
    <row r="304" spans="1:4" s="12" customFormat="1" x14ac:dyDescent="0.2">
      <c r="A304" s="524" t="s">
        <v>4290</v>
      </c>
      <c r="B304" s="523" t="s">
        <v>4291</v>
      </c>
      <c r="C304" s="523" t="str">
        <f t="array" ref="C304">IFERROR(INDEX($B$18:$B$811, MATCH(0, COUNTIF($C$17:C303, $B$18:$B$811&amp;"") + IF($B$18:$B$811="",1,0), 0)), "")</f>
        <v/>
      </c>
      <c r="D304" s="523" t="s">
        <v>4292</v>
      </c>
    </row>
    <row r="305" spans="1:4" s="12" customFormat="1" x14ac:dyDescent="0.2">
      <c r="A305" s="524" t="s">
        <v>4293</v>
      </c>
      <c r="B305" s="523" t="s">
        <v>3771</v>
      </c>
      <c r="C305" s="523" t="str">
        <f t="array" ref="C305">IFERROR(INDEX($B$18:$B$811, MATCH(0, COUNTIF($C$17:C304, $B$18:$B$811&amp;"") + IF($B$18:$B$811="",1,0), 0)), "")</f>
        <v/>
      </c>
      <c r="D305" s="523" t="s">
        <v>4294</v>
      </c>
    </row>
    <row r="306" spans="1:4" s="12" customFormat="1" x14ac:dyDescent="0.2">
      <c r="A306" s="524" t="s">
        <v>4295</v>
      </c>
      <c r="B306" s="523" t="s">
        <v>4296</v>
      </c>
      <c r="C306" s="523" t="str">
        <f t="array" ref="C306">IFERROR(INDEX($B$18:$B$811, MATCH(0, COUNTIF($C$17:C305, $B$18:$B$811&amp;"") + IF($B$18:$B$811="",1,0), 0)), "")</f>
        <v/>
      </c>
      <c r="D306" s="523" t="s">
        <v>4297</v>
      </c>
    </row>
    <row r="307" spans="1:4" s="12" customFormat="1" x14ac:dyDescent="0.2">
      <c r="A307" s="524" t="s">
        <v>4298</v>
      </c>
      <c r="B307" s="523" t="s">
        <v>4139</v>
      </c>
      <c r="C307" s="523" t="str">
        <f t="array" ref="C307">IFERROR(INDEX($B$18:$B$811, MATCH(0, COUNTIF($C$17:C306, $B$18:$B$811&amp;"") + IF($B$18:$B$811="",1,0), 0)), "")</f>
        <v/>
      </c>
      <c r="D307" s="523" t="s">
        <v>4161</v>
      </c>
    </row>
    <row r="308" spans="1:4" s="12" customFormat="1" x14ac:dyDescent="0.2">
      <c r="A308" s="524" t="s">
        <v>4299</v>
      </c>
      <c r="B308" s="523" t="s">
        <v>540</v>
      </c>
      <c r="C308" s="523" t="str">
        <f t="array" ref="C308">IFERROR(INDEX($B$18:$B$811, MATCH(0, COUNTIF($C$17:C307, $B$18:$B$811&amp;"") + IF($B$18:$B$811="",1,0), 0)), "")</f>
        <v/>
      </c>
      <c r="D308" s="523" t="s">
        <v>4230</v>
      </c>
    </row>
    <row r="309" spans="1:4" s="12" customFormat="1" x14ac:dyDescent="0.2">
      <c r="A309" s="524" t="s">
        <v>4300</v>
      </c>
      <c r="B309" s="523" t="s">
        <v>4291</v>
      </c>
      <c r="C309" s="523" t="str">
        <f t="array" ref="C309">IFERROR(INDEX($B$18:$B$811, MATCH(0, COUNTIF($C$17:C308, $B$18:$B$811&amp;"") + IF($B$18:$B$811="",1,0), 0)), "")</f>
        <v/>
      </c>
      <c r="D309" s="523" t="s">
        <v>4292</v>
      </c>
    </row>
    <row r="310" spans="1:4" s="12" customFormat="1" x14ac:dyDescent="0.2">
      <c r="A310" s="524" t="s">
        <v>4301</v>
      </c>
      <c r="B310" s="523" t="s">
        <v>4302</v>
      </c>
      <c r="C310" s="523" t="str">
        <f t="array" ref="C310">IFERROR(INDEX($B$18:$B$811, MATCH(0, COUNTIF($C$17:C309, $B$18:$B$811&amp;"") + IF($B$18:$B$811="",1,0), 0)), "")</f>
        <v/>
      </c>
      <c r="D310" s="523" t="s">
        <v>4303</v>
      </c>
    </row>
    <row r="311" spans="1:4" s="12" customFormat="1" x14ac:dyDescent="0.2">
      <c r="A311" s="524" t="s">
        <v>4304</v>
      </c>
      <c r="B311" s="523" t="s">
        <v>4305</v>
      </c>
      <c r="C311" s="523" t="str">
        <f t="array" ref="C311">IFERROR(INDEX($B$18:$B$811, MATCH(0, COUNTIF($C$17:C310, $B$18:$B$811&amp;"") + IF($B$18:$B$811="",1,0), 0)), "")</f>
        <v/>
      </c>
      <c r="D311" s="523" t="s">
        <v>4306</v>
      </c>
    </row>
    <row r="312" spans="1:4" s="12" customFormat="1" x14ac:dyDescent="0.2">
      <c r="A312" s="524" t="s">
        <v>4307</v>
      </c>
      <c r="B312" s="523" t="s">
        <v>4308</v>
      </c>
      <c r="C312" s="523" t="str">
        <f t="array" ref="C312">IFERROR(INDEX($B$18:$B$811, MATCH(0, COUNTIF($C$17:C311, $B$18:$B$811&amp;"") + IF($B$18:$B$811="",1,0), 0)), "")</f>
        <v/>
      </c>
      <c r="D312" s="523" t="s">
        <v>4309</v>
      </c>
    </row>
    <row r="313" spans="1:4" s="12" customFormat="1" x14ac:dyDescent="0.2">
      <c r="A313" s="524" t="s">
        <v>4310</v>
      </c>
      <c r="B313" s="523" t="s">
        <v>4311</v>
      </c>
      <c r="C313" s="523" t="str">
        <f t="array" ref="C313">IFERROR(INDEX($B$18:$B$811, MATCH(0, COUNTIF($C$17:C312, $B$18:$B$811&amp;"") + IF($B$18:$B$811="",1,0), 0)), "")</f>
        <v/>
      </c>
      <c r="D313" s="523" t="s">
        <v>4312</v>
      </c>
    </row>
    <row r="314" spans="1:4" s="12" customFormat="1" x14ac:dyDescent="0.2">
      <c r="A314" s="524" t="s">
        <v>4313</v>
      </c>
      <c r="B314" s="523" t="s">
        <v>540</v>
      </c>
      <c r="C314" s="523" t="str">
        <f t="array" ref="C314">IFERROR(INDEX($B$18:$B$811, MATCH(0, COUNTIF($C$17:C313, $B$18:$B$811&amp;"") + IF($B$18:$B$811="",1,0), 0)), "")</f>
        <v/>
      </c>
      <c r="D314" s="523" t="s">
        <v>4220</v>
      </c>
    </row>
    <row r="315" spans="1:4" s="12" customFormat="1" x14ac:dyDescent="0.2">
      <c r="A315" s="524" t="s">
        <v>4314</v>
      </c>
      <c r="B315" s="523" t="s">
        <v>3977</v>
      </c>
      <c r="C315" s="523" t="str">
        <f t="array" ref="C315">IFERROR(INDEX($B$18:$B$811, MATCH(0, COUNTIF($C$17:C314, $B$18:$B$811&amp;"") + IF($B$18:$B$811="",1,0), 0)), "")</f>
        <v/>
      </c>
      <c r="D315" s="523" t="s">
        <v>3978</v>
      </c>
    </row>
    <row r="316" spans="1:4" s="12" customFormat="1" x14ac:dyDescent="0.2">
      <c r="A316" s="524" t="s">
        <v>4315</v>
      </c>
      <c r="B316" s="523" t="s">
        <v>4316</v>
      </c>
      <c r="C316" s="523" t="str">
        <f t="array" ref="C316">IFERROR(INDEX($B$18:$B$811, MATCH(0, COUNTIF($C$17:C315, $B$18:$B$811&amp;"") + IF($B$18:$B$811="",1,0), 0)), "")</f>
        <v/>
      </c>
      <c r="D316" s="523" t="s">
        <v>4317</v>
      </c>
    </row>
    <row r="317" spans="1:4" s="12" customFormat="1" x14ac:dyDescent="0.2">
      <c r="A317" s="524" t="s">
        <v>4318</v>
      </c>
      <c r="B317" s="523" t="s">
        <v>4129</v>
      </c>
      <c r="C317" s="523" t="str">
        <f t="array" ref="C317">IFERROR(INDEX($B$18:$B$811, MATCH(0, COUNTIF($C$17:C316, $B$18:$B$811&amp;"") + IF($B$18:$B$811="",1,0), 0)), "")</f>
        <v/>
      </c>
      <c r="D317" s="523" t="s">
        <v>4130</v>
      </c>
    </row>
    <row r="318" spans="1:4" s="12" customFormat="1" x14ac:dyDescent="0.2">
      <c r="A318" s="524" t="s">
        <v>4319</v>
      </c>
      <c r="B318" s="523" t="s">
        <v>4207</v>
      </c>
      <c r="C318" s="523" t="str">
        <f t="array" ref="C318">IFERROR(INDEX($B$18:$B$811, MATCH(0, COUNTIF($C$17:C317, $B$18:$B$811&amp;"") + IF($B$18:$B$811="",1,0), 0)), "")</f>
        <v/>
      </c>
      <c r="D318" s="523" t="s">
        <v>4208</v>
      </c>
    </row>
    <row r="319" spans="1:4" s="12" customFormat="1" x14ac:dyDescent="0.2">
      <c r="A319" s="524" t="s">
        <v>4320</v>
      </c>
      <c r="B319" s="523" t="s">
        <v>3787</v>
      </c>
      <c r="C319" s="523" t="str">
        <f t="array" ref="C319">IFERROR(INDEX($B$18:$B$811, MATCH(0, COUNTIF($C$17:C318, $B$18:$B$811&amp;"") + IF($B$18:$B$811="",1,0), 0)), "")</f>
        <v/>
      </c>
      <c r="D319" s="523" t="s">
        <v>3788</v>
      </c>
    </row>
    <row r="320" spans="1:4" s="12" customFormat="1" x14ac:dyDescent="0.2">
      <c r="A320" s="524" t="s">
        <v>4321</v>
      </c>
      <c r="B320" s="523" t="s">
        <v>4322</v>
      </c>
      <c r="C320" s="523" t="str">
        <f t="array" ref="C320">IFERROR(INDEX($B$18:$B$811, MATCH(0, COUNTIF($C$17:C319, $B$18:$B$811&amp;"") + IF($B$18:$B$811="",1,0), 0)), "")</f>
        <v/>
      </c>
      <c r="D320" s="523" t="s">
        <v>4323</v>
      </c>
    </row>
    <row r="321" spans="1:4" s="12" customFormat="1" x14ac:dyDescent="0.2">
      <c r="A321" s="524" t="s">
        <v>4324</v>
      </c>
      <c r="B321" s="523" t="s">
        <v>4325</v>
      </c>
      <c r="C321" s="523" t="str">
        <f t="array" ref="C321">IFERROR(INDEX($B$18:$B$811, MATCH(0, COUNTIF($C$17:C320, $B$18:$B$811&amp;"") + IF($B$18:$B$811="",1,0), 0)), "")</f>
        <v/>
      </c>
      <c r="D321" s="523" t="s">
        <v>4326</v>
      </c>
    </row>
    <row r="322" spans="1:4" s="12" customFormat="1" x14ac:dyDescent="0.2">
      <c r="A322" s="524" t="s">
        <v>4327</v>
      </c>
      <c r="B322" s="523" t="s">
        <v>4328</v>
      </c>
      <c r="C322" s="523" t="str">
        <f t="array" ref="C322">IFERROR(INDEX($B$18:$B$811, MATCH(0, COUNTIF($C$17:C321, $B$18:$B$811&amp;"") + IF($B$18:$B$811="",1,0), 0)), "")</f>
        <v/>
      </c>
      <c r="D322" s="523" t="s">
        <v>4329</v>
      </c>
    </row>
    <row r="323" spans="1:4" s="12" customFormat="1" x14ac:dyDescent="0.2">
      <c r="A323" s="524" t="s">
        <v>4330</v>
      </c>
      <c r="B323" s="523" t="s">
        <v>4331</v>
      </c>
      <c r="C323" s="523" t="str">
        <f t="array" ref="C323">IFERROR(INDEX($B$18:$B$811, MATCH(0, COUNTIF($C$17:C322, $B$18:$B$811&amp;"") + IF($B$18:$B$811="",1,0), 0)), "")</f>
        <v/>
      </c>
      <c r="D323" s="523" t="s">
        <v>4332</v>
      </c>
    </row>
    <row r="324" spans="1:4" s="12" customFormat="1" x14ac:dyDescent="0.2">
      <c r="A324" s="524" t="s">
        <v>4333</v>
      </c>
      <c r="B324" s="523" t="s">
        <v>4334</v>
      </c>
      <c r="C324" s="523" t="str">
        <f t="array" ref="C324">IFERROR(INDEX($B$18:$B$811, MATCH(0, COUNTIF($C$17:C323, $B$18:$B$811&amp;"") + IF($B$18:$B$811="",1,0), 0)), "")</f>
        <v/>
      </c>
      <c r="D324" s="523" t="s">
        <v>4335</v>
      </c>
    </row>
    <row r="325" spans="1:4" s="12" customFormat="1" x14ac:dyDescent="0.2">
      <c r="A325" s="524" t="s">
        <v>4336</v>
      </c>
      <c r="B325" s="523" t="s">
        <v>4291</v>
      </c>
      <c r="C325" s="523" t="str">
        <f t="array" ref="C325">IFERROR(INDEX($B$18:$B$811, MATCH(0, COUNTIF($C$17:C324, $B$18:$B$811&amp;"") + IF($B$18:$B$811="",1,0), 0)), "")</f>
        <v/>
      </c>
      <c r="D325" s="523" t="s">
        <v>4292</v>
      </c>
    </row>
    <row r="326" spans="1:4" s="12" customFormat="1" x14ac:dyDescent="0.2">
      <c r="A326" s="524" t="s">
        <v>4337</v>
      </c>
      <c r="B326" s="523" t="s">
        <v>4030</v>
      </c>
      <c r="C326" s="523" t="str">
        <f t="array" ref="C326">IFERROR(INDEX($B$18:$B$811, MATCH(0, COUNTIF($C$17:C325, $B$18:$B$811&amp;"") + IF($B$18:$B$811="",1,0), 0)), "")</f>
        <v/>
      </c>
      <c r="D326" s="523" t="s">
        <v>4031</v>
      </c>
    </row>
    <row r="327" spans="1:4" s="12" customFormat="1" x14ac:dyDescent="0.2">
      <c r="A327" s="524" t="s">
        <v>4338</v>
      </c>
      <c r="B327" s="523" t="s">
        <v>3968</v>
      </c>
      <c r="C327" s="523" t="str">
        <f t="array" ref="C327">IFERROR(INDEX($B$18:$B$811, MATCH(0, COUNTIF($C$17:C326, $B$18:$B$811&amp;"") + IF($B$18:$B$811="",1,0), 0)), "")</f>
        <v/>
      </c>
      <c r="D327" s="523" t="s">
        <v>3969</v>
      </c>
    </row>
    <row r="328" spans="1:4" s="12" customFormat="1" x14ac:dyDescent="0.2">
      <c r="A328" s="524" t="s">
        <v>4339</v>
      </c>
      <c r="B328" s="523" t="s">
        <v>4073</v>
      </c>
      <c r="C328" s="523" t="str">
        <f t="array" ref="C328">IFERROR(INDEX($B$18:$B$811, MATCH(0, COUNTIF($C$17:C327, $B$18:$B$811&amp;"") + IF($B$18:$B$811="",1,0), 0)), "")</f>
        <v/>
      </c>
      <c r="D328" s="523" t="s">
        <v>4074</v>
      </c>
    </row>
    <row r="329" spans="1:4" s="12" customFormat="1" x14ac:dyDescent="0.2">
      <c r="A329" s="524" t="s">
        <v>4340</v>
      </c>
      <c r="B329" s="523" t="s">
        <v>4135</v>
      </c>
      <c r="C329" s="523" t="str">
        <f t="array" ref="C329">IFERROR(INDEX($B$18:$B$811, MATCH(0, COUNTIF($C$17:C328, $B$18:$B$811&amp;"") + IF($B$18:$B$811="",1,0), 0)), "")</f>
        <v/>
      </c>
      <c r="D329" s="523" t="s">
        <v>4136</v>
      </c>
    </row>
    <row r="330" spans="1:4" s="12" customFormat="1" x14ac:dyDescent="0.2">
      <c r="A330" s="524" t="s">
        <v>4341</v>
      </c>
      <c r="B330" s="523" t="s">
        <v>4342</v>
      </c>
      <c r="C330" s="523" t="str">
        <f t="array" ref="C330">IFERROR(INDEX($B$18:$B$811, MATCH(0, COUNTIF($C$17:C329, $B$18:$B$811&amp;"") + IF($B$18:$B$811="",1,0), 0)), "")</f>
        <v/>
      </c>
      <c r="D330" s="523" t="s">
        <v>4343</v>
      </c>
    </row>
    <row r="331" spans="1:4" s="12" customFormat="1" x14ac:dyDescent="0.2">
      <c r="A331" s="524" t="s">
        <v>4344</v>
      </c>
      <c r="B331" s="523" t="s">
        <v>4135</v>
      </c>
      <c r="C331" s="523" t="str">
        <f t="array" ref="C331">IFERROR(INDEX($B$18:$B$811, MATCH(0, COUNTIF($C$17:C330, $B$18:$B$811&amp;"") + IF($B$18:$B$811="",1,0), 0)), "")</f>
        <v/>
      </c>
      <c r="D331" s="523" t="s">
        <v>4136</v>
      </c>
    </row>
    <row r="332" spans="1:4" s="12" customFormat="1" x14ac:dyDescent="0.2">
      <c r="A332" s="524" t="s">
        <v>4345</v>
      </c>
      <c r="B332" s="523" t="s">
        <v>4342</v>
      </c>
      <c r="C332" s="523" t="str">
        <f t="array" ref="C332">IFERROR(INDEX($B$18:$B$811, MATCH(0, COUNTIF($C$17:C331, $B$18:$B$811&amp;"") + IF($B$18:$B$811="",1,0), 0)), "")</f>
        <v/>
      </c>
      <c r="D332" s="523" t="s">
        <v>4343</v>
      </c>
    </row>
    <row r="333" spans="1:4" s="12" customFormat="1" x14ac:dyDescent="0.2">
      <c r="A333" s="524" t="s">
        <v>4346</v>
      </c>
      <c r="B333" s="523" t="s">
        <v>4347</v>
      </c>
      <c r="C333" s="523" t="str">
        <f t="array" ref="C333">IFERROR(INDEX($B$18:$B$811, MATCH(0, COUNTIF($C$17:C332, $B$18:$B$811&amp;"") + IF($B$18:$B$811="",1,0), 0)), "")</f>
        <v/>
      </c>
      <c r="D333" s="523" t="s">
        <v>4348</v>
      </c>
    </row>
    <row r="334" spans="1:4" s="12" customFormat="1" x14ac:dyDescent="0.2">
      <c r="A334" s="524" t="s">
        <v>4349</v>
      </c>
      <c r="B334" s="523" t="s">
        <v>4258</v>
      </c>
      <c r="C334" s="523" t="str">
        <f t="array" ref="C334">IFERROR(INDEX($B$18:$B$811, MATCH(0, COUNTIF($C$17:C333, $B$18:$B$811&amp;"") + IF($B$18:$B$811="",1,0), 0)), "")</f>
        <v/>
      </c>
      <c r="D334" s="523" t="s">
        <v>4259</v>
      </c>
    </row>
    <row r="335" spans="1:4" s="12" customFormat="1" x14ac:dyDescent="0.2">
      <c r="A335" s="524" t="s">
        <v>4350</v>
      </c>
      <c r="B335" s="523" t="s">
        <v>4067</v>
      </c>
      <c r="C335" s="523" t="str">
        <f t="array" ref="C335">IFERROR(INDEX($B$18:$B$811, MATCH(0, COUNTIF($C$17:C334, $B$18:$B$811&amp;"") + IF($B$18:$B$811="",1,0), 0)), "")</f>
        <v/>
      </c>
      <c r="D335" s="523" t="s">
        <v>4068</v>
      </c>
    </row>
    <row r="336" spans="1:4" s="12" customFormat="1" x14ac:dyDescent="0.2">
      <c r="A336" s="524" t="s">
        <v>4351</v>
      </c>
      <c r="B336" s="523" t="s">
        <v>4070</v>
      </c>
      <c r="C336" s="523" t="str">
        <f t="array" ref="C336">IFERROR(INDEX($B$18:$B$811, MATCH(0, COUNTIF($C$17:C335, $B$18:$B$811&amp;"") + IF($B$18:$B$811="",1,0), 0)), "")</f>
        <v/>
      </c>
      <c r="D336" s="523" t="s">
        <v>4071</v>
      </c>
    </row>
    <row r="337" spans="1:4" s="12" customFormat="1" x14ac:dyDescent="0.2">
      <c r="A337" s="524" t="s">
        <v>4352</v>
      </c>
      <c r="B337" s="523" t="s">
        <v>4064</v>
      </c>
      <c r="C337" s="523" t="str">
        <f t="array" ref="C337">IFERROR(INDEX($B$18:$B$811, MATCH(0, COUNTIF($C$17:C336, $B$18:$B$811&amp;"") + IF($B$18:$B$811="",1,0), 0)), "")</f>
        <v/>
      </c>
      <c r="D337" s="523" t="s">
        <v>4065</v>
      </c>
    </row>
    <row r="338" spans="1:4" s="12" customFormat="1" x14ac:dyDescent="0.2">
      <c r="A338" s="524" t="s">
        <v>4353</v>
      </c>
      <c r="B338" s="523" t="s">
        <v>3832</v>
      </c>
      <c r="C338" s="523" t="str">
        <f t="array" ref="C338">IFERROR(INDEX($B$18:$B$811, MATCH(0, COUNTIF($C$17:C337, $B$18:$B$811&amp;"") + IF($B$18:$B$811="",1,0), 0)), "")</f>
        <v/>
      </c>
      <c r="D338" s="523" t="s">
        <v>3833</v>
      </c>
    </row>
    <row r="339" spans="1:4" s="12" customFormat="1" x14ac:dyDescent="0.2">
      <c r="A339" s="524" t="s">
        <v>4354</v>
      </c>
      <c r="B339" s="523" t="s">
        <v>4355</v>
      </c>
      <c r="C339" s="523" t="str">
        <f t="array" ref="C339">IFERROR(INDEX($B$18:$B$811, MATCH(0, COUNTIF($C$17:C338, $B$18:$B$811&amp;"") + IF($B$18:$B$811="",1,0), 0)), "")</f>
        <v/>
      </c>
      <c r="D339" s="523" t="s">
        <v>4356</v>
      </c>
    </row>
    <row r="340" spans="1:4" s="12" customFormat="1" x14ac:dyDescent="0.2">
      <c r="A340" s="524" t="s">
        <v>4357</v>
      </c>
      <c r="B340" s="523" t="s">
        <v>3765</v>
      </c>
      <c r="C340" s="523" t="str">
        <f t="array" ref="C340">IFERROR(INDEX($B$18:$B$811, MATCH(0, COUNTIF($C$17:C339, $B$18:$B$811&amp;"") + IF($B$18:$B$811="",1,0), 0)), "")</f>
        <v/>
      </c>
      <c r="D340" s="523" t="s">
        <v>3766</v>
      </c>
    </row>
    <row r="341" spans="1:4" s="12" customFormat="1" x14ac:dyDescent="0.2">
      <c r="A341" s="524" t="s">
        <v>4358</v>
      </c>
      <c r="B341" s="523" t="s">
        <v>3998</v>
      </c>
      <c r="C341" s="523" t="str">
        <f t="array" ref="C341">IFERROR(INDEX($B$18:$B$811, MATCH(0, COUNTIF($C$17:C340, $B$18:$B$811&amp;"") + IF($B$18:$B$811="",1,0), 0)), "")</f>
        <v/>
      </c>
      <c r="D341" s="523" t="s">
        <v>3999</v>
      </c>
    </row>
    <row r="342" spans="1:4" s="12" customFormat="1" x14ac:dyDescent="0.2">
      <c r="A342" s="524" t="s">
        <v>4359</v>
      </c>
      <c r="B342" s="523" t="s">
        <v>3759</v>
      </c>
      <c r="C342" s="523" t="str">
        <f t="array" ref="C342">IFERROR(INDEX($B$18:$B$811, MATCH(0, COUNTIF($C$17:C341, $B$18:$B$811&amp;"") + IF($B$18:$B$811="",1,0), 0)), "")</f>
        <v/>
      </c>
      <c r="D342" s="523" t="s">
        <v>3760</v>
      </c>
    </row>
    <row r="343" spans="1:4" s="12" customFormat="1" x14ac:dyDescent="0.2">
      <c r="A343" s="524" t="s">
        <v>4360</v>
      </c>
      <c r="B343" s="523" t="s">
        <v>3762</v>
      </c>
      <c r="C343" s="523" t="str">
        <f t="array" ref="C343">IFERROR(INDEX($B$18:$B$811, MATCH(0, COUNTIF($C$17:C342, $B$18:$B$811&amp;"") + IF($B$18:$B$811="",1,0), 0)), "")</f>
        <v/>
      </c>
      <c r="D343" s="523" t="s">
        <v>3763</v>
      </c>
    </row>
    <row r="344" spans="1:4" s="12" customFormat="1" x14ac:dyDescent="0.2">
      <c r="A344" s="524" t="s">
        <v>4361</v>
      </c>
      <c r="B344" s="523" t="s">
        <v>3750</v>
      </c>
      <c r="C344" s="523" t="str">
        <f t="array" ref="C344">IFERROR(INDEX($B$18:$B$811, MATCH(0, COUNTIF($C$17:C343, $B$18:$B$811&amp;"") + IF($B$18:$B$811="",1,0), 0)), "")</f>
        <v/>
      </c>
      <c r="D344" s="523" t="s">
        <v>3751</v>
      </c>
    </row>
    <row r="345" spans="1:4" s="12" customFormat="1" x14ac:dyDescent="0.2">
      <c r="A345" s="524" t="s">
        <v>4362</v>
      </c>
      <c r="B345" s="523" t="s">
        <v>4363</v>
      </c>
      <c r="C345" s="523" t="str">
        <f t="array" ref="C345">IFERROR(INDEX($B$18:$B$811, MATCH(0, COUNTIF($C$17:C344, $B$18:$B$811&amp;"") + IF($B$18:$B$811="",1,0), 0)), "")</f>
        <v/>
      </c>
      <c r="D345" s="523" t="s">
        <v>4364</v>
      </c>
    </row>
    <row r="346" spans="1:4" s="12" customFormat="1" x14ac:dyDescent="0.2">
      <c r="A346" s="524" t="s">
        <v>4365</v>
      </c>
      <c r="B346" s="523" t="s">
        <v>4149</v>
      </c>
      <c r="C346" s="523" t="str">
        <f t="array" ref="C346">IFERROR(INDEX($B$18:$B$811, MATCH(0, COUNTIF($C$17:C345, $B$18:$B$811&amp;"") + IF($B$18:$B$811="",1,0), 0)), "")</f>
        <v/>
      </c>
      <c r="D346" s="523" t="s">
        <v>4150</v>
      </c>
    </row>
    <row r="347" spans="1:4" s="12" customFormat="1" x14ac:dyDescent="0.2">
      <c r="A347" s="524" t="s">
        <v>4366</v>
      </c>
      <c r="B347" s="523" t="s">
        <v>4334</v>
      </c>
      <c r="C347" s="523" t="str">
        <f t="array" ref="C347">IFERROR(INDEX($B$18:$B$811, MATCH(0, COUNTIF($C$17:C346, $B$18:$B$811&amp;"") + IF($B$18:$B$811="",1,0), 0)), "")</f>
        <v/>
      </c>
      <c r="D347" s="523" t="s">
        <v>4335</v>
      </c>
    </row>
    <row r="348" spans="1:4" s="12" customFormat="1" x14ac:dyDescent="0.2">
      <c r="A348" s="524" t="s">
        <v>4367</v>
      </c>
      <c r="B348" s="523" t="s">
        <v>4368</v>
      </c>
      <c r="C348" s="523" t="str">
        <f t="array" ref="C348">IFERROR(INDEX($B$18:$B$811, MATCH(0, COUNTIF($C$17:C347, $B$18:$B$811&amp;"") + IF($B$18:$B$811="",1,0), 0)), "")</f>
        <v/>
      </c>
      <c r="D348" s="523" t="s">
        <v>4369</v>
      </c>
    </row>
    <row r="349" spans="1:4" s="12" customFormat="1" x14ac:dyDescent="0.2">
      <c r="A349" s="524" t="s">
        <v>4370</v>
      </c>
      <c r="B349" s="523" t="s">
        <v>4371</v>
      </c>
      <c r="C349" s="523" t="str">
        <f t="array" ref="C349">IFERROR(INDEX($B$18:$B$811, MATCH(0, COUNTIF($C$17:C348, $B$18:$B$811&amp;"") + IF($B$18:$B$811="",1,0), 0)), "")</f>
        <v/>
      </c>
      <c r="D349" s="523" t="s">
        <v>4372</v>
      </c>
    </row>
    <row r="350" spans="1:4" s="12" customFormat="1" x14ac:dyDescent="0.2">
      <c r="A350" s="524" t="s">
        <v>4373</v>
      </c>
      <c r="B350" s="523" t="s">
        <v>4250</v>
      </c>
      <c r="C350" s="523" t="str">
        <f t="array" ref="C350">IFERROR(INDEX($B$18:$B$811, MATCH(0, COUNTIF($C$17:C349, $B$18:$B$811&amp;"") + IF($B$18:$B$811="",1,0), 0)), "")</f>
        <v/>
      </c>
      <c r="D350" s="523" t="s">
        <v>4251</v>
      </c>
    </row>
    <row r="351" spans="1:4" s="12" customFormat="1" x14ac:dyDescent="0.2">
      <c r="A351" s="524" t="s">
        <v>4374</v>
      </c>
      <c r="B351" s="523" t="s">
        <v>3816</v>
      </c>
      <c r="C351" s="523" t="str">
        <f t="array" ref="C351">IFERROR(INDEX($B$18:$B$811, MATCH(0, COUNTIF($C$17:C350, $B$18:$B$811&amp;"") + IF($B$18:$B$811="",1,0), 0)), "")</f>
        <v/>
      </c>
      <c r="D351" s="523" t="s">
        <v>3817</v>
      </c>
    </row>
    <row r="352" spans="1:4" s="12" customFormat="1" x14ac:dyDescent="0.2">
      <c r="A352" s="524" t="s">
        <v>4375</v>
      </c>
      <c r="B352" s="523" t="s">
        <v>3737</v>
      </c>
      <c r="C352" s="523" t="str">
        <f t="array" ref="C352">IFERROR(INDEX($B$18:$B$811, MATCH(0, COUNTIF($C$17:C351, $B$18:$B$811&amp;"") + IF($B$18:$B$811="",1,0), 0)), "")</f>
        <v/>
      </c>
      <c r="D352" s="523" t="s">
        <v>3738</v>
      </c>
    </row>
    <row r="353" spans="1:4" s="12" customFormat="1" x14ac:dyDescent="0.2">
      <c r="A353" s="524" t="s">
        <v>4376</v>
      </c>
      <c r="B353" s="523" t="s">
        <v>3740</v>
      </c>
      <c r="C353" s="523" t="str">
        <f t="array" ref="C353">IFERROR(INDEX($B$18:$B$811, MATCH(0, COUNTIF($C$17:C352, $B$18:$B$811&amp;"") + IF($B$18:$B$811="",1,0), 0)), "")</f>
        <v/>
      </c>
      <c r="D353" s="523" t="s">
        <v>3741</v>
      </c>
    </row>
    <row r="354" spans="1:4" s="12" customFormat="1" x14ac:dyDescent="0.2">
      <c r="A354" s="524" t="s">
        <v>4377</v>
      </c>
      <c r="B354" s="523" t="s">
        <v>3787</v>
      </c>
      <c r="C354" s="523" t="str">
        <f t="array" ref="C354">IFERROR(INDEX($B$18:$B$811, MATCH(0, COUNTIF($C$17:C353, $B$18:$B$811&amp;"") + IF($B$18:$B$811="",1,0), 0)), "")</f>
        <v/>
      </c>
      <c r="D354" s="523" t="s">
        <v>3788</v>
      </c>
    </row>
    <row r="355" spans="1:4" s="12" customFormat="1" x14ac:dyDescent="0.2">
      <c r="A355" s="524" t="s">
        <v>4378</v>
      </c>
      <c r="B355" s="523" t="s">
        <v>4322</v>
      </c>
      <c r="C355" s="523" t="str">
        <f t="array" ref="C355">IFERROR(INDEX($B$18:$B$811, MATCH(0, COUNTIF($C$17:C354, $B$18:$B$811&amp;"") + IF($B$18:$B$811="",1,0), 0)), "")</f>
        <v/>
      </c>
      <c r="D355" s="523" t="s">
        <v>4323</v>
      </c>
    </row>
    <row r="356" spans="1:4" s="12" customFormat="1" x14ac:dyDescent="0.2">
      <c r="A356" s="524" t="s">
        <v>4379</v>
      </c>
      <c r="B356" s="523" t="s">
        <v>3892</v>
      </c>
      <c r="C356" s="523" t="str">
        <f t="array" ref="C356">IFERROR(INDEX($B$18:$B$811, MATCH(0, COUNTIF($C$17:C355, $B$18:$B$811&amp;"") + IF($B$18:$B$811="",1,0), 0)), "")</f>
        <v/>
      </c>
      <c r="D356" s="523" t="s">
        <v>3893</v>
      </c>
    </row>
    <row r="357" spans="1:4" s="12" customFormat="1" x14ac:dyDescent="0.2">
      <c r="A357" s="524" t="s">
        <v>4380</v>
      </c>
      <c r="B357" s="523" t="s">
        <v>3756</v>
      </c>
      <c r="C357" s="523" t="str">
        <f t="array" ref="C357">IFERROR(INDEX($B$18:$B$811, MATCH(0, COUNTIF($C$17:C356, $B$18:$B$811&amp;"") + IF($B$18:$B$811="",1,0), 0)), "")</f>
        <v/>
      </c>
      <c r="D357" s="523" t="s">
        <v>3757</v>
      </c>
    </row>
    <row r="358" spans="1:4" s="12" customFormat="1" x14ac:dyDescent="0.2">
      <c r="A358" s="524" t="s">
        <v>4381</v>
      </c>
      <c r="B358" s="523" t="s">
        <v>4258</v>
      </c>
      <c r="C358" s="523" t="str">
        <f t="array" ref="C358">IFERROR(INDEX($B$18:$B$811, MATCH(0, COUNTIF($C$17:C357, $B$18:$B$811&amp;"") + IF($B$18:$B$811="",1,0), 0)), "")</f>
        <v/>
      </c>
      <c r="D358" s="523" t="s">
        <v>4259</v>
      </c>
    </row>
    <row r="359" spans="1:4" s="12" customFormat="1" x14ac:dyDescent="0.2">
      <c r="A359" s="524" t="s">
        <v>4382</v>
      </c>
      <c r="B359" s="523" t="s">
        <v>4060</v>
      </c>
      <c r="C359" s="523" t="str">
        <f t="array" ref="C359">IFERROR(INDEX($B$18:$B$811, MATCH(0, COUNTIF($C$17:C358, $B$18:$B$811&amp;"") + IF($B$18:$B$811="",1,0), 0)), "")</f>
        <v/>
      </c>
      <c r="D359" s="523" t="s">
        <v>4061</v>
      </c>
    </row>
    <row r="360" spans="1:4" s="12" customFormat="1" x14ac:dyDescent="0.2">
      <c r="A360" s="524" t="s">
        <v>4383</v>
      </c>
      <c r="B360" s="523" t="s">
        <v>3968</v>
      </c>
      <c r="C360" s="523" t="str">
        <f t="array" ref="C360">IFERROR(INDEX($B$18:$B$811, MATCH(0, COUNTIF($C$17:C359, $B$18:$B$811&amp;"") + IF($B$18:$B$811="",1,0), 0)), "")</f>
        <v/>
      </c>
      <c r="D360" s="523" t="s">
        <v>3969</v>
      </c>
    </row>
    <row r="361" spans="1:4" s="12" customFormat="1" x14ac:dyDescent="0.2">
      <c r="A361" s="524" t="s">
        <v>4384</v>
      </c>
      <c r="B361" s="523" t="s">
        <v>4385</v>
      </c>
      <c r="C361" s="523" t="str">
        <f t="array" ref="C361">IFERROR(INDEX($B$18:$B$811, MATCH(0, COUNTIF($C$17:C360, $B$18:$B$811&amp;"") + IF($B$18:$B$811="",1,0), 0)), "")</f>
        <v/>
      </c>
      <c r="D361" s="523" t="s">
        <v>4386</v>
      </c>
    </row>
    <row r="362" spans="1:4" s="12" customFormat="1" x14ac:dyDescent="0.2">
      <c r="A362" s="524" t="s">
        <v>4387</v>
      </c>
      <c r="B362" s="523" t="s">
        <v>4388</v>
      </c>
      <c r="C362" s="523" t="str">
        <f t="array" ref="C362">IFERROR(INDEX($B$18:$B$811, MATCH(0, COUNTIF($C$17:C361, $B$18:$B$811&amp;"") + IF($B$18:$B$811="",1,0), 0)), "")</f>
        <v/>
      </c>
      <c r="D362" s="523" t="s">
        <v>4389</v>
      </c>
    </row>
    <row r="363" spans="1:4" s="12" customFormat="1" x14ac:dyDescent="0.2">
      <c r="A363" s="524" t="s">
        <v>4390</v>
      </c>
      <c r="B363" s="523" t="s">
        <v>540</v>
      </c>
      <c r="C363" s="523" t="str">
        <f t="array" ref="C363">IFERROR(INDEX($B$18:$B$811, MATCH(0, COUNTIF($C$17:C362, $B$18:$B$811&amp;"") + IF($B$18:$B$811="",1,0), 0)), "")</f>
        <v/>
      </c>
      <c r="D363" s="523" t="s">
        <v>4222</v>
      </c>
    </row>
    <row r="364" spans="1:4" s="12" customFormat="1" x14ac:dyDescent="0.2">
      <c r="A364" s="524" t="s">
        <v>4391</v>
      </c>
      <c r="B364" s="523" t="s">
        <v>4268</v>
      </c>
      <c r="C364" s="523" t="str">
        <f t="array" ref="C364">IFERROR(INDEX($B$18:$B$811, MATCH(0, COUNTIF($C$17:C363, $B$18:$B$811&amp;"") + IF($B$18:$B$811="",1,0), 0)), "")</f>
        <v/>
      </c>
      <c r="D364" s="523" t="s">
        <v>4269</v>
      </c>
    </row>
    <row r="365" spans="1:4" s="12" customFormat="1" x14ac:dyDescent="0.2">
      <c r="A365" s="524" t="s">
        <v>4392</v>
      </c>
      <c r="B365" s="523" t="s">
        <v>4119</v>
      </c>
      <c r="C365" s="523" t="str">
        <f t="array" ref="C365">IFERROR(INDEX($B$18:$B$811, MATCH(0, COUNTIF($C$17:C364, $B$18:$B$811&amp;"") + IF($B$18:$B$811="",1,0), 0)), "")</f>
        <v/>
      </c>
      <c r="D365" s="523" t="s">
        <v>4120</v>
      </c>
    </row>
    <row r="366" spans="1:4" s="12" customFormat="1" x14ac:dyDescent="0.2">
      <c r="A366" s="524" t="s">
        <v>4393</v>
      </c>
      <c r="B366" s="523" t="s">
        <v>540</v>
      </c>
      <c r="C366" s="523" t="str">
        <f t="array" ref="C366">IFERROR(INDEX($B$18:$B$811, MATCH(0, COUNTIF($C$17:C365, $B$18:$B$811&amp;"") + IF($B$18:$B$811="",1,0), 0)), "")</f>
        <v/>
      </c>
      <c r="D366" s="523" t="s">
        <v>4394</v>
      </c>
    </row>
    <row r="367" spans="1:4" s="12" customFormat="1" x14ac:dyDescent="0.2">
      <c r="A367" s="524" t="s">
        <v>4395</v>
      </c>
      <c r="B367" s="523" t="s">
        <v>4334</v>
      </c>
      <c r="C367" s="523" t="str">
        <f t="array" ref="C367">IFERROR(INDEX($B$18:$B$811, MATCH(0, COUNTIF($C$17:C366, $B$18:$B$811&amp;"") + IF($B$18:$B$811="",1,0), 0)), "")</f>
        <v/>
      </c>
      <c r="D367" s="523" t="s">
        <v>4335</v>
      </c>
    </row>
    <row r="368" spans="1:4" s="12" customFormat="1" x14ac:dyDescent="0.2">
      <c r="A368" s="524" t="s">
        <v>4396</v>
      </c>
      <c r="B368" s="523" t="s">
        <v>3743</v>
      </c>
      <c r="C368" s="523" t="str">
        <f t="array" ref="C368">IFERROR(INDEX($B$18:$B$811, MATCH(0, COUNTIF($C$17:C367, $B$18:$B$811&amp;"") + IF($B$18:$B$811="",1,0), 0)), "")</f>
        <v/>
      </c>
      <c r="D368" s="523" t="s">
        <v>3744</v>
      </c>
    </row>
    <row r="369" spans="1:4" s="12" customFormat="1" x14ac:dyDescent="0.2">
      <c r="A369" s="524" t="s">
        <v>4397</v>
      </c>
      <c r="B369" s="523" t="s">
        <v>3759</v>
      </c>
      <c r="C369" s="523" t="str">
        <f t="array" ref="C369">IFERROR(INDEX($B$18:$B$811, MATCH(0, COUNTIF($C$17:C368, $B$18:$B$811&amp;"") + IF($B$18:$B$811="",1,0), 0)), "")</f>
        <v/>
      </c>
      <c r="D369" s="523" t="s">
        <v>3760</v>
      </c>
    </row>
    <row r="370" spans="1:4" s="12" customFormat="1" x14ac:dyDescent="0.2">
      <c r="A370" s="524" t="s">
        <v>4398</v>
      </c>
      <c r="B370" s="523" t="s">
        <v>4399</v>
      </c>
      <c r="C370" s="523" t="str">
        <f t="array" ref="C370">IFERROR(INDEX($B$18:$B$811, MATCH(0, COUNTIF($C$17:C369, $B$18:$B$811&amp;"") + IF($B$18:$B$811="",1,0), 0)), "")</f>
        <v/>
      </c>
      <c r="D370" s="523" t="s">
        <v>4400</v>
      </c>
    </row>
    <row r="371" spans="1:4" s="12" customFormat="1" x14ac:dyDescent="0.2">
      <c r="A371" s="524" t="s">
        <v>4401</v>
      </c>
      <c r="B371" s="523" t="s">
        <v>4296</v>
      </c>
      <c r="C371" s="523" t="str">
        <f t="array" ref="C371">IFERROR(INDEX($B$18:$B$811, MATCH(0, COUNTIF($C$17:C370, $B$18:$B$811&amp;"") + IF($B$18:$B$811="",1,0), 0)), "")</f>
        <v/>
      </c>
      <c r="D371" s="523" t="s">
        <v>4297</v>
      </c>
    </row>
    <row r="372" spans="1:4" s="12" customFormat="1" x14ac:dyDescent="0.2">
      <c r="A372" s="524" t="s">
        <v>4402</v>
      </c>
      <c r="B372" s="523" t="s">
        <v>4403</v>
      </c>
      <c r="C372" s="523" t="str">
        <f t="array" ref="C372">IFERROR(INDEX($B$18:$B$811, MATCH(0, COUNTIF($C$17:C371, $B$18:$B$811&amp;"") + IF($B$18:$B$811="",1,0), 0)), "")</f>
        <v/>
      </c>
      <c r="D372" s="523" t="s">
        <v>4404</v>
      </c>
    </row>
    <row r="373" spans="1:4" s="12" customFormat="1" x14ac:dyDescent="0.2">
      <c r="A373" s="524" t="s">
        <v>4405</v>
      </c>
      <c r="B373" s="523" t="s">
        <v>4406</v>
      </c>
      <c r="C373" s="523" t="str">
        <f t="array" ref="C373">IFERROR(INDEX($B$18:$B$811, MATCH(0, COUNTIF($C$17:C372, $B$18:$B$811&amp;"") + IF($B$18:$B$811="",1,0), 0)), "")</f>
        <v/>
      </c>
      <c r="D373" s="523" t="s">
        <v>4407</v>
      </c>
    </row>
    <row r="374" spans="1:4" s="12" customFormat="1" x14ac:dyDescent="0.2">
      <c r="A374" s="524" t="s">
        <v>4408</v>
      </c>
      <c r="B374" s="523" t="s">
        <v>4409</v>
      </c>
      <c r="C374" s="523" t="str">
        <f t="array" ref="C374">IFERROR(INDEX($B$18:$B$811, MATCH(0, COUNTIF($C$17:C373, $B$18:$B$811&amp;"") + IF($B$18:$B$811="",1,0), 0)), "")</f>
        <v/>
      </c>
      <c r="D374" s="523" t="s">
        <v>4410</v>
      </c>
    </row>
    <row r="375" spans="1:4" s="12" customFormat="1" x14ac:dyDescent="0.2">
      <c r="A375" s="524" t="s">
        <v>4411</v>
      </c>
      <c r="B375" s="523" t="s">
        <v>4412</v>
      </c>
      <c r="C375" s="523" t="str">
        <f t="array" ref="C375">IFERROR(INDEX($B$18:$B$811, MATCH(0, COUNTIF($C$17:C374, $B$18:$B$811&amp;"") + IF($B$18:$B$811="",1,0), 0)), "")</f>
        <v/>
      </c>
      <c r="D375" s="523" t="s">
        <v>4413</v>
      </c>
    </row>
    <row r="376" spans="1:4" s="12" customFormat="1" x14ac:dyDescent="0.2">
      <c r="A376" s="524" t="s">
        <v>4414</v>
      </c>
      <c r="B376" s="523" t="s">
        <v>4180</v>
      </c>
      <c r="C376" s="523" t="str">
        <f t="array" ref="C376">IFERROR(INDEX($B$18:$B$811, MATCH(0, COUNTIF($C$17:C375, $B$18:$B$811&amp;"") + IF($B$18:$B$811="",1,0), 0)), "")</f>
        <v/>
      </c>
      <c r="D376" s="523" t="s">
        <v>4181</v>
      </c>
    </row>
    <row r="377" spans="1:4" s="12" customFormat="1" x14ac:dyDescent="0.2">
      <c r="A377" s="524" t="s">
        <v>4415</v>
      </c>
      <c r="B377" s="523" t="s">
        <v>4416</v>
      </c>
      <c r="C377" s="523" t="str">
        <f t="array" ref="C377">IFERROR(INDEX($B$18:$B$811, MATCH(0, COUNTIF($C$17:C376, $B$18:$B$811&amp;"") + IF($B$18:$B$811="",1,0), 0)), "")</f>
        <v/>
      </c>
      <c r="D377" s="523" t="s">
        <v>4417</v>
      </c>
    </row>
    <row r="378" spans="1:4" s="12" customFormat="1" x14ac:dyDescent="0.2">
      <c r="A378" s="524" t="s">
        <v>4418</v>
      </c>
      <c r="B378" s="523" t="s">
        <v>4419</v>
      </c>
      <c r="C378" s="523" t="str">
        <f t="array" ref="C378">IFERROR(INDEX($B$18:$B$811, MATCH(0, COUNTIF($C$17:C377, $B$18:$B$811&amp;"") + IF($B$18:$B$811="",1,0), 0)), "")</f>
        <v/>
      </c>
      <c r="D378" s="523" t="s">
        <v>4420</v>
      </c>
    </row>
    <row r="379" spans="1:4" s="12" customFormat="1" x14ac:dyDescent="0.2">
      <c r="A379" s="524" t="s">
        <v>4421</v>
      </c>
      <c r="B379" s="523" t="s">
        <v>3762</v>
      </c>
      <c r="C379" s="523" t="str">
        <f t="array" ref="C379">IFERROR(INDEX($B$18:$B$811, MATCH(0, COUNTIF($C$17:C378, $B$18:$B$811&amp;"") + IF($B$18:$B$811="",1,0), 0)), "")</f>
        <v/>
      </c>
      <c r="D379" s="523" t="s">
        <v>3763</v>
      </c>
    </row>
    <row r="380" spans="1:4" s="12" customFormat="1" x14ac:dyDescent="0.2">
      <c r="A380" s="524" t="s">
        <v>4422</v>
      </c>
      <c r="B380" s="523" t="s">
        <v>4250</v>
      </c>
      <c r="C380" s="523" t="str">
        <f t="array" ref="C380">IFERROR(INDEX($B$18:$B$811, MATCH(0, COUNTIF($C$17:C379, $B$18:$B$811&amp;"") + IF($B$18:$B$811="",1,0), 0)), "")</f>
        <v/>
      </c>
      <c r="D380" s="523" t="s">
        <v>4251</v>
      </c>
    </row>
    <row r="381" spans="1:4" s="12" customFormat="1" x14ac:dyDescent="0.2">
      <c r="A381" s="524" t="s">
        <v>4423</v>
      </c>
      <c r="B381" s="523" t="s">
        <v>3816</v>
      </c>
      <c r="C381" s="523" t="str">
        <f t="array" ref="C381">IFERROR(INDEX($B$18:$B$811, MATCH(0, COUNTIF($C$17:C380, $B$18:$B$811&amp;"") + IF($B$18:$B$811="",1,0), 0)), "")</f>
        <v/>
      </c>
      <c r="D381" s="523" t="s">
        <v>3817</v>
      </c>
    </row>
    <row r="382" spans="1:4" s="12" customFormat="1" x14ac:dyDescent="0.2">
      <c r="A382" s="524" t="s">
        <v>4424</v>
      </c>
      <c r="B382" s="523" t="s">
        <v>4250</v>
      </c>
      <c r="C382" s="523" t="str">
        <f t="array" ref="C382">IFERROR(INDEX($B$18:$B$811, MATCH(0, COUNTIF($C$17:C381, $B$18:$B$811&amp;"") + IF($B$18:$B$811="",1,0), 0)), "")</f>
        <v/>
      </c>
      <c r="D382" s="523" t="s">
        <v>4251</v>
      </c>
    </row>
    <row r="383" spans="1:4" s="12" customFormat="1" x14ac:dyDescent="0.2">
      <c r="A383" s="524" t="s">
        <v>4425</v>
      </c>
      <c r="B383" s="523" t="s">
        <v>3900</v>
      </c>
      <c r="C383" s="523" t="str">
        <f t="array" ref="C383">IFERROR(INDEX($B$18:$B$811, MATCH(0, COUNTIF($C$17:C382, $B$18:$B$811&amp;"") + IF($B$18:$B$811="",1,0), 0)), "")</f>
        <v/>
      </c>
      <c r="D383" s="523" t="s">
        <v>3901</v>
      </c>
    </row>
    <row r="384" spans="1:4" s="12" customFormat="1" x14ac:dyDescent="0.2">
      <c r="A384" s="524" t="s">
        <v>4426</v>
      </c>
      <c r="B384" s="523" t="s">
        <v>4156</v>
      </c>
      <c r="C384" s="523" t="str">
        <f t="array" ref="C384">IFERROR(INDEX($B$18:$B$811, MATCH(0, COUNTIF($C$17:C383, $B$18:$B$811&amp;"") + IF($B$18:$B$811="",1,0), 0)), "")</f>
        <v/>
      </c>
      <c r="D384" s="523" t="s">
        <v>4157</v>
      </c>
    </row>
    <row r="385" spans="1:4" s="12" customFormat="1" x14ac:dyDescent="0.2">
      <c r="A385" s="524" t="s">
        <v>4427</v>
      </c>
      <c r="B385" s="523" t="s">
        <v>3875</v>
      </c>
      <c r="C385" s="523" t="str">
        <f t="array" ref="C385">IFERROR(INDEX($B$18:$B$811, MATCH(0, COUNTIF($C$17:C384, $B$18:$B$811&amp;"") + IF($B$18:$B$811="",1,0), 0)), "")</f>
        <v/>
      </c>
      <c r="D385" s="523" t="s">
        <v>3876</v>
      </c>
    </row>
    <row r="386" spans="1:4" s="12" customFormat="1" x14ac:dyDescent="0.2">
      <c r="A386" s="524" t="s">
        <v>4428</v>
      </c>
      <c r="B386" s="523" t="s">
        <v>4429</v>
      </c>
      <c r="C386" s="523" t="str">
        <f t="array" ref="C386">IFERROR(INDEX($B$18:$B$811, MATCH(0, COUNTIF($C$17:C385, $B$18:$B$811&amp;"") + IF($B$18:$B$811="",1,0), 0)), "")</f>
        <v/>
      </c>
      <c r="D386" s="523" t="s">
        <v>4430</v>
      </c>
    </row>
    <row r="387" spans="1:4" s="12" customFormat="1" x14ac:dyDescent="0.2">
      <c r="A387" s="524" t="s">
        <v>4431</v>
      </c>
      <c r="B387" s="523" t="s">
        <v>3771</v>
      </c>
      <c r="C387" s="523" t="str">
        <f t="array" ref="C387">IFERROR(INDEX($B$18:$B$811, MATCH(0, COUNTIF($C$17:C386, $B$18:$B$811&amp;"") + IF($B$18:$B$811="",1,0), 0)), "")</f>
        <v/>
      </c>
      <c r="D387" s="523" t="s">
        <v>4193</v>
      </c>
    </row>
    <row r="388" spans="1:4" s="12" customFormat="1" x14ac:dyDescent="0.2">
      <c r="A388" s="524" t="s">
        <v>4432</v>
      </c>
      <c r="B388" s="523" t="s">
        <v>4433</v>
      </c>
      <c r="C388" s="523" t="str">
        <f t="array" ref="C388">IFERROR(INDEX($B$18:$B$811, MATCH(0, COUNTIF($C$17:C387, $B$18:$B$811&amp;"") + IF($B$18:$B$811="",1,0), 0)), "")</f>
        <v/>
      </c>
      <c r="D388" s="523" t="s">
        <v>4434</v>
      </c>
    </row>
    <row r="389" spans="1:4" s="12" customFormat="1" x14ac:dyDescent="0.2">
      <c r="A389" s="524" t="s">
        <v>4435</v>
      </c>
      <c r="B389" s="523" t="s">
        <v>4436</v>
      </c>
      <c r="C389" s="523" t="str">
        <f t="array" ref="C389">IFERROR(INDEX($B$18:$B$811, MATCH(0, COUNTIF($C$17:C388, $B$18:$B$811&amp;"") + IF($B$18:$B$811="",1,0), 0)), "")</f>
        <v/>
      </c>
      <c r="D389" s="523" t="s">
        <v>4437</v>
      </c>
    </row>
    <row r="390" spans="1:4" s="12" customFormat="1" x14ac:dyDescent="0.2">
      <c r="A390" s="524" t="s">
        <v>4438</v>
      </c>
      <c r="B390" s="523" t="s">
        <v>4439</v>
      </c>
      <c r="C390" s="523" t="str">
        <f t="array" ref="C390">IFERROR(INDEX($B$18:$B$811, MATCH(0, COUNTIF($C$17:C389, $B$18:$B$811&amp;"") + IF($B$18:$B$811="",1,0), 0)), "")</f>
        <v/>
      </c>
      <c r="D390" s="523" t="s">
        <v>4440</v>
      </c>
    </row>
    <row r="391" spans="1:4" s="12" customFormat="1" x14ac:dyDescent="0.2">
      <c r="A391" s="524" t="s">
        <v>4441</v>
      </c>
      <c r="B391" s="523" t="s">
        <v>4442</v>
      </c>
      <c r="C391" s="523" t="str">
        <f t="array" ref="C391">IFERROR(INDEX($B$18:$B$811, MATCH(0, COUNTIF($C$17:C390, $B$18:$B$811&amp;"") + IF($B$18:$B$811="",1,0), 0)), "")</f>
        <v/>
      </c>
      <c r="D391" s="523" t="s">
        <v>4443</v>
      </c>
    </row>
    <row r="392" spans="1:4" s="12" customFormat="1" x14ac:dyDescent="0.2">
      <c r="A392" s="524" t="s">
        <v>4444</v>
      </c>
      <c r="B392" s="523" t="s">
        <v>3928</v>
      </c>
      <c r="C392" s="523" t="str">
        <f t="array" ref="C392">IFERROR(INDEX($B$18:$B$811, MATCH(0, COUNTIF($C$17:C391, $B$18:$B$811&amp;"") + IF($B$18:$B$811="",1,0), 0)), "")</f>
        <v/>
      </c>
      <c r="D392" s="523" t="s">
        <v>4044</v>
      </c>
    </row>
    <row r="393" spans="1:4" s="12" customFormat="1" x14ac:dyDescent="0.2">
      <c r="A393" s="524" t="s">
        <v>4445</v>
      </c>
      <c r="B393" s="523" t="s">
        <v>3977</v>
      </c>
      <c r="C393" s="523" t="str">
        <f t="array" ref="C393">IFERROR(INDEX($B$18:$B$811, MATCH(0, COUNTIF($C$17:C392, $B$18:$B$811&amp;"") + IF($B$18:$B$811="",1,0), 0)), "")</f>
        <v/>
      </c>
      <c r="D393" s="523" t="s">
        <v>3978</v>
      </c>
    </row>
    <row r="394" spans="1:4" s="12" customFormat="1" x14ac:dyDescent="0.2">
      <c r="A394" s="524" t="s">
        <v>4446</v>
      </c>
      <c r="B394" s="523" t="s">
        <v>4416</v>
      </c>
      <c r="C394" s="523" t="str">
        <f t="array" ref="C394">IFERROR(INDEX($B$18:$B$811, MATCH(0, COUNTIF($C$17:C393, $B$18:$B$811&amp;"") + IF($B$18:$B$811="",1,0), 0)), "")</f>
        <v/>
      </c>
      <c r="D394" s="523" t="s">
        <v>4417</v>
      </c>
    </row>
    <row r="395" spans="1:4" s="12" customFormat="1" x14ac:dyDescent="0.2">
      <c r="A395" s="524" t="s">
        <v>4447</v>
      </c>
      <c r="B395" s="523" t="s">
        <v>4448</v>
      </c>
      <c r="C395" s="523" t="str">
        <f t="array" ref="C395">IFERROR(INDEX($B$18:$B$811, MATCH(0, COUNTIF($C$17:C394, $B$18:$B$811&amp;"") + IF($B$18:$B$811="",1,0), 0)), "")</f>
        <v/>
      </c>
      <c r="D395" s="523" t="s">
        <v>4449</v>
      </c>
    </row>
    <row r="396" spans="1:4" s="12" customFormat="1" x14ac:dyDescent="0.2">
      <c r="A396" s="524" t="s">
        <v>4450</v>
      </c>
      <c r="B396" s="523" t="s">
        <v>4287</v>
      </c>
      <c r="C396" s="523" t="str">
        <f t="array" ref="C396">IFERROR(INDEX($B$18:$B$811, MATCH(0, COUNTIF($C$17:C395, $B$18:$B$811&amp;"") + IF($B$18:$B$811="",1,0), 0)), "")</f>
        <v/>
      </c>
      <c r="D396" s="523" t="s">
        <v>4288</v>
      </c>
    </row>
    <row r="397" spans="1:4" s="12" customFormat="1" x14ac:dyDescent="0.2">
      <c r="A397" s="524" t="s">
        <v>4451</v>
      </c>
      <c r="B397" s="523" t="s">
        <v>4452</v>
      </c>
      <c r="C397" s="523" t="str">
        <f t="array" ref="C397">IFERROR(INDEX($B$18:$B$811, MATCH(0, COUNTIF($C$17:C396, $B$18:$B$811&amp;"") + IF($B$18:$B$811="",1,0), 0)), "")</f>
        <v/>
      </c>
      <c r="D397" s="523" t="s">
        <v>4453</v>
      </c>
    </row>
    <row r="398" spans="1:4" s="12" customFormat="1" x14ac:dyDescent="0.2">
      <c r="A398" s="524" t="s">
        <v>4454</v>
      </c>
      <c r="B398" s="523" t="s">
        <v>4268</v>
      </c>
      <c r="C398" s="523" t="str">
        <f t="array" ref="C398">IFERROR(INDEX($B$18:$B$811, MATCH(0, COUNTIF($C$17:C397, $B$18:$B$811&amp;"") + IF($B$18:$B$811="",1,0), 0)), "")</f>
        <v/>
      </c>
      <c r="D398" s="523" t="s">
        <v>4269</v>
      </c>
    </row>
    <row r="399" spans="1:4" s="12" customFormat="1" x14ac:dyDescent="0.2">
      <c r="A399" s="524" t="s">
        <v>4455</v>
      </c>
      <c r="B399" s="523" t="s">
        <v>4116</v>
      </c>
      <c r="C399" s="523" t="str">
        <f t="array" ref="C399">IFERROR(INDEX($B$18:$B$811, MATCH(0, COUNTIF($C$17:C398, $B$18:$B$811&amp;"") + IF($B$18:$B$811="",1,0), 0)), "")</f>
        <v/>
      </c>
      <c r="D399" s="523" t="s">
        <v>4117</v>
      </c>
    </row>
    <row r="400" spans="1:4" s="12" customFormat="1" x14ac:dyDescent="0.2">
      <c r="A400" s="524" t="s">
        <v>4456</v>
      </c>
      <c r="B400" s="523" t="s">
        <v>4119</v>
      </c>
      <c r="C400" s="523" t="str">
        <f t="array" ref="C400">IFERROR(INDEX($B$18:$B$811, MATCH(0, COUNTIF($C$17:C399, $B$18:$B$811&amp;"") + IF($B$18:$B$811="",1,0), 0)), "")</f>
        <v/>
      </c>
      <c r="D400" s="523" t="s">
        <v>4120</v>
      </c>
    </row>
    <row r="401" spans="1:4" s="12" customFormat="1" x14ac:dyDescent="0.2">
      <c r="A401" s="524" t="s">
        <v>4457</v>
      </c>
      <c r="B401" s="523" t="s">
        <v>3956</v>
      </c>
      <c r="C401" s="523" t="str">
        <f t="array" ref="C401">IFERROR(INDEX($B$18:$B$811, MATCH(0, COUNTIF($C$17:C400, $B$18:$B$811&amp;"") + IF($B$18:$B$811="",1,0), 0)), "")</f>
        <v/>
      </c>
      <c r="D401" s="523" t="s">
        <v>3957</v>
      </c>
    </row>
    <row r="402" spans="1:4" s="12" customFormat="1" x14ac:dyDescent="0.2">
      <c r="A402" s="524" t="s">
        <v>4458</v>
      </c>
      <c r="B402" s="523" t="s">
        <v>4016</v>
      </c>
      <c r="C402" s="523" t="str">
        <f t="array" ref="C402">IFERROR(INDEX($B$18:$B$811, MATCH(0, COUNTIF($C$17:C401, $B$18:$B$811&amp;"") + IF($B$18:$B$811="",1,0), 0)), "")</f>
        <v/>
      </c>
      <c r="D402" s="523" t="s">
        <v>4017</v>
      </c>
    </row>
    <row r="403" spans="1:4" s="12" customFormat="1" x14ac:dyDescent="0.2">
      <c r="A403" s="524" t="s">
        <v>4459</v>
      </c>
      <c r="B403" s="523" t="s">
        <v>4363</v>
      </c>
      <c r="C403" s="523" t="str">
        <f t="array" ref="C403">IFERROR(INDEX($B$18:$B$811, MATCH(0, COUNTIF($C$17:C402, $B$18:$B$811&amp;"") + IF($B$18:$B$811="",1,0), 0)), "")</f>
        <v/>
      </c>
      <c r="D403" s="523" t="s">
        <v>4364</v>
      </c>
    </row>
    <row r="404" spans="1:4" s="12" customFormat="1" x14ac:dyDescent="0.2">
      <c r="A404" s="524" t="s">
        <v>4460</v>
      </c>
      <c r="B404" s="523" t="s">
        <v>3762</v>
      </c>
      <c r="C404" s="523" t="str">
        <f t="array" ref="C404">IFERROR(INDEX($B$18:$B$811, MATCH(0, COUNTIF($C$17:C403, $B$18:$B$811&amp;"") + IF($B$18:$B$811="",1,0), 0)), "")</f>
        <v/>
      </c>
      <c r="D404" s="523" t="s">
        <v>3763</v>
      </c>
    </row>
    <row r="405" spans="1:4" s="12" customFormat="1" x14ac:dyDescent="0.2">
      <c r="A405" s="524" t="s">
        <v>4461</v>
      </c>
      <c r="B405" s="523" t="s">
        <v>4462</v>
      </c>
      <c r="C405" s="523" t="str">
        <f t="array" ref="C405">IFERROR(INDEX($B$18:$B$811, MATCH(0, COUNTIF($C$17:C404, $B$18:$B$811&amp;"") + IF($B$18:$B$811="",1,0), 0)), "")</f>
        <v/>
      </c>
      <c r="D405" s="523" t="s">
        <v>4463</v>
      </c>
    </row>
    <row r="406" spans="1:4" s="12" customFormat="1" x14ac:dyDescent="0.2">
      <c r="A406" s="524" t="s">
        <v>4464</v>
      </c>
      <c r="B406" s="523" t="s">
        <v>4462</v>
      </c>
      <c r="C406" s="523" t="str">
        <f t="array" ref="C406">IFERROR(INDEX($B$18:$B$811, MATCH(0, COUNTIF($C$17:C405, $B$18:$B$811&amp;"") + IF($B$18:$B$811="",1,0), 0)), "")</f>
        <v/>
      </c>
      <c r="D406" s="523" t="s">
        <v>4463</v>
      </c>
    </row>
    <row r="407" spans="1:4" s="12" customFormat="1" x14ac:dyDescent="0.2">
      <c r="A407" s="524" t="s">
        <v>4465</v>
      </c>
      <c r="B407" s="523" t="s">
        <v>4466</v>
      </c>
      <c r="C407" s="523" t="str">
        <f t="array" ref="C407">IFERROR(INDEX($B$18:$B$811, MATCH(0, COUNTIF($C$17:C406, $B$18:$B$811&amp;"") + IF($B$18:$B$811="",1,0), 0)), "")</f>
        <v/>
      </c>
      <c r="D407" s="523" t="s">
        <v>4467</v>
      </c>
    </row>
    <row r="408" spans="1:4" s="12" customFormat="1" x14ac:dyDescent="0.2">
      <c r="A408" s="524" t="s">
        <v>4468</v>
      </c>
      <c r="B408" s="523" t="s">
        <v>4129</v>
      </c>
      <c r="C408" s="523" t="str">
        <f t="array" ref="C408">IFERROR(INDEX($B$18:$B$811, MATCH(0, COUNTIF($C$17:C407, $B$18:$B$811&amp;"") + IF($B$18:$B$811="",1,0), 0)), "")</f>
        <v/>
      </c>
      <c r="D408" s="523" t="s">
        <v>4130</v>
      </c>
    </row>
    <row r="409" spans="1:4" s="12" customFormat="1" x14ac:dyDescent="0.2">
      <c r="A409" s="524" t="s">
        <v>4469</v>
      </c>
      <c r="B409" s="523" t="s">
        <v>4470</v>
      </c>
      <c r="C409" s="523" t="str">
        <f t="array" ref="C409">IFERROR(INDEX($B$18:$B$811, MATCH(0, COUNTIF($C$17:C408, $B$18:$B$811&amp;"") + IF($B$18:$B$811="",1,0), 0)), "")</f>
        <v/>
      </c>
      <c r="D409" s="523" t="s">
        <v>4471</v>
      </c>
    </row>
    <row r="410" spans="1:4" s="12" customFormat="1" x14ac:dyDescent="0.2">
      <c r="A410" s="524" t="s">
        <v>4472</v>
      </c>
      <c r="B410" s="523" t="s">
        <v>4473</v>
      </c>
      <c r="C410" s="523" t="str">
        <f t="array" ref="C410">IFERROR(INDEX($B$18:$B$811, MATCH(0, COUNTIF($C$17:C409, $B$18:$B$811&amp;"") + IF($B$18:$B$811="",1,0), 0)), "")</f>
        <v/>
      </c>
      <c r="D410" s="523" t="s">
        <v>4474</v>
      </c>
    </row>
    <row r="411" spans="1:4" s="12" customFormat="1" x14ac:dyDescent="0.2">
      <c r="A411" s="524" t="s">
        <v>4475</v>
      </c>
      <c r="B411" s="523" t="s">
        <v>4100</v>
      </c>
      <c r="C411" s="523" t="str">
        <f t="array" ref="C411">IFERROR(INDEX($B$18:$B$811, MATCH(0, COUNTIF($C$17:C410, $B$18:$B$811&amp;"") + IF($B$18:$B$811="",1,0), 0)), "")</f>
        <v/>
      </c>
      <c r="D411" s="523" t="s">
        <v>4101</v>
      </c>
    </row>
    <row r="412" spans="1:4" s="12" customFormat="1" x14ac:dyDescent="0.2">
      <c r="A412" s="524" t="s">
        <v>4476</v>
      </c>
      <c r="B412" s="523" t="s">
        <v>4403</v>
      </c>
      <c r="C412" s="523" t="str">
        <f t="array" ref="C412">IFERROR(INDEX($B$18:$B$811, MATCH(0, COUNTIF($C$17:C411, $B$18:$B$811&amp;"") + IF($B$18:$B$811="",1,0), 0)), "")</f>
        <v/>
      </c>
      <c r="D412" s="523" t="s">
        <v>4404</v>
      </c>
    </row>
    <row r="413" spans="1:4" s="12" customFormat="1" x14ac:dyDescent="0.2">
      <c r="A413" s="524" t="s">
        <v>4477</v>
      </c>
      <c r="B413" s="523" t="s">
        <v>4478</v>
      </c>
      <c r="C413" s="523" t="str">
        <f t="array" ref="C413">IFERROR(INDEX($B$18:$B$811, MATCH(0, COUNTIF($C$17:C412, $B$18:$B$811&amp;"") + IF($B$18:$B$811="",1,0), 0)), "")</f>
        <v/>
      </c>
      <c r="D413" s="523" t="s">
        <v>4479</v>
      </c>
    </row>
    <row r="414" spans="1:4" s="12" customFormat="1" x14ac:dyDescent="0.2">
      <c r="A414" s="524" t="s">
        <v>4480</v>
      </c>
      <c r="B414" s="523" t="s">
        <v>4276</v>
      </c>
      <c r="C414" s="523" t="str">
        <f t="array" ref="C414">IFERROR(INDEX($B$18:$B$811, MATCH(0, COUNTIF($C$17:C413, $B$18:$B$811&amp;"") + IF($B$18:$B$811="",1,0), 0)), "")</f>
        <v/>
      </c>
      <c r="D414" s="523" t="s">
        <v>4277</v>
      </c>
    </row>
    <row r="415" spans="1:4" s="12" customFormat="1" x14ac:dyDescent="0.2">
      <c r="A415" s="524" t="s">
        <v>4481</v>
      </c>
      <c r="B415" s="523" t="s">
        <v>4470</v>
      </c>
      <c r="C415" s="523" t="str">
        <f t="array" ref="C415">IFERROR(INDEX($B$18:$B$811, MATCH(0, COUNTIF($C$17:C414, $B$18:$B$811&amp;"") + IF($B$18:$B$811="",1,0), 0)), "")</f>
        <v/>
      </c>
      <c r="D415" s="523" t="s">
        <v>4471</v>
      </c>
    </row>
    <row r="416" spans="1:4" s="12" customFormat="1" x14ac:dyDescent="0.2">
      <c r="A416" s="524" t="s">
        <v>4482</v>
      </c>
      <c r="B416" s="523" t="s">
        <v>3765</v>
      </c>
      <c r="C416" s="523" t="str">
        <f t="array" ref="C416">IFERROR(INDEX($B$18:$B$811, MATCH(0, COUNTIF($C$17:C415, $B$18:$B$811&amp;"") + IF($B$18:$B$811="",1,0), 0)), "")</f>
        <v/>
      </c>
      <c r="D416" s="523" t="s">
        <v>3766</v>
      </c>
    </row>
    <row r="417" spans="1:4" s="12" customFormat="1" x14ac:dyDescent="0.2">
      <c r="A417" s="524" t="s">
        <v>4483</v>
      </c>
      <c r="B417" s="523" t="s">
        <v>4473</v>
      </c>
      <c r="C417" s="523" t="str">
        <f t="array" ref="C417">IFERROR(INDEX($B$18:$B$811, MATCH(0, COUNTIF($C$17:C416, $B$18:$B$811&amp;"") + IF($B$18:$B$811="",1,0), 0)), "")</f>
        <v/>
      </c>
      <c r="D417" s="523" t="s">
        <v>4474</v>
      </c>
    </row>
    <row r="418" spans="1:4" s="12" customFormat="1" x14ac:dyDescent="0.2">
      <c r="A418" s="524" t="s">
        <v>4484</v>
      </c>
      <c r="B418" s="523" t="s">
        <v>4485</v>
      </c>
      <c r="C418" s="523" t="str">
        <f t="array" ref="C418">IFERROR(INDEX($B$18:$B$811, MATCH(0, COUNTIF($C$17:C417, $B$18:$B$811&amp;"") + IF($B$18:$B$811="",1,0), 0)), "")</f>
        <v/>
      </c>
      <c r="D418" s="523" t="s">
        <v>4486</v>
      </c>
    </row>
    <row r="419" spans="1:4" s="12" customFormat="1" x14ac:dyDescent="0.2">
      <c r="A419" s="524" t="s">
        <v>4487</v>
      </c>
      <c r="B419" s="523" t="s">
        <v>4488</v>
      </c>
      <c r="C419" s="523" t="str">
        <f t="array" ref="C419">IFERROR(INDEX($B$18:$B$811, MATCH(0, COUNTIF($C$17:C418, $B$18:$B$811&amp;"") + IF($B$18:$B$811="",1,0), 0)), "")</f>
        <v/>
      </c>
      <c r="D419" s="523" t="s">
        <v>4489</v>
      </c>
    </row>
    <row r="420" spans="1:4" s="12" customFormat="1" x14ac:dyDescent="0.2">
      <c r="A420" s="524" t="s">
        <v>4490</v>
      </c>
      <c r="B420" s="523" t="s">
        <v>540</v>
      </c>
      <c r="C420" s="523" t="str">
        <f t="array" ref="C420">IFERROR(INDEX($B$18:$B$811, MATCH(0, COUNTIF($C$17:C419, $B$18:$B$811&amp;"") + IF($B$18:$B$811="",1,0), 0)), "")</f>
        <v/>
      </c>
      <c r="D420" s="523" t="s">
        <v>4491</v>
      </c>
    </row>
    <row r="421" spans="1:4" s="12" customFormat="1" x14ac:dyDescent="0.2">
      <c r="A421" s="524" t="s">
        <v>4492</v>
      </c>
      <c r="B421" s="523" t="s">
        <v>540</v>
      </c>
      <c r="C421" s="523" t="str">
        <f t="array" ref="C421">IFERROR(INDEX($B$18:$B$811, MATCH(0, COUNTIF($C$17:C420, $B$18:$B$811&amp;"") + IF($B$18:$B$811="",1,0), 0)), "")</f>
        <v/>
      </c>
      <c r="D421" s="523" t="s">
        <v>4491</v>
      </c>
    </row>
    <row r="422" spans="1:4" s="12" customFormat="1" x14ac:dyDescent="0.2">
      <c r="A422" s="524" t="s">
        <v>4493</v>
      </c>
      <c r="B422" s="523" t="s">
        <v>540</v>
      </c>
      <c r="C422" s="523" t="str">
        <f t="array" ref="C422">IFERROR(INDEX($B$18:$B$811, MATCH(0, COUNTIF($C$17:C421, $B$18:$B$811&amp;"") + IF($B$18:$B$811="",1,0), 0)), "")</f>
        <v/>
      </c>
      <c r="D422" s="523" t="s">
        <v>4491</v>
      </c>
    </row>
    <row r="423" spans="1:4" s="12" customFormat="1" x14ac:dyDescent="0.2">
      <c r="A423" s="524" t="s">
        <v>4494</v>
      </c>
      <c r="B423" s="523" t="s">
        <v>540</v>
      </c>
      <c r="C423" s="523" t="str">
        <f t="array" ref="C423">IFERROR(INDEX($B$18:$B$811, MATCH(0, COUNTIF($C$17:C422, $B$18:$B$811&amp;"") + IF($B$18:$B$811="",1,0), 0)), "")</f>
        <v/>
      </c>
      <c r="D423" s="523" t="s">
        <v>4491</v>
      </c>
    </row>
    <row r="424" spans="1:4" s="12" customFormat="1" x14ac:dyDescent="0.2">
      <c r="A424" s="524" t="s">
        <v>4495</v>
      </c>
      <c r="B424" s="523" t="s">
        <v>4496</v>
      </c>
      <c r="C424" s="523" t="str">
        <f t="array" ref="C424">IFERROR(INDEX($B$18:$B$811, MATCH(0, COUNTIF($C$17:C423, $B$18:$B$811&amp;"") + IF($B$18:$B$811="",1,0), 0)), "")</f>
        <v/>
      </c>
      <c r="D424" s="523" t="s">
        <v>4497</v>
      </c>
    </row>
    <row r="425" spans="1:4" s="12" customFormat="1" x14ac:dyDescent="0.2">
      <c r="A425" s="524" t="s">
        <v>4498</v>
      </c>
      <c r="B425" s="523" t="s">
        <v>4139</v>
      </c>
      <c r="C425" s="523" t="str">
        <f t="array" ref="C425">IFERROR(INDEX($B$18:$B$811, MATCH(0, COUNTIF($C$17:C424, $B$18:$B$811&amp;"") + IF($B$18:$B$811="",1,0), 0)), "")</f>
        <v/>
      </c>
      <c r="D425" s="523" t="s">
        <v>4499</v>
      </c>
    </row>
    <row r="426" spans="1:4" s="12" customFormat="1" x14ac:dyDescent="0.2">
      <c r="A426" s="524" t="s">
        <v>4500</v>
      </c>
      <c r="B426" s="523" t="s">
        <v>4139</v>
      </c>
      <c r="C426" s="523" t="str">
        <f t="array" ref="C426">IFERROR(INDEX($B$18:$B$811, MATCH(0, COUNTIF($C$17:C425, $B$18:$B$811&amp;"") + IF($B$18:$B$811="",1,0), 0)), "")</f>
        <v/>
      </c>
      <c r="D426" s="523" t="s">
        <v>4499</v>
      </c>
    </row>
    <row r="427" spans="1:4" s="12" customFormat="1" x14ac:dyDescent="0.2">
      <c r="A427" s="524" t="s">
        <v>4501</v>
      </c>
      <c r="B427" s="523" t="s">
        <v>4156</v>
      </c>
      <c r="C427" s="523" t="str">
        <f t="array" ref="C427">IFERROR(INDEX($B$18:$B$811, MATCH(0, COUNTIF($C$17:C426, $B$18:$B$811&amp;"") + IF($B$18:$B$811="",1,0), 0)), "")</f>
        <v/>
      </c>
      <c r="D427" s="523" t="s">
        <v>4157</v>
      </c>
    </row>
    <row r="428" spans="1:4" s="12" customFormat="1" x14ac:dyDescent="0.2">
      <c r="A428" s="524" t="s">
        <v>4502</v>
      </c>
      <c r="B428" s="523" t="s">
        <v>3889</v>
      </c>
      <c r="C428" s="523" t="str">
        <f t="array" ref="C428">IFERROR(INDEX($B$18:$B$811, MATCH(0, COUNTIF($C$17:C427, $B$18:$B$811&amp;"") + IF($B$18:$B$811="",1,0), 0)), "")</f>
        <v/>
      </c>
      <c r="D428" s="523" t="s">
        <v>3890</v>
      </c>
    </row>
    <row r="429" spans="1:4" s="12" customFormat="1" x14ac:dyDescent="0.2">
      <c r="A429" s="524" t="s">
        <v>4503</v>
      </c>
      <c r="B429" s="523" t="s">
        <v>3889</v>
      </c>
      <c r="C429" s="523" t="str">
        <f t="array" ref="C429">IFERROR(INDEX($B$18:$B$811, MATCH(0, COUNTIF($C$17:C428, $B$18:$B$811&amp;"") + IF($B$18:$B$811="",1,0), 0)), "")</f>
        <v/>
      </c>
      <c r="D429" s="523" t="s">
        <v>3890</v>
      </c>
    </row>
    <row r="430" spans="1:4" s="12" customFormat="1" x14ac:dyDescent="0.2">
      <c r="A430" s="524" t="s">
        <v>4504</v>
      </c>
      <c r="B430" s="523" t="s">
        <v>540</v>
      </c>
      <c r="C430" s="523" t="str">
        <f t="array" ref="C430">IFERROR(INDEX($B$18:$B$811, MATCH(0, COUNTIF($C$17:C429, $B$18:$B$811&amp;"") + IF($B$18:$B$811="",1,0), 0)), "")</f>
        <v/>
      </c>
      <c r="D430" s="523" t="s">
        <v>4186</v>
      </c>
    </row>
    <row r="431" spans="1:4" s="12" customFormat="1" x14ac:dyDescent="0.2">
      <c r="A431" s="524" t="s">
        <v>4505</v>
      </c>
      <c r="B431" s="523" t="s">
        <v>4496</v>
      </c>
      <c r="C431" s="523" t="str">
        <f t="array" ref="C431">IFERROR(INDEX($B$18:$B$811, MATCH(0, COUNTIF($C$17:C430, $B$18:$B$811&amp;"") + IF($B$18:$B$811="",1,0), 0)), "")</f>
        <v/>
      </c>
      <c r="D431" s="523" t="s">
        <v>4497</v>
      </c>
    </row>
    <row r="432" spans="1:4" s="12" customFormat="1" x14ac:dyDescent="0.2">
      <c r="A432" s="524" t="s">
        <v>4506</v>
      </c>
      <c r="B432" s="523" t="s">
        <v>3810</v>
      </c>
      <c r="C432" s="523" t="str">
        <f t="array" ref="C432">IFERROR(INDEX($B$18:$B$811, MATCH(0, COUNTIF($C$17:C431, $B$18:$B$811&amp;"") + IF($B$18:$B$811="",1,0), 0)), "")</f>
        <v/>
      </c>
      <c r="D432" s="523" t="s">
        <v>3811</v>
      </c>
    </row>
    <row r="433" spans="1:4" s="12" customFormat="1" x14ac:dyDescent="0.2">
      <c r="A433" s="524" t="s">
        <v>4507</v>
      </c>
      <c r="B433" s="523" t="s">
        <v>4508</v>
      </c>
      <c r="C433" s="523" t="str">
        <f t="array" ref="C433">IFERROR(INDEX($B$18:$B$811, MATCH(0, COUNTIF($C$17:C432, $B$18:$B$811&amp;"") + IF($B$18:$B$811="",1,0), 0)), "")</f>
        <v/>
      </c>
      <c r="D433" s="523" t="s">
        <v>4509</v>
      </c>
    </row>
    <row r="434" spans="1:4" s="12" customFormat="1" x14ac:dyDescent="0.2">
      <c r="A434" s="524" t="s">
        <v>4510</v>
      </c>
      <c r="B434" s="523" t="s">
        <v>4156</v>
      </c>
      <c r="C434" s="523" t="str">
        <f t="array" ref="C434">IFERROR(INDEX($B$18:$B$811, MATCH(0, COUNTIF($C$17:C433, $B$18:$B$811&amp;"") + IF($B$18:$B$811="",1,0), 0)), "")</f>
        <v/>
      </c>
      <c r="D434" s="523" t="s">
        <v>4157</v>
      </c>
    </row>
    <row r="435" spans="1:4" s="12" customFormat="1" x14ac:dyDescent="0.2">
      <c r="A435" s="524" t="s">
        <v>4511</v>
      </c>
      <c r="B435" s="523" t="s">
        <v>4331</v>
      </c>
      <c r="C435" s="523" t="str">
        <f t="array" ref="C435">IFERROR(INDEX($B$18:$B$811, MATCH(0, COUNTIF($C$17:C434, $B$18:$B$811&amp;"") + IF($B$18:$B$811="",1,0), 0)), "")</f>
        <v/>
      </c>
      <c r="D435" s="523" t="s">
        <v>4332</v>
      </c>
    </row>
    <row r="436" spans="1:4" s="12" customFormat="1" x14ac:dyDescent="0.2">
      <c r="A436" s="524" t="s">
        <v>4512</v>
      </c>
      <c r="B436" s="523" t="s">
        <v>3771</v>
      </c>
      <c r="C436" s="523" t="str">
        <f t="array" ref="C436">IFERROR(INDEX($B$18:$B$811, MATCH(0, COUNTIF($C$17:C435, $B$18:$B$811&amp;"") + IF($B$18:$B$811="",1,0), 0)), "")</f>
        <v/>
      </c>
      <c r="D436" s="523" t="s">
        <v>3772</v>
      </c>
    </row>
    <row r="437" spans="1:4" s="12" customFormat="1" x14ac:dyDescent="0.2">
      <c r="A437" s="524" t="s">
        <v>4513</v>
      </c>
      <c r="B437" s="523" t="s">
        <v>540</v>
      </c>
      <c r="C437" s="523" t="str">
        <f t="array" ref="C437">IFERROR(INDEX($B$18:$B$811, MATCH(0, COUNTIF($C$17:C436, $B$18:$B$811&amp;"") + IF($B$18:$B$811="",1,0), 0)), "")</f>
        <v/>
      </c>
      <c r="D437" s="523" t="s">
        <v>4210</v>
      </c>
    </row>
    <row r="438" spans="1:4" s="12" customFormat="1" x14ac:dyDescent="0.2">
      <c r="A438" s="524" t="s">
        <v>4514</v>
      </c>
      <c r="B438" s="523" t="s">
        <v>540</v>
      </c>
      <c r="C438" s="523" t="str">
        <f t="array" ref="C438">IFERROR(INDEX($B$18:$B$811, MATCH(0, COUNTIF($C$17:C437, $B$18:$B$811&amp;"") + IF($B$18:$B$811="",1,0), 0)), "")</f>
        <v/>
      </c>
      <c r="D438" s="523" t="s">
        <v>4491</v>
      </c>
    </row>
    <row r="439" spans="1:4" s="12" customFormat="1" x14ac:dyDescent="0.2">
      <c r="A439" s="524" t="s">
        <v>4515</v>
      </c>
      <c r="B439" s="523" t="s">
        <v>4496</v>
      </c>
      <c r="C439" s="523" t="str">
        <f t="array" ref="C439">IFERROR(INDEX($B$18:$B$811, MATCH(0, COUNTIF($C$17:C438, $B$18:$B$811&amp;"") + IF($B$18:$B$811="",1,0), 0)), "")</f>
        <v/>
      </c>
      <c r="D439" s="523" t="s">
        <v>4497</v>
      </c>
    </row>
    <row r="440" spans="1:4" s="12" customFormat="1" x14ac:dyDescent="0.2">
      <c r="A440" s="524" t="s">
        <v>4516</v>
      </c>
      <c r="B440" s="523" t="s">
        <v>4139</v>
      </c>
      <c r="C440" s="523" t="str">
        <f t="array" ref="C440">IFERROR(INDEX($B$18:$B$811, MATCH(0, COUNTIF($C$17:C439, $B$18:$B$811&amp;"") + IF($B$18:$B$811="",1,0), 0)), "")</f>
        <v/>
      </c>
      <c r="D440" s="523" t="s">
        <v>4499</v>
      </c>
    </row>
    <row r="441" spans="1:4" s="12" customFormat="1" x14ac:dyDescent="0.2">
      <c r="A441" s="524" t="s">
        <v>4517</v>
      </c>
      <c r="B441" s="523" t="s">
        <v>4020</v>
      </c>
      <c r="C441" s="523" t="str">
        <f t="array" ref="C441">IFERROR(INDEX($B$18:$B$811, MATCH(0, COUNTIF($C$17:C440, $B$18:$B$811&amp;"") + IF($B$18:$B$811="",1,0), 0)), "")</f>
        <v/>
      </c>
      <c r="D441" s="523" t="s">
        <v>4021</v>
      </c>
    </row>
    <row r="442" spans="1:4" s="12" customFormat="1" x14ac:dyDescent="0.2">
      <c r="A442" s="524" t="s">
        <v>4518</v>
      </c>
      <c r="B442" s="523" t="s">
        <v>3753</v>
      </c>
      <c r="C442" s="523" t="str">
        <f t="array" ref="C442">IFERROR(INDEX($B$18:$B$811, MATCH(0, COUNTIF($C$17:C441, $B$18:$B$811&amp;"") + IF($B$18:$B$811="",1,0), 0)), "")</f>
        <v/>
      </c>
      <c r="D442" s="523" t="s">
        <v>3754</v>
      </c>
    </row>
    <row r="443" spans="1:4" s="12" customFormat="1" x14ac:dyDescent="0.2">
      <c r="A443" s="524" t="s">
        <v>4519</v>
      </c>
      <c r="B443" s="523" t="s">
        <v>4520</v>
      </c>
      <c r="C443" s="523" t="str">
        <f t="array" ref="C443">IFERROR(INDEX($B$18:$B$811, MATCH(0, COUNTIF($C$17:C442, $B$18:$B$811&amp;"") + IF($B$18:$B$811="",1,0), 0)), "")</f>
        <v/>
      </c>
      <c r="D443" s="523" t="s">
        <v>4521</v>
      </c>
    </row>
    <row r="444" spans="1:4" s="12" customFormat="1" x14ac:dyDescent="0.2">
      <c r="A444" s="524" t="s">
        <v>4522</v>
      </c>
      <c r="B444" s="523" t="s">
        <v>4523</v>
      </c>
      <c r="C444" s="523" t="str">
        <f t="array" ref="C444">IFERROR(INDEX($B$18:$B$811, MATCH(0, COUNTIF($C$17:C443, $B$18:$B$811&amp;"") + IF($B$18:$B$811="",1,0), 0)), "")</f>
        <v/>
      </c>
      <c r="D444" s="523" t="s">
        <v>4524</v>
      </c>
    </row>
    <row r="445" spans="1:4" s="12" customFormat="1" x14ac:dyDescent="0.2">
      <c r="A445" s="524" t="s">
        <v>4525</v>
      </c>
      <c r="B445" s="523" t="s">
        <v>3777</v>
      </c>
      <c r="C445" s="523" t="str">
        <f t="array" ref="C445">IFERROR(INDEX($B$18:$B$811, MATCH(0, COUNTIF($C$17:C444, $B$18:$B$811&amp;"") + IF($B$18:$B$811="",1,0), 0)), "")</f>
        <v/>
      </c>
      <c r="D445" s="523" t="s">
        <v>3907</v>
      </c>
    </row>
    <row r="446" spans="1:4" s="12" customFormat="1" x14ac:dyDescent="0.2">
      <c r="A446" s="524" t="s">
        <v>4526</v>
      </c>
      <c r="B446" s="523" t="s">
        <v>4038</v>
      </c>
      <c r="C446" s="523" t="str">
        <f t="array" ref="C446">IFERROR(INDEX($B$18:$B$811, MATCH(0, COUNTIF($C$17:C445, $B$18:$B$811&amp;"") + IF($B$18:$B$811="",1,0), 0)), "")</f>
        <v/>
      </c>
      <c r="D446" s="523" t="s">
        <v>4039</v>
      </c>
    </row>
    <row r="447" spans="1:4" s="12" customFormat="1" x14ac:dyDescent="0.2">
      <c r="A447" s="524" t="s">
        <v>4527</v>
      </c>
      <c r="B447" s="523" t="s">
        <v>3889</v>
      </c>
      <c r="C447" s="523" t="str">
        <f t="array" ref="C447">IFERROR(INDEX($B$18:$B$811, MATCH(0, COUNTIF($C$17:C446, $B$18:$B$811&amp;"") + IF($B$18:$B$811="",1,0), 0)), "")</f>
        <v/>
      </c>
      <c r="D447" s="523" t="s">
        <v>3890</v>
      </c>
    </row>
    <row r="448" spans="1:4" s="12" customFormat="1" x14ac:dyDescent="0.2">
      <c r="A448" s="524" t="s">
        <v>4528</v>
      </c>
      <c r="B448" s="523" t="s">
        <v>4076</v>
      </c>
      <c r="C448" s="523" t="str">
        <f t="array" ref="C448">IFERROR(INDEX($B$18:$B$811, MATCH(0, COUNTIF($C$17:C447, $B$18:$B$811&amp;"") + IF($B$18:$B$811="",1,0), 0)), "")</f>
        <v/>
      </c>
      <c r="D448" s="523" t="s">
        <v>4077</v>
      </c>
    </row>
    <row r="449" spans="1:4" s="12" customFormat="1" x14ac:dyDescent="0.2">
      <c r="A449" s="524" t="s">
        <v>4529</v>
      </c>
      <c r="B449" s="523" t="s">
        <v>4530</v>
      </c>
      <c r="C449" s="523" t="str">
        <f t="array" ref="C449">IFERROR(INDEX($B$18:$B$811, MATCH(0, COUNTIF($C$17:C448, $B$18:$B$811&amp;"") + IF($B$18:$B$811="",1,0), 0)), "")</f>
        <v/>
      </c>
      <c r="D449" s="523" t="s">
        <v>4531</v>
      </c>
    </row>
    <row r="450" spans="1:4" s="12" customFormat="1" x14ac:dyDescent="0.2">
      <c r="A450" s="524" t="s">
        <v>4532</v>
      </c>
      <c r="B450" s="523" t="s">
        <v>4533</v>
      </c>
      <c r="C450" s="523" t="str">
        <f t="array" ref="C450">IFERROR(INDEX($B$18:$B$811, MATCH(0, COUNTIF($C$17:C449, $B$18:$B$811&amp;"") + IF($B$18:$B$811="",1,0), 0)), "")</f>
        <v/>
      </c>
      <c r="D450" s="523" t="s">
        <v>4534</v>
      </c>
    </row>
    <row r="451" spans="1:4" s="12" customFormat="1" x14ac:dyDescent="0.2">
      <c r="A451" s="524" t="s">
        <v>4535</v>
      </c>
      <c r="B451" s="523" t="s">
        <v>3795</v>
      </c>
      <c r="C451" s="523" t="str">
        <f t="array" ref="C451">IFERROR(INDEX($B$18:$B$811, MATCH(0, COUNTIF($C$17:C450, $B$18:$B$811&amp;"") + IF($B$18:$B$811="",1,0), 0)), "")</f>
        <v/>
      </c>
      <c r="D451" s="523" t="s">
        <v>3796</v>
      </c>
    </row>
    <row r="452" spans="1:4" s="12" customFormat="1" x14ac:dyDescent="0.2">
      <c r="A452" s="524" t="s">
        <v>4536</v>
      </c>
      <c r="B452" s="523" t="s">
        <v>4156</v>
      </c>
      <c r="C452" s="523" t="str">
        <f t="array" ref="C452">IFERROR(INDEX($B$18:$B$811, MATCH(0, COUNTIF($C$17:C451, $B$18:$B$811&amp;"") + IF($B$18:$B$811="",1,0), 0)), "")</f>
        <v/>
      </c>
      <c r="D452" s="523" t="s">
        <v>4157</v>
      </c>
    </row>
    <row r="453" spans="1:4" s="12" customFormat="1" x14ac:dyDescent="0.2">
      <c r="A453" s="524" t="s">
        <v>4537</v>
      </c>
      <c r="B453" s="523" t="s">
        <v>3889</v>
      </c>
      <c r="C453" s="523" t="str">
        <f t="array" ref="C453">IFERROR(INDEX($B$18:$B$811, MATCH(0, COUNTIF($C$17:C452, $B$18:$B$811&amp;"") + IF($B$18:$B$811="",1,0), 0)), "")</f>
        <v/>
      </c>
      <c r="D453" s="523" t="s">
        <v>3909</v>
      </c>
    </row>
    <row r="454" spans="1:4" s="12" customFormat="1" x14ac:dyDescent="0.2">
      <c r="A454" s="524" t="s">
        <v>4538</v>
      </c>
      <c r="B454" s="523" t="s">
        <v>3917</v>
      </c>
      <c r="C454" s="523" t="str">
        <f t="array" ref="C454">IFERROR(INDEX($B$18:$B$811, MATCH(0, COUNTIF($C$17:C453, $B$18:$B$811&amp;"") + IF($B$18:$B$811="",1,0), 0)), "")</f>
        <v/>
      </c>
      <c r="D454" s="523" t="s">
        <v>3918</v>
      </c>
    </row>
    <row r="455" spans="1:4" s="12" customFormat="1" x14ac:dyDescent="0.2">
      <c r="A455" s="524" t="s">
        <v>4539</v>
      </c>
      <c r="B455" s="523" t="s">
        <v>3771</v>
      </c>
      <c r="C455" s="523" t="str">
        <f t="array" ref="C455">IFERROR(INDEX($B$18:$B$811, MATCH(0, COUNTIF($C$17:C454, $B$18:$B$811&amp;"") + IF($B$18:$B$811="",1,0), 0)), "")</f>
        <v/>
      </c>
      <c r="D455" s="523" t="s">
        <v>4540</v>
      </c>
    </row>
    <row r="456" spans="1:4" s="12" customFormat="1" x14ac:dyDescent="0.2">
      <c r="A456" s="524" t="s">
        <v>4541</v>
      </c>
      <c r="B456" s="523" t="s">
        <v>4542</v>
      </c>
      <c r="C456" s="523" t="str">
        <f t="array" ref="C456">IFERROR(INDEX($B$18:$B$811, MATCH(0, COUNTIF($C$17:C455, $B$18:$B$811&amp;"") + IF($B$18:$B$811="",1,0), 0)), "")</f>
        <v/>
      </c>
      <c r="D456" s="523" t="s">
        <v>4543</v>
      </c>
    </row>
    <row r="457" spans="1:4" s="12" customFormat="1" x14ac:dyDescent="0.2">
      <c r="A457" s="524" t="s">
        <v>4544</v>
      </c>
      <c r="B457" s="523" t="s">
        <v>3804</v>
      </c>
      <c r="C457" s="523" t="str">
        <f t="array" ref="C457">IFERROR(INDEX($B$18:$B$811, MATCH(0, COUNTIF($C$17:C456, $B$18:$B$811&amp;"") + IF($B$18:$B$811="",1,0), 0)), "")</f>
        <v/>
      </c>
      <c r="D457" s="523" t="s">
        <v>3805</v>
      </c>
    </row>
    <row r="458" spans="1:4" s="12" customFormat="1" x14ac:dyDescent="0.2">
      <c r="A458" s="524" t="s">
        <v>4545</v>
      </c>
      <c r="B458" s="523" t="s">
        <v>3886</v>
      </c>
      <c r="C458" s="523" t="str">
        <f t="array" ref="C458">IFERROR(INDEX($B$18:$B$811, MATCH(0, COUNTIF($C$17:C457, $B$18:$B$811&amp;"") + IF($B$18:$B$811="",1,0), 0)), "")</f>
        <v/>
      </c>
      <c r="D458" s="523" t="s">
        <v>3887</v>
      </c>
    </row>
    <row r="459" spans="1:4" s="12" customFormat="1" x14ac:dyDescent="0.2">
      <c r="A459" s="524" t="s">
        <v>4546</v>
      </c>
      <c r="B459" s="523" t="s">
        <v>3889</v>
      </c>
      <c r="C459" s="523" t="str">
        <f t="array" ref="C459">IFERROR(INDEX($B$18:$B$811, MATCH(0, COUNTIF($C$17:C458, $B$18:$B$811&amp;"") + IF($B$18:$B$811="",1,0), 0)), "")</f>
        <v/>
      </c>
      <c r="D459" s="523" t="s">
        <v>3890</v>
      </c>
    </row>
    <row r="460" spans="1:4" s="12" customFormat="1" x14ac:dyDescent="0.2">
      <c r="A460" s="524" t="s">
        <v>4547</v>
      </c>
      <c r="B460" s="523" t="s">
        <v>3920</v>
      </c>
      <c r="C460" s="523" t="str">
        <f t="array" ref="C460">IFERROR(INDEX($B$18:$B$811, MATCH(0, COUNTIF($C$17:C459, $B$18:$B$811&amp;"") + IF($B$18:$B$811="",1,0), 0)), "")</f>
        <v/>
      </c>
      <c r="D460" s="523" t="s">
        <v>3921</v>
      </c>
    </row>
    <row r="461" spans="1:4" s="12" customFormat="1" x14ac:dyDescent="0.2">
      <c r="A461" s="524" t="s">
        <v>4548</v>
      </c>
      <c r="B461" s="523" t="s">
        <v>3737</v>
      </c>
      <c r="C461" s="523" t="str">
        <f t="array" ref="C461">IFERROR(INDEX($B$18:$B$811, MATCH(0, COUNTIF($C$17:C460, $B$18:$B$811&amp;"") + IF($B$18:$B$811="",1,0), 0)), "")</f>
        <v/>
      </c>
      <c r="D461" s="523" t="s">
        <v>3738</v>
      </c>
    </row>
    <row r="462" spans="1:4" s="12" customFormat="1" x14ac:dyDescent="0.2">
      <c r="A462" s="524" t="s">
        <v>4549</v>
      </c>
      <c r="B462" s="523" t="s">
        <v>4087</v>
      </c>
      <c r="C462" s="523" t="str">
        <f t="array" ref="C462">IFERROR(INDEX($B$18:$B$811, MATCH(0, COUNTIF($C$17:C461, $B$18:$B$811&amp;"") + IF($B$18:$B$811="",1,0), 0)), "")</f>
        <v/>
      </c>
      <c r="D462" s="523" t="s">
        <v>4088</v>
      </c>
    </row>
    <row r="463" spans="1:4" s="12" customFormat="1" x14ac:dyDescent="0.2">
      <c r="A463" s="524" t="s">
        <v>4550</v>
      </c>
      <c r="B463" s="523" t="s">
        <v>4342</v>
      </c>
      <c r="C463" s="523" t="str">
        <f t="array" ref="C463">IFERROR(INDEX($B$18:$B$811, MATCH(0, COUNTIF($C$17:C462, $B$18:$B$811&amp;"") + IF($B$18:$B$811="",1,0), 0)), "")</f>
        <v/>
      </c>
      <c r="D463" s="523" t="s">
        <v>4343</v>
      </c>
    </row>
    <row r="464" spans="1:4" s="12" customFormat="1" x14ac:dyDescent="0.2">
      <c r="A464" s="524" t="s">
        <v>4551</v>
      </c>
      <c r="B464" s="523" t="s">
        <v>4135</v>
      </c>
      <c r="C464" s="523" t="str">
        <f t="array" ref="C464">IFERROR(INDEX($B$18:$B$811, MATCH(0, COUNTIF($C$17:C463, $B$18:$B$811&amp;"") + IF($B$18:$B$811="",1,0), 0)), "")</f>
        <v/>
      </c>
      <c r="D464" s="523" t="s">
        <v>4136</v>
      </c>
    </row>
    <row r="465" spans="1:4" s="12" customFormat="1" x14ac:dyDescent="0.2">
      <c r="A465" s="524" t="s">
        <v>4552</v>
      </c>
      <c r="B465" s="523" t="s">
        <v>4530</v>
      </c>
      <c r="C465" s="523" t="str">
        <f t="array" ref="C465">IFERROR(INDEX($B$18:$B$811, MATCH(0, COUNTIF($C$17:C464, $B$18:$B$811&amp;"") + IF($B$18:$B$811="",1,0), 0)), "")</f>
        <v/>
      </c>
      <c r="D465" s="523" t="s">
        <v>4531</v>
      </c>
    </row>
    <row r="466" spans="1:4" s="12" customFormat="1" x14ac:dyDescent="0.2">
      <c r="A466" s="524" t="s">
        <v>4553</v>
      </c>
      <c r="B466" s="523" t="s">
        <v>4554</v>
      </c>
      <c r="C466" s="523" t="str">
        <f t="array" ref="C466">IFERROR(INDEX($B$18:$B$811, MATCH(0, COUNTIF($C$17:C465, $B$18:$B$811&amp;"") + IF($B$18:$B$811="",1,0), 0)), "")</f>
        <v/>
      </c>
      <c r="D466" s="523" t="s">
        <v>4555</v>
      </c>
    </row>
    <row r="467" spans="1:4" s="12" customFormat="1" x14ac:dyDescent="0.2">
      <c r="A467" s="524" t="s">
        <v>4556</v>
      </c>
      <c r="B467" s="523" t="s">
        <v>4448</v>
      </c>
      <c r="C467" s="523" t="str">
        <f t="array" ref="C467">IFERROR(INDEX($B$18:$B$811, MATCH(0, COUNTIF($C$17:C466, $B$18:$B$811&amp;"") + IF($B$18:$B$811="",1,0), 0)), "")</f>
        <v/>
      </c>
      <c r="D467" s="523" t="s">
        <v>4449</v>
      </c>
    </row>
    <row r="468" spans="1:4" s="12" customFormat="1" x14ac:dyDescent="0.2">
      <c r="A468" s="524" t="s">
        <v>4557</v>
      </c>
      <c r="B468" s="523" t="s">
        <v>4558</v>
      </c>
      <c r="C468" s="523" t="str">
        <f t="array" ref="C468">IFERROR(INDEX($B$18:$B$811, MATCH(0, COUNTIF($C$17:C467, $B$18:$B$811&amp;"") + IF($B$18:$B$811="",1,0), 0)), "")</f>
        <v/>
      </c>
      <c r="D468" s="523" t="s">
        <v>4559</v>
      </c>
    </row>
    <row r="469" spans="1:4" s="12" customFormat="1" x14ac:dyDescent="0.2">
      <c r="A469" s="524" t="s">
        <v>4560</v>
      </c>
      <c r="B469" s="523" t="s">
        <v>4038</v>
      </c>
      <c r="C469" s="523" t="str">
        <f t="array" ref="C469">IFERROR(INDEX($B$18:$B$811, MATCH(0, COUNTIF($C$17:C468, $B$18:$B$811&amp;"") + IF($B$18:$B$811="",1,0), 0)), "")</f>
        <v/>
      </c>
      <c r="D469" s="523" t="s">
        <v>4039</v>
      </c>
    </row>
    <row r="470" spans="1:4" s="12" customFormat="1" x14ac:dyDescent="0.2">
      <c r="A470" s="524" t="s">
        <v>4561</v>
      </c>
      <c r="B470" s="523" t="s">
        <v>4156</v>
      </c>
      <c r="C470" s="523" t="str">
        <f t="array" ref="C470">IFERROR(INDEX($B$18:$B$811, MATCH(0, COUNTIF($C$17:C469, $B$18:$B$811&amp;"") + IF($B$18:$B$811="",1,0), 0)), "")</f>
        <v/>
      </c>
      <c r="D470" s="523" t="s">
        <v>4157</v>
      </c>
    </row>
    <row r="471" spans="1:4" s="12" customFormat="1" x14ac:dyDescent="0.2">
      <c r="A471" s="524" t="s">
        <v>4562</v>
      </c>
      <c r="B471" s="523" t="s">
        <v>4156</v>
      </c>
      <c r="C471" s="523" t="str">
        <f t="array" ref="C471">IFERROR(INDEX($B$18:$B$811, MATCH(0, COUNTIF($C$17:C470, $B$18:$B$811&amp;"") + IF($B$18:$B$811="",1,0), 0)), "")</f>
        <v/>
      </c>
      <c r="D471" s="523" t="s">
        <v>4157</v>
      </c>
    </row>
    <row r="472" spans="1:4" s="12" customFormat="1" x14ac:dyDescent="0.2">
      <c r="A472" s="524" t="s">
        <v>4563</v>
      </c>
      <c r="B472" s="523" t="s">
        <v>4156</v>
      </c>
      <c r="C472" s="523" t="str">
        <f t="array" ref="C472">IFERROR(INDEX($B$18:$B$811, MATCH(0, COUNTIF($C$17:C471, $B$18:$B$811&amp;"") + IF($B$18:$B$811="",1,0), 0)), "")</f>
        <v/>
      </c>
      <c r="D472" s="523" t="s">
        <v>4157</v>
      </c>
    </row>
    <row r="473" spans="1:4" s="12" customFormat="1" x14ac:dyDescent="0.2">
      <c r="A473" s="524" t="s">
        <v>4564</v>
      </c>
      <c r="B473" s="523" t="s">
        <v>4030</v>
      </c>
      <c r="C473" s="523" t="str">
        <f t="array" ref="C473">IFERROR(INDEX($B$18:$B$811, MATCH(0, COUNTIF($C$17:C472, $B$18:$B$811&amp;"") + IF($B$18:$B$811="",1,0), 0)), "")</f>
        <v/>
      </c>
      <c r="D473" s="523" t="s">
        <v>4031</v>
      </c>
    </row>
    <row r="474" spans="1:4" s="12" customFormat="1" x14ac:dyDescent="0.2">
      <c r="A474" s="524" t="s">
        <v>4565</v>
      </c>
      <c r="B474" s="523" t="s">
        <v>540</v>
      </c>
      <c r="C474" s="523" t="str">
        <f t="array" ref="C474">IFERROR(INDEX($B$18:$B$811, MATCH(0, COUNTIF($C$17:C473, $B$18:$B$811&amp;"") + IF($B$18:$B$811="",1,0), 0)), "")</f>
        <v/>
      </c>
      <c r="D474" s="523" t="s">
        <v>4566</v>
      </c>
    </row>
    <row r="475" spans="1:4" s="12" customFormat="1" x14ac:dyDescent="0.2">
      <c r="A475" s="524" t="s">
        <v>4567</v>
      </c>
      <c r="B475" s="523" t="s">
        <v>4201</v>
      </c>
      <c r="C475" s="523" t="str">
        <f t="array" ref="C475">IFERROR(INDEX($B$18:$B$811, MATCH(0, COUNTIF($C$17:C474, $B$18:$B$811&amp;"") + IF($B$18:$B$811="",1,0), 0)), "")</f>
        <v/>
      </c>
      <c r="D475" s="523" t="s">
        <v>4202</v>
      </c>
    </row>
    <row r="476" spans="1:4" s="12" customFormat="1" x14ac:dyDescent="0.2">
      <c r="A476" s="524" t="s">
        <v>4568</v>
      </c>
      <c r="B476" s="523" t="s">
        <v>540</v>
      </c>
      <c r="C476" s="523" t="str">
        <f t="array" ref="C476">IFERROR(INDEX($B$18:$B$811, MATCH(0, COUNTIF($C$17:C475, $B$18:$B$811&amp;"") + IF($B$18:$B$811="",1,0), 0)), "")</f>
        <v/>
      </c>
      <c r="D476" s="523" t="s">
        <v>4569</v>
      </c>
    </row>
    <row r="477" spans="1:4" s="12" customFormat="1" x14ac:dyDescent="0.2">
      <c r="A477" s="524" t="s">
        <v>4570</v>
      </c>
      <c r="B477" s="523" t="s">
        <v>4012</v>
      </c>
      <c r="C477" s="523" t="str">
        <f t="array" ref="C477">IFERROR(INDEX($B$18:$B$811, MATCH(0, COUNTIF($C$17:C476, $B$18:$B$811&amp;"") + IF($B$18:$B$811="",1,0), 0)), "")</f>
        <v/>
      </c>
      <c r="D477" s="523" t="s">
        <v>4013</v>
      </c>
    </row>
    <row r="478" spans="1:4" s="12" customFormat="1" x14ac:dyDescent="0.2">
      <c r="A478" s="524" t="s">
        <v>4571</v>
      </c>
      <c r="B478" s="523" t="s">
        <v>4016</v>
      </c>
      <c r="C478" s="523" t="str">
        <f t="array" ref="C478">IFERROR(INDEX($B$18:$B$811, MATCH(0, COUNTIF($C$17:C477, $B$18:$B$811&amp;"") + IF($B$18:$B$811="",1,0), 0)), "")</f>
        <v/>
      </c>
      <c r="D478" s="523" t="s">
        <v>4017</v>
      </c>
    </row>
    <row r="479" spans="1:4" s="12" customFormat="1" x14ac:dyDescent="0.2">
      <c r="A479" s="524" t="s">
        <v>4572</v>
      </c>
      <c r="B479" s="523" t="s">
        <v>3935</v>
      </c>
      <c r="C479" s="523" t="str">
        <f t="array" ref="C479">IFERROR(INDEX($B$18:$B$811, MATCH(0, COUNTIF($C$17:C478, $B$18:$B$811&amp;"") + IF($B$18:$B$811="",1,0), 0)), "")</f>
        <v/>
      </c>
      <c r="D479" s="523" t="s">
        <v>3936</v>
      </c>
    </row>
    <row r="480" spans="1:4" s="12" customFormat="1" x14ac:dyDescent="0.2">
      <c r="A480" s="524" t="s">
        <v>4573</v>
      </c>
      <c r="B480" s="523" t="s">
        <v>4342</v>
      </c>
      <c r="C480" s="523" t="str">
        <f t="array" ref="C480">IFERROR(INDEX($B$18:$B$811, MATCH(0, COUNTIF($C$17:C479, $B$18:$B$811&amp;"") + IF($B$18:$B$811="",1,0), 0)), "")</f>
        <v/>
      </c>
      <c r="D480" s="523" t="s">
        <v>4343</v>
      </c>
    </row>
    <row r="481" spans="1:4" s="12" customFormat="1" x14ac:dyDescent="0.2">
      <c r="A481" s="524" t="s">
        <v>4574</v>
      </c>
      <c r="B481" s="523" t="s">
        <v>4575</v>
      </c>
      <c r="C481" s="523" t="str">
        <f t="array" ref="C481">IFERROR(INDEX($B$18:$B$811, MATCH(0, COUNTIF($C$17:C480, $B$18:$B$811&amp;"") + IF($B$18:$B$811="",1,0), 0)), "")</f>
        <v/>
      </c>
      <c r="D481" s="523" t="s">
        <v>4576</v>
      </c>
    </row>
    <row r="482" spans="1:4" s="12" customFormat="1" x14ac:dyDescent="0.2">
      <c r="A482" s="524" t="s">
        <v>4577</v>
      </c>
      <c r="B482" s="523" t="s">
        <v>3756</v>
      </c>
      <c r="C482" s="523" t="str">
        <f t="array" ref="C482">IFERROR(INDEX($B$18:$B$811, MATCH(0, COUNTIF($C$17:C481, $B$18:$B$811&amp;"") + IF($B$18:$B$811="",1,0), 0)), "")</f>
        <v/>
      </c>
      <c r="D482" s="523" t="s">
        <v>3757</v>
      </c>
    </row>
    <row r="483" spans="1:4" s="12" customFormat="1" x14ac:dyDescent="0.2">
      <c r="A483" s="524" t="s">
        <v>4578</v>
      </c>
      <c r="B483" s="523" t="s">
        <v>4342</v>
      </c>
      <c r="C483" s="523" t="str">
        <f t="array" ref="C483">IFERROR(INDEX($B$18:$B$811, MATCH(0, COUNTIF($C$17:C482, $B$18:$B$811&amp;"") + IF($B$18:$B$811="",1,0), 0)), "")</f>
        <v/>
      </c>
      <c r="D483" s="523" t="s">
        <v>4343</v>
      </c>
    </row>
    <row r="484" spans="1:4" s="12" customFormat="1" x14ac:dyDescent="0.2">
      <c r="A484" s="524" t="s">
        <v>4579</v>
      </c>
      <c r="B484" s="523" t="s">
        <v>4342</v>
      </c>
      <c r="C484" s="523" t="str">
        <f t="array" ref="C484">IFERROR(INDEX($B$18:$B$811, MATCH(0, COUNTIF($C$17:C483, $B$18:$B$811&amp;"") + IF($B$18:$B$811="",1,0), 0)), "")</f>
        <v/>
      </c>
      <c r="D484" s="523" t="s">
        <v>4343</v>
      </c>
    </row>
    <row r="485" spans="1:4" s="12" customFormat="1" x14ac:dyDescent="0.2">
      <c r="A485" s="524" t="s">
        <v>4580</v>
      </c>
      <c r="B485" s="523" t="s">
        <v>3734</v>
      </c>
      <c r="C485" s="523" t="str">
        <f t="array" ref="C485">IFERROR(INDEX($B$18:$B$811, MATCH(0, COUNTIF($C$17:C484, $B$18:$B$811&amp;"") + IF($B$18:$B$811="",1,0), 0)), "")</f>
        <v/>
      </c>
      <c r="D485" s="523" t="s">
        <v>3735</v>
      </c>
    </row>
    <row r="486" spans="1:4" s="12" customFormat="1" x14ac:dyDescent="0.2">
      <c r="A486" s="524" t="s">
        <v>4581</v>
      </c>
      <c r="B486" s="523" t="s">
        <v>4342</v>
      </c>
      <c r="C486" s="523" t="str">
        <f t="array" ref="C486">IFERROR(INDEX($B$18:$B$811, MATCH(0, COUNTIF($C$17:C485, $B$18:$B$811&amp;"") + IF($B$18:$B$811="",1,0), 0)), "")</f>
        <v/>
      </c>
      <c r="D486" s="523" t="s">
        <v>4343</v>
      </c>
    </row>
    <row r="487" spans="1:4" s="12" customFormat="1" x14ac:dyDescent="0.2">
      <c r="A487" s="524" t="s">
        <v>4582</v>
      </c>
      <c r="B487" s="523" t="s">
        <v>4583</v>
      </c>
      <c r="C487" s="523" t="str">
        <f t="array" ref="C487">IFERROR(INDEX($B$18:$B$811, MATCH(0, COUNTIF($C$17:C486, $B$18:$B$811&amp;"") + IF($B$18:$B$811="",1,0), 0)), "")</f>
        <v/>
      </c>
      <c r="D487" s="523" t="s">
        <v>4584</v>
      </c>
    </row>
    <row r="488" spans="1:4" s="12" customFormat="1" x14ac:dyDescent="0.2">
      <c r="A488" s="524" t="s">
        <v>4585</v>
      </c>
      <c r="B488" s="523" t="s">
        <v>4139</v>
      </c>
      <c r="C488" s="523" t="str">
        <f t="array" ref="C488">IFERROR(INDEX($B$18:$B$811, MATCH(0, COUNTIF($C$17:C487, $B$18:$B$811&amp;"") + IF($B$18:$B$811="",1,0), 0)), "")</f>
        <v/>
      </c>
      <c r="D488" s="523" t="s">
        <v>4146</v>
      </c>
    </row>
    <row r="489" spans="1:4" s="12" customFormat="1" x14ac:dyDescent="0.2">
      <c r="A489" s="524" t="s">
        <v>4586</v>
      </c>
      <c r="B489" s="523" t="s">
        <v>3798</v>
      </c>
      <c r="C489" s="523" t="str">
        <f t="array" ref="C489">IFERROR(INDEX($B$18:$B$811, MATCH(0, COUNTIF($C$17:C488, $B$18:$B$811&amp;"") + IF($B$18:$B$811="",1,0), 0)), "")</f>
        <v/>
      </c>
      <c r="D489" s="523" t="s">
        <v>3799</v>
      </c>
    </row>
    <row r="490" spans="1:4" s="12" customFormat="1" x14ac:dyDescent="0.2">
      <c r="A490" s="524" t="s">
        <v>4587</v>
      </c>
      <c r="B490" s="523" t="s">
        <v>4276</v>
      </c>
      <c r="C490" s="523" t="str">
        <f t="array" ref="C490">IFERROR(INDEX($B$18:$B$811, MATCH(0, COUNTIF($C$17:C489, $B$18:$B$811&amp;"") + IF($B$18:$B$811="",1,0), 0)), "")</f>
        <v/>
      </c>
      <c r="D490" s="523" t="s">
        <v>4277</v>
      </c>
    </row>
    <row r="491" spans="1:4" s="12" customFormat="1" x14ac:dyDescent="0.2">
      <c r="A491" s="524" t="s">
        <v>4588</v>
      </c>
      <c r="B491" s="523" t="s">
        <v>540</v>
      </c>
      <c r="C491" s="523" t="str">
        <f t="array" ref="C491">IFERROR(INDEX($B$18:$B$811, MATCH(0, COUNTIF($C$17:C490, $B$18:$B$811&amp;"") + IF($B$18:$B$811="",1,0), 0)), "")</f>
        <v/>
      </c>
      <c r="D491" s="523" t="s">
        <v>4210</v>
      </c>
    </row>
    <row r="492" spans="1:4" s="12" customFormat="1" x14ac:dyDescent="0.2">
      <c r="A492" s="524" t="s">
        <v>4589</v>
      </c>
      <c r="B492" s="523" t="s">
        <v>4590</v>
      </c>
      <c r="C492" s="523" t="str">
        <f t="array" ref="C492">IFERROR(INDEX($B$18:$B$811, MATCH(0, COUNTIF($C$17:C491, $B$18:$B$811&amp;"") + IF($B$18:$B$811="",1,0), 0)), "")</f>
        <v/>
      </c>
      <c r="D492" s="523" t="s">
        <v>4591</v>
      </c>
    </row>
    <row r="493" spans="1:4" s="12" customFormat="1" x14ac:dyDescent="0.2">
      <c r="A493" s="524" t="s">
        <v>4592</v>
      </c>
      <c r="B493" s="523" t="s">
        <v>4593</v>
      </c>
      <c r="C493" s="523" t="str">
        <f t="array" ref="C493">IFERROR(INDEX($B$18:$B$811, MATCH(0, COUNTIF($C$17:C492, $B$18:$B$811&amp;"") + IF($B$18:$B$811="",1,0), 0)), "")</f>
        <v/>
      </c>
      <c r="D493" s="523" t="s">
        <v>4594</v>
      </c>
    </row>
    <row r="494" spans="1:4" s="12" customFormat="1" x14ac:dyDescent="0.2">
      <c r="A494" s="524" t="s">
        <v>4595</v>
      </c>
      <c r="B494" s="523" t="s">
        <v>4596</v>
      </c>
      <c r="C494" s="523" t="str">
        <f t="array" ref="C494">IFERROR(INDEX($B$18:$B$811, MATCH(0, COUNTIF($C$17:C493, $B$18:$B$811&amp;"") + IF($B$18:$B$811="",1,0), 0)), "")</f>
        <v/>
      </c>
      <c r="D494" s="523" t="s">
        <v>4597</v>
      </c>
    </row>
    <row r="495" spans="1:4" s="12" customFormat="1" x14ac:dyDescent="0.2">
      <c r="A495" s="524" t="s">
        <v>4598</v>
      </c>
      <c r="B495" s="523" t="s">
        <v>3734</v>
      </c>
      <c r="C495" s="523" t="str">
        <f t="array" ref="C495">IFERROR(INDEX($B$18:$B$811, MATCH(0, COUNTIF($C$17:C494, $B$18:$B$811&amp;"") + IF($B$18:$B$811="",1,0), 0)), "")</f>
        <v/>
      </c>
      <c r="D495" s="523" t="s">
        <v>3735</v>
      </c>
    </row>
    <row r="496" spans="1:4" s="12" customFormat="1" x14ac:dyDescent="0.2">
      <c r="A496" s="524" t="s">
        <v>4599</v>
      </c>
      <c r="B496" s="523" t="s">
        <v>3865</v>
      </c>
      <c r="C496" s="523" t="str">
        <f t="array" ref="C496">IFERROR(INDEX($B$18:$B$811, MATCH(0, COUNTIF($C$17:C495, $B$18:$B$811&amp;"") + IF($B$18:$B$811="",1,0), 0)), "")</f>
        <v/>
      </c>
      <c r="D496" s="523" t="s">
        <v>3866</v>
      </c>
    </row>
    <row r="497" spans="1:4" s="12" customFormat="1" x14ac:dyDescent="0.2">
      <c r="A497" s="524" t="s">
        <v>4600</v>
      </c>
      <c r="B497" s="523" t="s">
        <v>3865</v>
      </c>
      <c r="C497" s="523" t="str">
        <f t="array" ref="C497">IFERROR(INDEX($B$18:$B$811, MATCH(0, COUNTIF($C$17:C496, $B$18:$B$811&amp;"") + IF($B$18:$B$811="",1,0), 0)), "")</f>
        <v/>
      </c>
      <c r="D497" s="523" t="s">
        <v>3866</v>
      </c>
    </row>
    <row r="498" spans="1:4" s="12" customFormat="1" x14ac:dyDescent="0.2">
      <c r="A498" s="524" t="s">
        <v>4601</v>
      </c>
      <c r="B498" s="523" t="s">
        <v>3832</v>
      </c>
      <c r="C498" s="523" t="str">
        <f t="array" ref="C498">IFERROR(INDEX($B$18:$B$811, MATCH(0, COUNTIF($C$17:C497, $B$18:$B$811&amp;"") + IF($B$18:$B$811="",1,0), 0)), "")</f>
        <v/>
      </c>
      <c r="D498" s="523" t="s">
        <v>3833</v>
      </c>
    </row>
    <row r="499" spans="1:4" s="12" customFormat="1" x14ac:dyDescent="0.2">
      <c r="A499" s="524" t="s">
        <v>4602</v>
      </c>
      <c r="B499" s="523" t="s">
        <v>540</v>
      </c>
      <c r="C499" s="523" t="str">
        <f t="array" ref="C499">IFERROR(INDEX($B$18:$B$811, MATCH(0, COUNTIF($C$17:C498, $B$18:$B$811&amp;"") + IF($B$18:$B$811="",1,0), 0)), "")</f>
        <v/>
      </c>
      <c r="D499" s="523" t="s">
        <v>4603</v>
      </c>
    </row>
    <row r="500" spans="1:4" s="12" customFormat="1" x14ac:dyDescent="0.2">
      <c r="A500" s="524" t="s">
        <v>4604</v>
      </c>
      <c r="B500" s="523" t="s">
        <v>3832</v>
      </c>
      <c r="C500" s="523" t="str">
        <f t="array" ref="C500">IFERROR(INDEX($B$18:$B$811, MATCH(0, COUNTIF($C$17:C499, $B$18:$B$811&amp;"") + IF($B$18:$B$811="",1,0), 0)), "")</f>
        <v/>
      </c>
      <c r="D500" s="523" t="s">
        <v>3833</v>
      </c>
    </row>
    <row r="501" spans="1:4" s="12" customFormat="1" x14ac:dyDescent="0.2">
      <c r="A501" s="524" t="s">
        <v>4605</v>
      </c>
      <c r="B501" s="523" t="s">
        <v>540</v>
      </c>
      <c r="C501" s="523" t="str">
        <f t="array" ref="C501">IFERROR(INDEX($B$18:$B$811, MATCH(0, COUNTIF($C$17:C500, $B$18:$B$811&amp;"") + IF($B$18:$B$811="",1,0), 0)), "")</f>
        <v/>
      </c>
      <c r="D501" s="523" t="s">
        <v>4603</v>
      </c>
    </row>
    <row r="502" spans="1:4" s="12" customFormat="1" x14ac:dyDescent="0.2">
      <c r="A502" s="524" t="s">
        <v>2769</v>
      </c>
      <c r="B502" s="523" t="s">
        <v>540</v>
      </c>
      <c r="C502" s="523" t="str">
        <f t="array" ref="C502">IFERROR(INDEX($B$18:$B$811, MATCH(0, COUNTIF($C$17:C501, $B$18:$B$811&amp;"") + IF($B$18:$B$811="",1,0), 0)), "")</f>
        <v/>
      </c>
      <c r="D502" s="523" t="s">
        <v>2765</v>
      </c>
    </row>
    <row r="503" spans="1:4" s="12" customFormat="1" x14ac:dyDescent="0.2">
      <c r="A503" s="524" t="s">
        <v>2770</v>
      </c>
      <c r="B503" s="523" t="s">
        <v>540</v>
      </c>
      <c r="C503" s="523" t="str">
        <f t="array" ref="C503">IFERROR(INDEX($B$18:$B$811, MATCH(0, COUNTIF($C$17:C502, $B$18:$B$811&amp;"") + IF($B$18:$B$811="",1,0), 0)), "")</f>
        <v/>
      </c>
      <c r="D503" s="523" t="s">
        <v>2765</v>
      </c>
    </row>
    <row r="504" spans="1:4" s="12" customFormat="1" x14ac:dyDescent="0.2">
      <c r="A504" s="524" t="s">
        <v>4606</v>
      </c>
      <c r="B504" s="523" t="s">
        <v>4156</v>
      </c>
      <c r="C504" s="523" t="str">
        <f t="array" ref="C504">IFERROR(INDEX($B$18:$B$811, MATCH(0, COUNTIF($C$17:C503, $B$18:$B$811&amp;"") + IF($B$18:$B$811="",1,0), 0)), "")</f>
        <v/>
      </c>
      <c r="D504" s="523" t="s">
        <v>4157</v>
      </c>
    </row>
    <row r="505" spans="1:4" s="12" customFormat="1" x14ac:dyDescent="0.2">
      <c r="A505" s="524" t="s">
        <v>4607</v>
      </c>
      <c r="B505" s="523" t="s">
        <v>4608</v>
      </c>
      <c r="C505" s="523" t="str">
        <f t="array" ref="C505">IFERROR(INDEX($B$18:$B$811, MATCH(0, COUNTIF($C$17:C504, $B$18:$B$811&amp;"") + IF($B$18:$B$811="",1,0), 0)), "")</f>
        <v/>
      </c>
      <c r="D505" s="523" t="s">
        <v>4609</v>
      </c>
    </row>
    <row r="506" spans="1:4" s="12" customFormat="1" x14ac:dyDescent="0.2">
      <c r="A506" s="524" t="s">
        <v>4610</v>
      </c>
      <c r="B506" s="523" t="s">
        <v>3968</v>
      </c>
      <c r="C506" s="523" t="str">
        <f t="array" ref="C506">IFERROR(INDEX($B$18:$B$811, MATCH(0, COUNTIF($C$17:C505, $B$18:$B$811&amp;"") + IF($B$18:$B$811="",1,0), 0)), "")</f>
        <v/>
      </c>
      <c r="D506" s="523" t="s">
        <v>3969</v>
      </c>
    </row>
    <row r="507" spans="1:4" s="12" customFormat="1" x14ac:dyDescent="0.2">
      <c r="A507" s="524" t="s">
        <v>4611</v>
      </c>
      <c r="B507" s="523" t="s">
        <v>4009</v>
      </c>
      <c r="C507" s="523" t="str">
        <f t="array" ref="C507">IFERROR(INDEX($B$18:$B$811, MATCH(0, COUNTIF($C$17:C506, $B$18:$B$811&amp;"") + IF($B$18:$B$811="",1,0), 0)), "")</f>
        <v/>
      </c>
      <c r="D507" s="523" t="s">
        <v>4010</v>
      </c>
    </row>
    <row r="508" spans="1:4" s="12" customFormat="1" x14ac:dyDescent="0.2">
      <c r="A508" s="524" t="s">
        <v>4612</v>
      </c>
      <c r="B508" s="523" t="s">
        <v>3832</v>
      </c>
      <c r="C508" s="523" t="str">
        <f t="array" ref="C508">IFERROR(INDEX($B$18:$B$811, MATCH(0, COUNTIF($C$17:C507, $B$18:$B$811&amp;"") + IF($B$18:$B$811="",1,0), 0)), "")</f>
        <v/>
      </c>
      <c r="D508" s="523" t="s">
        <v>3833</v>
      </c>
    </row>
    <row r="509" spans="1:4" s="12" customFormat="1" x14ac:dyDescent="0.2">
      <c r="A509" s="524" t="s">
        <v>4613</v>
      </c>
      <c r="B509" s="523" t="s">
        <v>540</v>
      </c>
      <c r="C509" s="523" t="str">
        <f t="array" ref="C509">IFERROR(INDEX($B$18:$B$811, MATCH(0, COUNTIF($C$17:C508, $B$18:$B$811&amp;"") + IF($B$18:$B$811="",1,0), 0)), "")</f>
        <v/>
      </c>
      <c r="D509" s="523" t="s">
        <v>4614</v>
      </c>
    </row>
    <row r="510" spans="1:4" s="12" customFormat="1" x14ac:dyDescent="0.2">
      <c r="A510" s="524" t="s">
        <v>4615</v>
      </c>
      <c r="B510" s="523" t="s">
        <v>3960</v>
      </c>
      <c r="C510" s="523" t="str">
        <f t="array" ref="C510">IFERROR(INDEX($B$18:$B$811, MATCH(0, COUNTIF($C$17:C509, $B$18:$B$811&amp;"") + IF($B$18:$B$811="",1,0), 0)), "")</f>
        <v/>
      </c>
      <c r="D510" s="523" t="s">
        <v>3961</v>
      </c>
    </row>
    <row r="511" spans="1:4" s="12" customFormat="1" x14ac:dyDescent="0.2">
      <c r="A511" s="524" t="s">
        <v>4616</v>
      </c>
      <c r="B511" s="523" t="s">
        <v>4342</v>
      </c>
      <c r="C511" s="523" t="str">
        <f t="array" ref="C511">IFERROR(INDEX($B$18:$B$811, MATCH(0, COUNTIF($C$17:C510, $B$18:$B$811&amp;"") + IF($B$18:$B$811="",1,0), 0)), "")</f>
        <v/>
      </c>
      <c r="D511" s="523" t="s">
        <v>4343</v>
      </c>
    </row>
    <row r="512" spans="1:4" s="12" customFormat="1" x14ac:dyDescent="0.2">
      <c r="A512" s="524" t="s">
        <v>4617</v>
      </c>
      <c r="B512" s="523" t="s">
        <v>4342</v>
      </c>
      <c r="C512" s="523" t="str">
        <f t="array" ref="C512">IFERROR(INDEX($B$18:$B$811, MATCH(0, COUNTIF($C$17:C511, $B$18:$B$811&amp;"") + IF($B$18:$B$811="",1,0), 0)), "")</f>
        <v/>
      </c>
      <c r="D512" s="523" t="s">
        <v>4343</v>
      </c>
    </row>
    <row r="513" spans="1:4" s="12" customFormat="1" x14ac:dyDescent="0.2">
      <c r="A513" s="524" t="s">
        <v>4618</v>
      </c>
      <c r="B513" s="523" t="s">
        <v>4342</v>
      </c>
      <c r="C513" s="523" t="str">
        <f t="array" ref="C513">IFERROR(INDEX($B$18:$B$811, MATCH(0, COUNTIF($C$17:C512, $B$18:$B$811&amp;"") + IF($B$18:$B$811="",1,0), 0)), "")</f>
        <v/>
      </c>
      <c r="D513" s="523" t="s">
        <v>4343</v>
      </c>
    </row>
    <row r="514" spans="1:4" s="12" customFormat="1" x14ac:dyDescent="0.2">
      <c r="A514" s="524" t="s">
        <v>4619</v>
      </c>
      <c r="B514" s="523" t="s">
        <v>4342</v>
      </c>
      <c r="C514" s="523" t="str">
        <f t="array" ref="C514">IFERROR(INDEX($B$18:$B$811, MATCH(0, COUNTIF($C$17:C513, $B$18:$B$811&amp;"") + IF($B$18:$B$811="",1,0), 0)), "")</f>
        <v/>
      </c>
      <c r="D514" s="523" t="s">
        <v>4343</v>
      </c>
    </row>
    <row r="515" spans="1:4" s="12" customFormat="1" x14ac:dyDescent="0.2">
      <c r="A515" s="524" t="s">
        <v>4620</v>
      </c>
      <c r="B515" s="523" t="s">
        <v>3747</v>
      </c>
      <c r="C515" s="523" t="str">
        <f t="array" ref="C515">IFERROR(INDEX($B$18:$B$811, MATCH(0, COUNTIF($C$17:C514, $B$18:$B$811&amp;"") + IF($B$18:$B$811="",1,0), 0)), "")</f>
        <v/>
      </c>
      <c r="D515" s="523" t="s">
        <v>4621</v>
      </c>
    </row>
    <row r="516" spans="1:4" s="12" customFormat="1" x14ac:dyDescent="0.2">
      <c r="A516" s="524" t="s">
        <v>4622</v>
      </c>
      <c r="B516" s="523" t="s">
        <v>540</v>
      </c>
      <c r="C516" s="523" t="str">
        <f t="array" ref="C516">IFERROR(INDEX($B$18:$B$811, MATCH(0, COUNTIF($C$17:C515, $B$18:$B$811&amp;"") + IF($B$18:$B$811="",1,0), 0)), "")</f>
        <v/>
      </c>
      <c r="D516" s="523" t="s">
        <v>4623</v>
      </c>
    </row>
    <row r="517" spans="1:4" s="12" customFormat="1" x14ac:dyDescent="0.2">
      <c r="A517" s="524" t="s">
        <v>4624</v>
      </c>
      <c r="B517" s="523" t="s">
        <v>540</v>
      </c>
      <c r="C517" s="523" t="str">
        <f t="array" ref="C517">IFERROR(INDEX($B$18:$B$811, MATCH(0, COUNTIF($C$17:C516, $B$18:$B$811&amp;"") + IF($B$18:$B$811="",1,0), 0)), "")</f>
        <v/>
      </c>
      <c r="D517" s="523" t="s">
        <v>4623</v>
      </c>
    </row>
    <row r="518" spans="1:4" s="12" customFormat="1" x14ac:dyDescent="0.2">
      <c r="A518" s="524" t="s">
        <v>2766</v>
      </c>
      <c r="B518" s="523" t="s">
        <v>540</v>
      </c>
      <c r="C518" s="523" t="str">
        <f t="array" ref="C518">IFERROR(INDEX($B$18:$B$811, MATCH(0, COUNTIF($C$17:C517, $B$18:$B$811&amp;"") + IF($B$18:$B$811="",1,0), 0)), "")</f>
        <v/>
      </c>
      <c r="D518" s="523" t="s">
        <v>2765</v>
      </c>
    </row>
    <row r="519" spans="1:4" s="12" customFormat="1" x14ac:dyDescent="0.2">
      <c r="A519" s="524" t="s">
        <v>2764</v>
      </c>
      <c r="B519" s="523" t="s">
        <v>540</v>
      </c>
      <c r="C519" s="523" t="str">
        <f t="array" ref="C519">IFERROR(INDEX($B$18:$B$811, MATCH(0, COUNTIF($C$17:C518, $B$18:$B$811&amp;"") + IF($B$18:$B$811="",1,0), 0)), "")</f>
        <v/>
      </c>
      <c r="D519" s="523" t="s">
        <v>2765</v>
      </c>
    </row>
    <row r="520" spans="1:4" s="12" customFormat="1" x14ac:dyDescent="0.2">
      <c r="A520" s="524" t="s">
        <v>2768</v>
      </c>
      <c r="B520" s="523" t="s">
        <v>540</v>
      </c>
      <c r="C520" s="523" t="str">
        <f t="array" ref="C520">IFERROR(INDEX($B$18:$B$811, MATCH(0, COUNTIF($C$17:C519, $B$18:$B$811&amp;"") + IF($B$18:$B$811="",1,0), 0)), "")</f>
        <v/>
      </c>
      <c r="D520" s="523" t="s">
        <v>2765</v>
      </c>
    </row>
    <row r="521" spans="1:4" s="12" customFormat="1" x14ac:dyDescent="0.2">
      <c r="A521" s="524" t="s">
        <v>2767</v>
      </c>
      <c r="B521" s="523" t="s">
        <v>540</v>
      </c>
      <c r="C521" s="523" t="str">
        <f t="array" ref="C521">IFERROR(INDEX($B$18:$B$811, MATCH(0, COUNTIF($C$17:C520, $B$18:$B$811&amp;"") + IF($B$18:$B$811="",1,0), 0)), "")</f>
        <v/>
      </c>
      <c r="D521" s="523" t="s">
        <v>2765</v>
      </c>
    </row>
    <row r="522" spans="1:4" s="12" customFormat="1" x14ac:dyDescent="0.2">
      <c r="A522" s="524" t="s">
        <v>4625</v>
      </c>
      <c r="B522" s="523" t="s">
        <v>4626</v>
      </c>
      <c r="C522" s="523" t="str">
        <f t="array" ref="C522">IFERROR(INDEX($B$18:$B$811, MATCH(0, COUNTIF($C$17:C521, $B$18:$B$811&amp;"") + IF($B$18:$B$811="",1,0), 0)), "")</f>
        <v/>
      </c>
      <c r="D522" s="523" t="s">
        <v>4627</v>
      </c>
    </row>
    <row r="523" spans="1:4" s="12" customFormat="1" x14ac:dyDescent="0.2">
      <c r="A523" s="524" t="s">
        <v>4628</v>
      </c>
      <c r="B523" s="523" t="s">
        <v>4629</v>
      </c>
      <c r="C523" s="523" t="str">
        <f t="array" ref="C523">IFERROR(INDEX($B$18:$B$811, MATCH(0, COUNTIF($C$17:C522, $B$18:$B$811&amp;"") + IF($B$18:$B$811="",1,0), 0)), "")</f>
        <v/>
      </c>
      <c r="D523" s="523" t="s">
        <v>4630</v>
      </c>
    </row>
    <row r="524" spans="1:4" s="12" customFormat="1" x14ac:dyDescent="0.2">
      <c r="A524" s="524" t="s">
        <v>4631</v>
      </c>
      <c r="B524" s="523" t="s">
        <v>4632</v>
      </c>
      <c r="C524" s="523" t="str">
        <f t="array" ref="C524">IFERROR(INDEX($B$18:$B$811, MATCH(0, COUNTIF($C$17:C523, $B$18:$B$811&amp;"") + IF($B$18:$B$811="",1,0), 0)), "")</f>
        <v/>
      </c>
      <c r="D524" s="523" t="s">
        <v>4633</v>
      </c>
    </row>
    <row r="525" spans="1:4" s="12" customFormat="1" x14ac:dyDescent="0.2">
      <c r="A525" s="524" t="s">
        <v>4634</v>
      </c>
      <c r="B525" s="523" t="s">
        <v>4635</v>
      </c>
      <c r="C525" s="523" t="str">
        <f t="array" ref="C525">IFERROR(INDEX($B$18:$B$811, MATCH(0, COUNTIF($C$17:C524, $B$18:$B$811&amp;"") + IF($B$18:$B$811="",1,0), 0)), "")</f>
        <v/>
      </c>
      <c r="D525" s="523" t="s">
        <v>4636</v>
      </c>
    </row>
    <row r="526" spans="1:4" s="12" customFormat="1" x14ac:dyDescent="0.2">
      <c r="A526" s="524" t="s">
        <v>4637</v>
      </c>
      <c r="B526" s="523" t="s">
        <v>4638</v>
      </c>
      <c r="C526" s="523" t="str">
        <f t="array" ref="C526">IFERROR(INDEX($B$18:$B$811, MATCH(0, COUNTIF($C$17:C525, $B$18:$B$811&amp;"") + IF($B$18:$B$811="",1,0), 0)), "")</f>
        <v/>
      </c>
      <c r="D526" s="523" t="s">
        <v>4639</v>
      </c>
    </row>
    <row r="527" spans="1:4" s="12" customFormat="1" x14ac:dyDescent="0.2">
      <c r="A527" s="524" t="s">
        <v>4640</v>
      </c>
      <c r="B527" s="523" t="s">
        <v>4641</v>
      </c>
      <c r="C527" s="523" t="str">
        <f t="array" ref="C527">IFERROR(INDEX($B$18:$B$811, MATCH(0, COUNTIF($C$17:C526, $B$18:$B$811&amp;"") + IF($B$18:$B$811="",1,0), 0)), "")</f>
        <v/>
      </c>
      <c r="D527" s="523" t="s">
        <v>4642</v>
      </c>
    </row>
    <row r="528" spans="1:4" s="12" customFormat="1" x14ac:dyDescent="0.2">
      <c r="A528" s="524" t="s">
        <v>4643</v>
      </c>
      <c r="B528" s="523" t="s">
        <v>540</v>
      </c>
      <c r="C528" s="523" t="str">
        <f t="array" ref="C528">IFERROR(INDEX($B$18:$B$811, MATCH(0, COUNTIF($C$17:C527, $B$18:$B$811&amp;"") + IF($B$18:$B$811="",1,0), 0)), "")</f>
        <v/>
      </c>
      <c r="D528" s="523" t="s">
        <v>4186</v>
      </c>
    </row>
    <row r="529" spans="1:4" s="12" customFormat="1" x14ac:dyDescent="0.2">
      <c r="A529" s="524" t="s">
        <v>4644</v>
      </c>
      <c r="B529" s="523" t="s">
        <v>540</v>
      </c>
      <c r="C529" s="523" t="str">
        <f t="array" ref="C529">IFERROR(INDEX($B$18:$B$811, MATCH(0, COUNTIF($C$17:C528, $B$18:$B$811&amp;"") + IF($B$18:$B$811="",1,0), 0)), "")</f>
        <v/>
      </c>
      <c r="D529" s="523" t="s">
        <v>4220</v>
      </c>
    </row>
    <row r="530" spans="1:4" s="12" customFormat="1" x14ac:dyDescent="0.2">
      <c r="A530" s="524" t="s">
        <v>4645</v>
      </c>
      <c r="B530" s="523" t="s">
        <v>540</v>
      </c>
      <c r="C530" s="523" t="str">
        <f t="array" ref="C530">IFERROR(INDEX($B$18:$B$811, MATCH(0, COUNTIF($C$17:C529, $B$18:$B$811&amp;"") + IF($B$18:$B$811="",1,0), 0)), "")</f>
        <v/>
      </c>
      <c r="D530" s="523" t="s">
        <v>4220</v>
      </c>
    </row>
    <row r="531" spans="1:4" s="12" customFormat="1" x14ac:dyDescent="0.2">
      <c r="A531" s="524" t="s">
        <v>4646</v>
      </c>
      <c r="B531" s="523" t="s">
        <v>3759</v>
      </c>
      <c r="C531" s="523" t="str">
        <f t="array" ref="C531">IFERROR(INDEX($B$18:$B$811, MATCH(0, COUNTIF($C$17:C530, $B$18:$B$811&amp;"") + IF($B$18:$B$811="",1,0), 0)), "")</f>
        <v/>
      </c>
      <c r="D531" s="523" t="s">
        <v>3760</v>
      </c>
    </row>
    <row r="532" spans="1:4" s="12" customFormat="1" x14ac:dyDescent="0.2">
      <c r="A532" s="524" t="s">
        <v>4647</v>
      </c>
      <c r="B532" s="523" t="s">
        <v>3759</v>
      </c>
      <c r="C532" s="523" t="str">
        <f t="array" ref="C532">IFERROR(INDEX($B$18:$B$811, MATCH(0, COUNTIF($C$17:C531, $B$18:$B$811&amp;"") + IF($B$18:$B$811="",1,0), 0)), "")</f>
        <v/>
      </c>
      <c r="D532" s="523" t="s">
        <v>3760</v>
      </c>
    </row>
    <row r="533" spans="1:4" s="12" customFormat="1" x14ac:dyDescent="0.2">
      <c r="A533" s="524" t="s">
        <v>4648</v>
      </c>
      <c r="B533" s="523" t="s">
        <v>3771</v>
      </c>
      <c r="C533" s="523" t="str">
        <f t="array" ref="C533">IFERROR(INDEX($B$18:$B$811, MATCH(0, COUNTIF($C$17:C532, $B$18:$B$811&amp;"") + IF($B$18:$B$811="",1,0), 0)), "")</f>
        <v/>
      </c>
      <c r="D533" s="523" t="s">
        <v>3772</v>
      </c>
    </row>
    <row r="534" spans="1:4" s="12" customFormat="1" x14ac:dyDescent="0.2">
      <c r="A534" s="524" t="s">
        <v>4649</v>
      </c>
      <c r="B534" s="523" t="s">
        <v>4107</v>
      </c>
      <c r="C534" s="523" t="str">
        <f t="array" ref="C534">IFERROR(INDEX($B$18:$B$811, MATCH(0, COUNTIF($C$17:C533, $B$18:$B$811&amp;"") + IF($B$18:$B$811="",1,0), 0)), "")</f>
        <v/>
      </c>
      <c r="D534" s="523" t="s">
        <v>4108</v>
      </c>
    </row>
    <row r="535" spans="1:4" s="12" customFormat="1" x14ac:dyDescent="0.2">
      <c r="A535" s="524" t="s">
        <v>4650</v>
      </c>
      <c r="B535" s="523" t="s">
        <v>4129</v>
      </c>
      <c r="C535" s="523" t="str">
        <f t="array" ref="C535">IFERROR(INDEX($B$18:$B$811, MATCH(0, COUNTIF($C$17:C534, $B$18:$B$811&amp;"") + IF($B$18:$B$811="",1,0), 0)), "")</f>
        <v/>
      </c>
      <c r="D535" s="523" t="s">
        <v>4130</v>
      </c>
    </row>
    <row r="536" spans="1:4" s="12" customFormat="1" x14ac:dyDescent="0.2">
      <c r="A536" s="524" t="s">
        <v>4651</v>
      </c>
      <c r="B536" s="523" t="s">
        <v>3771</v>
      </c>
      <c r="C536" s="523" t="str">
        <f t="array" ref="C536">IFERROR(INDEX($B$18:$B$811, MATCH(0, COUNTIF($C$17:C535, $B$18:$B$811&amp;"") + IF($B$18:$B$811="",1,0), 0)), "")</f>
        <v/>
      </c>
      <c r="D536" s="523" t="s">
        <v>4294</v>
      </c>
    </row>
    <row r="537" spans="1:4" s="12" customFormat="1" x14ac:dyDescent="0.2">
      <c r="A537" s="524" t="s">
        <v>4652</v>
      </c>
      <c r="B537" s="523" t="s">
        <v>4139</v>
      </c>
      <c r="C537" s="523" t="str">
        <f t="array" ref="C537">IFERROR(INDEX($B$18:$B$811, MATCH(0, COUNTIF($C$17:C536, $B$18:$B$811&amp;"") + IF($B$18:$B$811="",1,0), 0)), "")</f>
        <v/>
      </c>
      <c r="D537" s="523" t="s">
        <v>4653</v>
      </c>
    </row>
    <row r="538" spans="1:4" s="12" customFormat="1" x14ac:dyDescent="0.2">
      <c r="A538" s="524" t="s">
        <v>4654</v>
      </c>
      <c r="B538" s="523" t="s">
        <v>540</v>
      </c>
      <c r="C538" s="523" t="str">
        <f t="array" ref="C538">IFERROR(INDEX($B$18:$B$811, MATCH(0, COUNTIF($C$17:C537, $B$18:$B$811&amp;"") + IF($B$18:$B$811="",1,0), 0)), "")</f>
        <v/>
      </c>
      <c r="D538" s="523" t="s">
        <v>4566</v>
      </c>
    </row>
    <row r="539" spans="1:4" s="12" customFormat="1" x14ac:dyDescent="0.2">
      <c r="A539" s="524" t="s">
        <v>4655</v>
      </c>
      <c r="B539" s="523" t="s">
        <v>540</v>
      </c>
      <c r="C539" s="523" t="str">
        <f t="array" ref="C539">IFERROR(INDEX($B$18:$B$811, MATCH(0, COUNTIF($C$17:C538, $B$18:$B$811&amp;"") + IF($B$18:$B$811="",1,0), 0)), "")</f>
        <v/>
      </c>
      <c r="D539" s="523" t="s">
        <v>4566</v>
      </c>
    </row>
    <row r="540" spans="1:4" s="12" customFormat="1" x14ac:dyDescent="0.2">
      <c r="A540" s="524" t="s">
        <v>4656</v>
      </c>
      <c r="B540" s="523" t="s">
        <v>3747</v>
      </c>
      <c r="C540" s="523" t="str">
        <f t="array" ref="C540">IFERROR(INDEX($B$18:$B$811, MATCH(0, COUNTIF($C$17:C539, $B$18:$B$811&amp;"") + IF($B$18:$B$811="",1,0), 0)), "")</f>
        <v/>
      </c>
      <c r="D540" s="523" t="s">
        <v>3748</v>
      </c>
    </row>
    <row r="541" spans="1:4" s="12" customFormat="1" x14ac:dyDescent="0.2">
      <c r="A541" s="524" t="s">
        <v>4657</v>
      </c>
      <c r="B541" s="523" t="s">
        <v>540</v>
      </c>
      <c r="C541" s="523" t="str">
        <f t="array" ref="C541">IFERROR(INDEX($B$18:$B$811, MATCH(0, COUNTIF($C$17:C540, $B$18:$B$811&amp;"") + IF($B$18:$B$811="",1,0), 0)), "")</f>
        <v/>
      </c>
      <c r="D541" s="523" t="s">
        <v>4658</v>
      </c>
    </row>
    <row r="542" spans="1:4" s="12" customFormat="1" x14ac:dyDescent="0.2">
      <c r="A542" s="524" t="s">
        <v>4659</v>
      </c>
      <c r="B542" s="523" t="s">
        <v>540</v>
      </c>
      <c r="C542" s="523" t="str">
        <f t="array" ref="C542">IFERROR(INDEX($B$18:$B$811, MATCH(0, COUNTIF($C$17:C541, $B$18:$B$811&amp;"") + IF($B$18:$B$811="",1,0), 0)), "")</f>
        <v/>
      </c>
      <c r="D542" s="523" t="s">
        <v>4658</v>
      </c>
    </row>
    <row r="543" spans="1:4" s="12" customFormat="1" x14ac:dyDescent="0.2">
      <c r="A543" s="524" t="s">
        <v>4660</v>
      </c>
      <c r="B543" s="523" t="s">
        <v>4661</v>
      </c>
      <c r="C543" s="523" t="str">
        <f t="array" ref="C543">IFERROR(INDEX($B$18:$B$811, MATCH(0, COUNTIF($C$17:C542, $B$18:$B$811&amp;"") + IF($B$18:$B$811="",1,0), 0)), "")</f>
        <v/>
      </c>
      <c r="D543" s="523" t="s">
        <v>4662</v>
      </c>
    </row>
    <row r="544" spans="1:4" s="12" customFormat="1" x14ac:dyDescent="0.2">
      <c r="A544" s="524" t="s">
        <v>4663</v>
      </c>
      <c r="B544" s="523" t="s">
        <v>540</v>
      </c>
      <c r="C544" s="523" t="str">
        <f t="array" ref="C544">IFERROR(INDEX($B$18:$B$811, MATCH(0, COUNTIF($C$17:C543, $B$18:$B$811&amp;"") + IF($B$18:$B$811="",1,0), 0)), "")</f>
        <v/>
      </c>
      <c r="D544" s="523" t="s">
        <v>4664</v>
      </c>
    </row>
    <row r="545" spans="1:4" s="12" customFormat="1" x14ac:dyDescent="0.2">
      <c r="A545" s="524" t="s">
        <v>4665</v>
      </c>
      <c r="B545" s="523" t="s">
        <v>540</v>
      </c>
      <c r="C545" s="523" t="str">
        <f t="array" ref="C545">IFERROR(INDEX($B$18:$B$811, MATCH(0, COUNTIF($C$17:C544, $B$18:$B$811&amp;"") + IF($B$18:$B$811="",1,0), 0)), "")</f>
        <v/>
      </c>
      <c r="D545" s="523" t="s">
        <v>4664</v>
      </c>
    </row>
    <row r="546" spans="1:4" s="12" customFormat="1" x14ac:dyDescent="0.2">
      <c r="A546" s="524" t="s">
        <v>4666</v>
      </c>
      <c r="B546" s="523" t="s">
        <v>540</v>
      </c>
      <c r="C546" s="523" t="str">
        <f t="array" ref="C546">IFERROR(INDEX($B$18:$B$811, MATCH(0, COUNTIF($C$17:C545, $B$18:$B$811&amp;"") + IF($B$18:$B$811="",1,0), 0)), "")</f>
        <v/>
      </c>
      <c r="D546" s="523" t="s">
        <v>4664</v>
      </c>
    </row>
    <row r="547" spans="1:4" s="12" customFormat="1" x14ac:dyDescent="0.2">
      <c r="A547" s="524" t="s">
        <v>4667</v>
      </c>
      <c r="B547" s="523" t="s">
        <v>540</v>
      </c>
      <c r="C547" s="523" t="str">
        <f t="array" ref="C547">IFERROR(INDEX($B$18:$B$811, MATCH(0, COUNTIF($C$17:C546, $B$18:$B$811&amp;"") + IF($B$18:$B$811="",1,0), 0)), "")</f>
        <v/>
      </c>
      <c r="D547" s="523" t="s">
        <v>4664</v>
      </c>
    </row>
    <row r="548" spans="1:4" s="12" customFormat="1" x14ac:dyDescent="0.2">
      <c r="A548" s="524" t="s">
        <v>4668</v>
      </c>
      <c r="B548" s="523" t="s">
        <v>540</v>
      </c>
      <c r="C548" s="523" t="str">
        <f t="array" ref="C548">IFERROR(INDEX($B$18:$B$811, MATCH(0, COUNTIF($C$17:C547, $B$18:$B$811&amp;"") + IF($B$18:$B$811="",1,0), 0)), "")</f>
        <v/>
      </c>
      <c r="D548" s="523" t="s">
        <v>4603</v>
      </c>
    </row>
    <row r="549" spans="1:4" s="12" customFormat="1" x14ac:dyDescent="0.2">
      <c r="A549" s="524" t="s">
        <v>4669</v>
      </c>
      <c r="B549" s="523" t="s">
        <v>540</v>
      </c>
      <c r="C549" s="523" t="str">
        <f t="array" ref="C549">IFERROR(INDEX($B$18:$B$811, MATCH(0, COUNTIF($C$17:C548, $B$18:$B$811&amp;"") + IF($B$18:$B$811="",1,0), 0)), "")</f>
        <v/>
      </c>
      <c r="D549" s="523" t="s">
        <v>4603</v>
      </c>
    </row>
    <row r="550" spans="1:4" s="12" customFormat="1" x14ac:dyDescent="0.2">
      <c r="A550" s="524" t="s">
        <v>4670</v>
      </c>
      <c r="B550" s="523" t="s">
        <v>4355</v>
      </c>
      <c r="C550" s="523" t="str">
        <f t="array" ref="C550">IFERROR(INDEX($B$18:$B$811, MATCH(0, COUNTIF($C$17:C549, $B$18:$B$811&amp;"") + IF($B$18:$B$811="",1,0), 0)), "")</f>
        <v/>
      </c>
      <c r="D550" s="523" t="s">
        <v>4356</v>
      </c>
    </row>
    <row r="551" spans="1:4" s="12" customFormat="1" x14ac:dyDescent="0.2">
      <c r="A551" s="524" t="s">
        <v>4671</v>
      </c>
      <c r="B551" s="523" t="s">
        <v>540</v>
      </c>
      <c r="C551" s="523" t="str">
        <f t="array" ref="C551">IFERROR(INDEX($B$18:$B$811, MATCH(0, COUNTIF($C$17:C550, $B$18:$B$811&amp;"") + IF($B$18:$B$811="",1,0), 0)), "")</f>
        <v/>
      </c>
      <c r="D551" s="523" t="s">
        <v>4672</v>
      </c>
    </row>
    <row r="552" spans="1:4" s="12" customFormat="1" x14ac:dyDescent="0.2">
      <c r="A552" s="524" t="s">
        <v>4673</v>
      </c>
      <c r="B552" s="523" t="s">
        <v>540</v>
      </c>
      <c r="C552" s="523" t="str">
        <f t="array" ref="C552">IFERROR(INDEX($B$18:$B$811, MATCH(0, COUNTIF($C$17:C551, $B$18:$B$811&amp;"") + IF($B$18:$B$811="",1,0), 0)), "")</f>
        <v/>
      </c>
      <c r="D552" s="523" t="s">
        <v>4672</v>
      </c>
    </row>
    <row r="553" spans="1:4" s="12" customFormat="1" x14ac:dyDescent="0.2">
      <c r="A553" s="524" t="s">
        <v>4674</v>
      </c>
      <c r="B553" s="523" t="s">
        <v>4139</v>
      </c>
      <c r="C553" s="523" t="str">
        <f t="array" ref="C553">IFERROR(INDEX($B$18:$B$811, MATCH(0, COUNTIF($C$17:C552, $B$18:$B$811&amp;"") + IF($B$18:$B$811="",1,0), 0)), "")</f>
        <v/>
      </c>
      <c r="D553" s="523" t="s">
        <v>4675</v>
      </c>
    </row>
    <row r="554" spans="1:4" s="12" customFormat="1" x14ac:dyDescent="0.2">
      <c r="A554" s="524" t="s">
        <v>4676</v>
      </c>
      <c r="B554" s="523" t="s">
        <v>3771</v>
      </c>
      <c r="C554" s="523" t="str">
        <f t="array" ref="C554">IFERROR(INDEX($B$18:$B$811, MATCH(0, COUNTIF($C$17:C553, $B$18:$B$811&amp;"") + IF($B$18:$B$811="",1,0), 0)), "")</f>
        <v/>
      </c>
      <c r="D554" s="523" t="s">
        <v>4193</v>
      </c>
    </row>
    <row r="555" spans="1:4" s="12" customFormat="1" x14ac:dyDescent="0.2">
      <c r="A555" s="524" t="s">
        <v>4677</v>
      </c>
      <c r="B555" s="523" t="s">
        <v>4156</v>
      </c>
      <c r="C555" s="523" t="str">
        <f t="array" ref="C555">IFERROR(INDEX($B$18:$B$811, MATCH(0, COUNTIF($C$17:C554, $B$18:$B$811&amp;"") + IF($B$18:$B$811="",1,0), 0)), "")</f>
        <v/>
      </c>
      <c r="D555" s="523" t="s">
        <v>4157</v>
      </c>
    </row>
    <row r="556" spans="1:4" s="12" customFormat="1" x14ac:dyDescent="0.2">
      <c r="A556" s="524" t="s">
        <v>4678</v>
      </c>
      <c r="B556" s="523" t="s">
        <v>540</v>
      </c>
      <c r="C556" s="523" t="str">
        <f t="array" ref="C556">IFERROR(INDEX($B$18:$B$811, MATCH(0, COUNTIF($C$17:C555, $B$18:$B$811&amp;"") + IF($B$18:$B$811="",1,0), 0)), "")</f>
        <v/>
      </c>
      <c r="D556" s="523" t="s">
        <v>4679</v>
      </c>
    </row>
    <row r="557" spans="1:4" s="12" customFormat="1" x14ac:dyDescent="0.2">
      <c r="A557" s="524" t="s">
        <v>4680</v>
      </c>
      <c r="B557" s="523" t="s">
        <v>540</v>
      </c>
      <c r="C557" s="523" t="str">
        <f t="array" ref="C557">IFERROR(INDEX($B$18:$B$811, MATCH(0, COUNTIF($C$17:C556, $B$18:$B$811&amp;"") + IF($B$18:$B$811="",1,0), 0)), "")</f>
        <v/>
      </c>
      <c r="D557" s="523" t="s">
        <v>4679</v>
      </c>
    </row>
    <row r="558" spans="1:4" s="12" customFormat="1" x14ac:dyDescent="0.2">
      <c r="A558" s="524" t="s">
        <v>4681</v>
      </c>
      <c r="B558" s="523" t="s">
        <v>540</v>
      </c>
      <c r="C558" s="523" t="str">
        <f t="array" ref="C558">IFERROR(INDEX($B$18:$B$811, MATCH(0, COUNTIF($C$17:C557, $B$18:$B$811&amp;"") + IF($B$18:$B$811="",1,0), 0)), "")</f>
        <v/>
      </c>
      <c r="D558" s="523" t="s">
        <v>4614</v>
      </c>
    </row>
    <row r="559" spans="1:4" s="12" customFormat="1" x14ac:dyDescent="0.2">
      <c r="A559" s="524" t="s">
        <v>4682</v>
      </c>
      <c r="B559" s="523" t="s">
        <v>540</v>
      </c>
      <c r="C559" s="523" t="str">
        <f t="array" ref="C559">IFERROR(INDEX($B$18:$B$811, MATCH(0, COUNTIF($C$17:C558, $B$18:$B$811&amp;"") + IF($B$18:$B$811="",1,0), 0)), "")</f>
        <v/>
      </c>
      <c r="D559" s="523" t="s">
        <v>4614</v>
      </c>
    </row>
    <row r="560" spans="1:4" s="12" customFormat="1" x14ac:dyDescent="0.2">
      <c r="A560" s="524" t="s">
        <v>4683</v>
      </c>
      <c r="B560" s="523" t="s">
        <v>3747</v>
      </c>
      <c r="C560" s="523" t="str">
        <f t="array" ref="C560">IFERROR(INDEX($B$18:$B$811, MATCH(0, COUNTIF($C$17:C559, $B$18:$B$811&amp;"") + IF($B$18:$B$811="",1,0), 0)), "")</f>
        <v/>
      </c>
      <c r="D560" s="523" t="s">
        <v>4240</v>
      </c>
    </row>
    <row r="561" spans="1:4" s="12" customFormat="1" x14ac:dyDescent="0.2">
      <c r="A561" s="524" t="s">
        <v>4684</v>
      </c>
      <c r="B561" s="523" t="s">
        <v>3771</v>
      </c>
      <c r="C561" s="523" t="str">
        <f t="array" ref="C561">IFERROR(INDEX($B$18:$B$811, MATCH(0, COUNTIF($C$17:C560, $B$18:$B$811&amp;"") + IF($B$18:$B$811="",1,0), 0)), "")</f>
        <v/>
      </c>
      <c r="D561" s="523" t="s">
        <v>4685</v>
      </c>
    </row>
    <row r="562" spans="1:4" s="12" customFormat="1" x14ac:dyDescent="0.2">
      <c r="A562" s="524" t="s">
        <v>4686</v>
      </c>
      <c r="B562" s="523" t="s">
        <v>4342</v>
      </c>
      <c r="C562" s="523" t="str">
        <f t="array" ref="C562">IFERROR(INDEX($B$18:$B$811, MATCH(0, COUNTIF($C$17:C561, $B$18:$B$811&amp;"") + IF($B$18:$B$811="",1,0), 0)), "")</f>
        <v/>
      </c>
      <c r="D562" s="523" t="s">
        <v>4343</v>
      </c>
    </row>
    <row r="563" spans="1:4" s="12" customFormat="1" x14ac:dyDescent="0.2">
      <c r="A563" s="524" t="s">
        <v>4687</v>
      </c>
      <c r="B563" s="523" t="s">
        <v>4342</v>
      </c>
      <c r="C563" s="523" t="str">
        <f t="array" ref="C563">IFERROR(INDEX($B$18:$B$811, MATCH(0, COUNTIF($C$17:C562, $B$18:$B$811&amp;"") + IF($B$18:$B$811="",1,0), 0)), "")</f>
        <v/>
      </c>
      <c r="D563" s="523" t="s">
        <v>4343</v>
      </c>
    </row>
    <row r="564" spans="1:4" s="12" customFormat="1" x14ac:dyDescent="0.2">
      <c r="A564" s="524" t="s">
        <v>4688</v>
      </c>
      <c r="B564" s="523" t="s">
        <v>4342</v>
      </c>
      <c r="C564" s="523" t="str">
        <f t="array" ref="C564">IFERROR(INDEX($B$18:$B$811, MATCH(0, COUNTIF($C$17:C563, $B$18:$B$811&amp;"") + IF($B$18:$B$811="",1,0), 0)), "")</f>
        <v/>
      </c>
      <c r="D564" s="523" t="s">
        <v>4343</v>
      </c>
    </row>
    <row r="565" spans="1:4" s="12" customFormat="1" x14ac:dyDescent="0.2">
      <c r="A565" s="524" t="s">
        <v>4689</v>
      </c>
      <c r="B565" s="523" t="s">
        <v>4342</v>
      </c>
      <c r="C565" s="523" t="str">
        <f t="array" ref="C565">IFERROR(INDEX($B$18:$B$811, MATCH(0, COUNTIF($C$17:C564, $B$18:$B$811&amp;"") + IF($B$18:$B$811="",1,0), 0)), "")</f>
        <v/>
      </c>
      <c r="D565" s="523" t="s">
        <v>4343</v>
      </c>
    </row>
    <row r="566" spans="1:4" s="12" customFormat="1" x14ac:dyDescent="0.2">
      <c r="A566" s="524" t="s">
        <v>4690</v>
      </c>
      <c r="B566" s="523" t="s">
        <v>4342</v>
      </c>
      <c r="C566" s="523" t="str">
        <f t="array" ref="C566">IFERROR(INDEX($B$18:$B$811, MATCH(0, COUNTIF($C$17:C565, $B$18:$B$811&amp;"") + IF($B$18:$B$811="",1,0), 0)), "")</f>
        <v/>
      </c>
      <c r="D566" s="523" t="s">
        <v>4343</v>
      </c>
    </row>
    <row r="567" spans="1:4" s="12" customFormat="1" x14ac:dyDescent="0.2">
      <c r="A567" s="524" t="s">
        <v>4691</v>
      </c>
      <c r="B567" s="523" t="s">
        <v>4342</v>
      </c>
      <c r="C567" s="523" t="str">
        <f t="array" ref="C567">IFERROR(INDEX($B$18:$B$811, MATCH(0, COUNTIF($C$17:C566, $B$18:$B$811&amp;"") + IF($B$18:$B$811="",1,0), 0)), "")</f>
        <v/>
      </c>
      <c r="D567" s="523" t="s">
        <v>4343</v>
      </c>
    </row>
    <row r="568" spans="1:4" s="12" customFormat="1" x14ac:dyDescent="0.2">
      <c r="A568" s="524" t="s">
        <v>4692</v>
      </c>
      <c r="B568" s="523" t="s">
        <v>4342</v>
      </c>
      <c r="C568" s="523" t="str">
        <f t="array" ref="C568">IFERROR(INDEX($B$18:$B$811, MATCH(0, COUNTIF($C$17:C567, $B$18:$B$811&amp;"") + IF($B$18:$B$811="",1,0), 0)), "")</f>
        <v/>
      </c>
      <c r="D568" s="523" t="s">
        <v>4343</v>
      </c>
    </row>
    <row r="569" spans="1:4" s="12" customFormat="1" x14ac:dyDescent="0.2">
      <c r="A569" s="524" t="s">
        <v>4693</v>
      </c>
      <c r="B569" s="523" t="s">
        <v>4694</v>
      </c>
      <c r="C569" s="523" t="str">
        <f t="array" ref="C569">IFERROR(INDEX($B$18:$B$811, MATCH(0, COUNTIF($C$17:C568, $B$18:$B$811&amp;"") + IF($B$18:$B$811="",1,0), 0)), "")</f>
        <v/>
      </c>
      <c r="D569" s="523" t="s">
        <v>4695</v>
      </c>
    </row>
    <row r="570" spans="1:4" s="12" customFormat="1" x14ac:dyDescent="0.2">
      <c r="A570" s="524" t="s">
        <v>4696</v>
      </c>
      <c r="B570" s="523" t="s">
        <v>540</v>
      </c>
      <c r="C570" s="523" t="str">
        <f t="array" ref="C570">IFERROR(INDEX($B$18:$B$811, MATCH(0, COUNTIF($C$17:C569, $B$18:$B$811&amp;"") + IF($B$18:$B$811="",1,0), 0)), "")</f>
        <v/>
      </c>
      <c r="D570" s="523" t="s">
        <v>4569</v>
      </c>
    </row>
    <row r="571" spans="1:4" s="12" customFormat="1" x14ac:dyDescent="0.2">
      <c r="A571" s="524" t="s">
        <v>4697</v>
      </c>
      <c r="B571" s="523" t="s">
        <v>540</v>
      </c>
      <c r="C571" s="523" t="str">
        <f t="array" ref="C571">IFERROR(INDEX($B$18:$B$811, MATCH(0, COUNTIF($C$17:C570, $B$18:$B$811&amp;"") + IF($B$18:$B$811="",1,0), 0)), "")</f>
        <v/>
      </c>
      <c r="D571" s="523" t="s">
        <v>4569</v>
      </c>
    </row>
    <row r="572" spans="1:4" s="12" customFormat="1" x14ac:dyDescent="0.2">
      <c r="A572" s="524" t="s">
        <v>4698</v>
      </c>
      <c r="B572" s="523" t="s">
        <v>540</v>
      </c>
      <c r="C572" s="523" t="str">
        <f t="array" ref="C572">IFERROR(INDEX($B$18:$B$811, MATCH(0, COUNTIF($C$17:C571, $B$18:$B$811&amp;"") + IF($B$18:$B$811="",1,0), 0)), "")</f>
        <v/>
      </c>
      <c r="D572" s="523" t="s">
        <v>4394</v>
      </c>
    </row>
    <row r="573" spans="1:4" s="12" customFormat="1" x14ac:dyDescent="0.2">
      <c r="A573" s="524" t="s">
        <v>4699</v>
      </c>
      <c r="B573" s="523" t="s">
        <v>540</v>
      </c>
      <c r="C573" s="523" t="str">
        <f t="array" ref="C573">IFERROR(INDEX($B$18:$B$811, MATCH(0, COUNTIF($C$17:C572, $B$18:$B$811&amp;"") + IF($B$18:$B$811="",1,0), 0)), "")</f>
        <v/>
      </c>
      <c r="D573" s="523" t="s">
        <v>4394</v>
      </c>
    </row>
    <row r="574" spans="1:4" s="12" customFormat="1" x14ac:dyDescent="0.2">
      <c r="A574" s="524" t="s">
        <v>4700</v>
      </c>
      <c r="B574" s="523" t="s">
        <v>540</v>
      </c>
      <c r="C574" s="523" t="str">
        <f t="array" ref="C574">IFERROR(INDEX($B$18:$B$811, MATCH(0, COUNTIF($C$17:C573, $B$18:$B$811&amp;"") + IF($B$18:$B$811="",1,0), 0)), "")</f>
        <v/>
      </c>
      <c r="D574" s="523" t="s">
        <v>4394</v>
      </c>
    </row>
    <row r="575" spans="1:4" s="12" customFormat="1" x14ac:dyDescent="0.2">
      <c r="A575" s="524" t="s">
        <v>4701</v>
      </c>
      <c r="B575" s="523" t="s">
        <v>540</v>
      </c>
      <c r="C575" s="523" t="str">
        <f t="array" ref="C575">IFERROR(INDEX($B$18:$B$811, MATCH(0, COUNTIF($C$17:C574, $B$18:$B$811&amp;"") + IF($B$18:$B$811="",1,0), 0)), "")</f>
        <v/>
      </c>
      <c r="D575" s="523" t="s">
        <v>4394</v>
      </c>
    </row>
    <row r="576" spans="1:4" s="12" customFormat="1" x14ac:dyDescent="0.2">
      <c r="A576" s="524" t="s">
        <v>4702</v>
      </c>
      <c r="B576" s="523" t="s">
        <v>4608</v>
      </c>
      <c r="C576" s="523" t="str">
        <f t="array" ref="C576">IFERROR(INDEX($B$18:$B$811, MATCH(0, COUNTIF($C$17:C575, $B$18:$B$811&amp;"") + IF($B$18:$B$811="",1,0), 0)), "")</f>
        <v/>
      </c>
      <c r="D576" s="523" t="s">
        <v>4703</v>
      </c>
    </row>
    <row r="577" spans="1:4" s="12" customFormat="1" x14ac:dyDescent="0.2">
      <c r="A577" s="524" t="s">
        <v>4704</v>
      </c>
      <c r="B577" s="523" t="s">
        <v>4608</v>
      </c>
      <c r="C577" s="523" t="str">
        <f t="array" ref="C577">IFERROR(INDEX($B$18:$B$811, MATCH(0, COUNTIF($C$17:C576, $B$18:$B$811&amp;"") + IF($B$18:$B$811="",1,0), 0)), "")</f>
        <v/>
      </c>
      <c r="D577" s="523" t="s">
        <v>4609</v>
      </c>
    </row>
    <row r="578" spans="1:4" s="12" customFormat="1" x14ac:dyDescent="0.2">
      <c r="A578" s="524" t="s">
        <v>4705</v>
      </c>
      <c r="B578" s="523" t="s">
        <v>4608</v>
      </c>
      <c r="C578" s="523" t="str">
        <f t="array" ref="C578">IFERROR(INDEX($B$18:$B$811, MATCH(0, COUNTIF($C$17:C577, $B$18:$B$811&amp;"") + IF($B$18:$B$811="",1,0), 0)), "")</f>
        <v/>
      </c>
      <c r="D578" s="523" t="s">
        <v>4609</v>
      </c>
    </row>
    <row r="579" spans="1:4" s="12" customFormat="1" x14ac:dyDescent="0.2">
      <c r="A579" s="524" t="s">
        <v>4706</v>
      </c>
      <c r="B579" s="523" t="s">
        <v>4608</v>
      </c>
      <c r="C579" s="523" t="str">
        <f t="array" ref="C579">IFERROR(INDEX($B$18:$B$811, MATCH(0, COUNTIF($C$17:C578, $B$18:$B$811&amp;"") + IF($B$18:$B$811="",1,0), 0)), "")</f>
        <v/>
      </c>
      <c r="D579" s="523" t="s">
        <v>4609</v>
      </c>
    </row>
    <row r="580" spans="1:4" s="12" customFormat="1" x14ac:dyDescent="0.2">
      <c r="A580" s="524" t="s">
        <v>4707</v>
      </c>
      <c r="B580" s="523" t="s">
        <v>4342</v>
      </c>
      <c r="C580" s="523" t="str">
        <f t="array" ref="C580">IFERROR(INDEX($B$18:$B$811, MATCH(0, COUNTIF($C$17:C579, $B$18:$B$811&amp;"") + IF($B$18:$B$811="",1,0), 0)), "")</f>
        <v/>
      </c>
      <c r="D580" s="523" t="s">
        <v>4343</v>
      </c>
    </row>
    <row r="581" spans="1:4" s="12" customFormat="1" x14ac:dyDescent="0.2">
      <c r="A581" s="524" t="s">
        <v>4708</v>
      </c>
      <c r="B581" s="523" t="s">
        <v>3771</v>
      </c>
      <c r="C581" s="523" t="str">
        <f t="array" ref="C581">IFERROR(INDEX($B$18:$B$811, MATCH(0, COUNTIF($C$17:C580, $B$18:$B$811&amp;"") + IF($B$18:$B$811="",1,0), 0)), "")</f>
        <v/>
      </c>
      <c r="D581" s="523" t="s">
        <v>4540</v>
      </c>
    </row>
    <row r="582" spans="1:4" s="12" customFormat="1" x14ac:dyDescent="0.2">
      <c r="A582" s="524" t="s">
        <v>4709</v>
      </c>
      <c r="B582" s="523" t="s">
        <v>3771</v>
      </c>
      <c r="C582" s="523" t="str">
        <f t="array" ref="C582">IFERROR(INDEX($B$18:$B$811, MATCH(0, COUNTIF($C$17:C581, $B$18:$B$811&amp;"") + IF($B$18:$B$811="",1,0), 0)), "")</f>
        <v/>
      </c>
      <c r="D582" s="523" t="s">
        <v>4294</v>
      </c>
    </row>
    <row r="583" spans="1:4" s="12" customFormat="1" x14ac:dyDescent="0.2">
      <c r="A583" s="524" t="s">
        <v>4710</v>
      </c>
      <c r="B583" s="523" t="s">
        <v>4635</v>
      </c>
      <c r="C583" s="523" t="str">
        <f t="array" ref="C583">IFERROR(INDEX($B$18:$B$811, MATCH(0, COUNTIF($C$17:C582, $B$18:$B$811&amp;"") + IF($B$18:$B$811="",1,0), 0)), "")</f>
        <v/>
      </c>
      <c r="D583" s="523" t="s">
        <v>4711</v>
      </c>
    </row>
    <row r="584" spans="1:4" s="12" customFormat="1" x14ac:dyDescent="0.2">
      <c r="A584" s="524" t="s">
        <v>4712</v>
      </c>
      <c r="B584" s="523" t="s">
        <v>4638</v>
      </c>
      <c r="C584" s="523" t="str">
        <f t="array" ref="C584">IFERROR(INDEX($B$18:$B$811, MATCH(0, COUNTIF($C$17:C583, $B$18:$B$811&amp;"") + IF($B$18:$B$811="",1,0), 0)), "")</f>
        <v/>
      </c>
      <c r="D584" s="523" t="s">
        <v>4639</v>
      </c>
    </row>
    <row r="585" spans="1:4" s="12" customFormat="1" x14ac:dyDescent="0.2">
      <c r="A585" s="524" t="s">
        <v>4713</v>
      </c>
      <c r="B585" s="523" t="s">
        <v>4626</v>
      </c>
      <c r="C585" s="523" t="str">
        <f t="array" ref="C585">IFERROR(INDEX($B$18:$B$811, MATCH(0, COUNTIF($C$17:C584, $B$18:$B$811&amp;"") + IF($B$18:$B$811="",1,0), 0)), "")</f>
        <v/>
      </c>
      <c r="D585" s="523" t="s">
        <v>4627</v>
      </c>
    </row>
    <row r="586" spans="1:4" s="12" customFormat="1" x14ac:dyDescent="0.2">
      <c r="A586" s="524" t="s">
        <v>4714</v>
      </c>
      <c r="B586" s="523" t="s">
        <v>3917</v>
      </c>
      <c r="C586" s="523" t="str">
        <f t="array" ref="C586">IFERROR(INDEX($B$18:$B$811, MATCH(0, COUNTIF($C$17:C585, $B$18:$B$811&amp;"") + IF($B$18:$B$811="",1,0), 0)), "")</f>
        <v/>
      </c>
      <c r="D586" s="523" t="s">
        <v>3918</v>
      </c>
    </row>
    <row r="587" spans="1:4" s="12" customFormat="1" x14ac:dyDescent="0.2">
      <c r="A587" s="524" t="s">
        <v>4715</v>
      </c>
      <c r="B587" s="523" t="s">
        <v>4596</v>
      </c>
      <c r="C587" s="523" t="str">
        <f t="array" ref="C587">IFERROR(INDEX($B$18:$B$811, MATCH(0, COUNTIF($C$17:C586, $B$18:$B$811&amp;"") + IF($B$18:$B$811="",1,0), 0)), "")</f>
        <v/>
      </c>
      <c r="D587" s="523" t="s">
        <v>4597</v>
      </c>
    </row>
    <row r="588" spans="1:4" s="12" customFormat="1" x14ac:dyDescent="0.2">
      <c r="A588" s="524" t="s">
        <v>4716</v>
      </c>
      <c r="B588" s="523" t="s">
        <v>4596</v>
      </c>
      <c r="C588" s="523" t="str">
        <f t="array" ref="C588">IFERROR(INDEX($B$18:$B$811, MATCH(0, COUNTIF($C$17:C587, $B$18:$B$811&amp;"") + IF($B$18:$B$811="",1,0), 0)), "")</f>
        <v/>
      </c>
      <c r="D588" s="523" t="s">
        <v>4597</v>
      </c>
    </row>
    <row r="589" spans="1:4" s="12" customFormat="1" x14ac:dyDescent="0.2">
      <c r="A589" s="524" t="s">
        <v>4717</v>
      </c>
      <c r="B589" s="523" t="s">
        <v>4593</v>
      </c>
      <c r="C589" s="523" t="str">
        <f t="array" ref="C589">IFERROR(INDEX($B$18:$B$811, MATCH(0, COUNTIF($C$17:C588, $B$18:$B$811&amp;"") + IF($B$18:$B$811="",1,0), 0)), "")</f>
        <v/>
      </c>
      <c r="D589" s="523" t="s">
        <v>4594</v>
      </c>
    </row>
    <row r="590" spans="1:4" s="12" customFormat="1" x14ac:dyDescent="0.2">
      <c r="A590" s="524" t="s">
        <v>4718</v>
      </c>
      <c r="B590" s="523" t="s">
        <v>4593</v>
      </c>
      <c r="C590" s="523" t="str">
        <f t="array" ref="C590">IFERROR(INDEX($B$18:$B$811, MATCH(0, COUNTIF($C$17:C589, $B$18:$B$811&amp;"") + IF($B$18:$B$811="",1,0), 0)), "")</f>
        <v/>
      </c>
      <c r="D590" s="523" t="s">
        <v>4594</v>
      </c>
    </row>
    <row r="591" spans="1:4" s="12" customFormat="1" x14ac:dyDescent="0.2">
      <c r="A591" s="524" t="s">
        <v>4719</v>
      </c>
      <c r="B591" s="523" t="s">
        <v>4291</v>
      </c>
      <c r="C591" s="523" t="str">
        <f t="array" ref="C591">IFERROR(INDEX($B$18:$B$811, MATCH(0, COUNTIF($C$17:C590, $B$18:$B$811&amp;"") + IF($B$18:$B$811="",1,0), 0)), "")</f>
        <v/>
      </c>
      <c r="D591" s="523" t="s">
        <v>4292</v>
      </c>
    </row>
    <row r="592" spans="1:4" s="12" customFormat="1" x14ac:dyDescent="0.2">
      <c r="A592" s="524" t="s">
        <v>4720</v>
      </c>
      <c r="B592" s="523" t="s">
        <v>4291</v>
      </c>
      <c r="C592" s="523" t="str">
        <f t="array" ref="C592">IFERROR(INDEX($B$18:$B$811, MATCH(0, COUNTIF($C$17:C591, $B$18:$B$811&amp;"") + IF($B$18:$B$811="",1,0), 0)), "")</f>
        <v/>
      </c>
      <c r="D592" s="523" t="s">
        <v>4292</v>
      </c>
    </row>
    <row r="593" spans="1:4" s="12" customFormat="1" x14ac:dyDescent="0.2">
      <c r="A593" s="524" t="s">
        <v>4721</v>
      </c>
      <c r="B593" s="523" t="s">
        <v>4722</v>
      </c>
      <c r="C593" s="523" t="str">
        <f t="array" ref="C593">IFERROR(INDEX($B$18:$B$811, MATCH(0, COUNTIF($C$17:C592, $B$18:$B$811&amp;"") + IF($B$18:$B$811="",1,0), 0)), "")</f>
        <v/>
      </c>
      <c r="D593" s="523" t="s">
        <v>4723</v>
      </c>
    </row>
    <row r="594" spans="1:4" s="12" customFormat="1" x14ac:dyDescent="0.2">
      <c r="A594" s="524" t="s">
        <v>4724</v>
      </c>
      <c r="B594" s="523" t="s">
        <v>4722</v>
      </c>
      <c r="C594" s="523" t="str">
        <f t="array" ref="C594">IFERROR(INDEX($B$18:$B$811, MATCH(0, COUNTIF($C$17:C593, $B$18:$B$811&amp;"") + IF($B$18:$B$811="",1,0), 0)), "")</f>
        <v/>
      </c>
      <c r="D594" s="523" t="s">
        <v>4723</v>
      </c>
    </row>
    <row r="595" spans="1:4" s="12" customFormat="1" x14ac:dyDescent="0.2">
      <c r="A595" s="524" t="s">
        <v>4725</v>
      </c>
      <c r="B595" s="523" t="s">
        <v>3734</v>
      </c>
      <c r="C595" s="523" t="str">
        <f t="array" ref="C595">IFERROR(INDEX($B$18:$B$811, MATCH(0, COUNTIF($C$17:C594, $B$18:$B$811&amp;"") + IF($B$18:$B$811="",1,0), 0)), "")</f>
        <v/>
      </c>
      <c r="D595" s="523" t="s">
        <v>3735</v>
      </c>
    </row>
    <row r="596" spans="1:4" s="12" customFormat="1" x14ac:dyDescent="0.2">
      <c r="A596" s="524" t="s">
        <v>4726</v>
      </c>
      <c r="B596" s="523" t="s">
        <v>4296</v>
      </c>
      <c r="C596" s="523" t="str">
        <f t="array" ref="C596">IFERROR(INDEX($B$18:$B$811, MATCH(0, COUNTIF($C$17:C595, $B$18:$B$811&amp;"") + IF($B$18:$B$811="",1,0), 0)), "")</f>
        <v/>
      </c>
      <c r="D596" s="523" t="s">
        <v>4297</v>
      </c>
    </row>
    <row r="597" spans="1:4" s="12" customFormat="1" x14ac:dyDescent="0.2">
      <c r="A597" s="524" t="s">
        <v>4727</v>
      </c>
      <c r="B597" s="523" t="s">
        <v>4027</v>
      </c>
      <c r="C597" s="523" t="str">
        <f t="array" ref="C597">IFERROR(INDEX($B$18:$B$811, MATCH(0, COUNTIF($C$17:C596, $B$18:$B$811&amp;"") + IF($B$18:$B$811="",1,0), 0)), "")</f>
        <v/>
      </c>
      <c r="D597" s="523" t="s">
        <v>4028</v>
      </c>
    </row>
    <row r="598" spans="1:4" s="12" customFormat="1" x14ac:dyDescent="0.2">
      <c r="A598" s="524" t="s">
        <v>4728</v>
      </c>
      <c r="B598" s="523" t="s">
        <v>3883</v>
      </c>
      <c r="C598" s="523" t="str">
        <f t="array" ref="C598">IFERROR(INDEX($B$18:$B$811, MATCH(0, COUNTIF($C$17:C597, $B$18:$B$811&amp;"") + IF($B$18:$B$811="",1,0), 0)), "")</f>
        <v/>
      </c>
      <c r="D598" s="523" t="s">
        <v>4729</v>
      </c>
    </row>
    <row r="599" spans="1:4" s="12" customFormat="1" x14ac:dyDescent="0.2">
      <c r="A599" s="524" t="s">
        <v>4730</v>
      </c>
      <c r="B599" s="523" t="s">
        <v>4731</v>
      </c>
      <c r="C599" s="523" t="str">
        <f t="array" ref="C599">IFERROR(INDEX($B$18:$B$811, MATCH(0, COUNTIF($C$17:C598, $B$18:$B$811&amp;"") + IF($B$18:$B$811="",1,0), 0)), "")</f>
        <v/>
      </c>
      <c r="D599" s="523" t="s">
        <v>4732</v>
      </c>
    </row>
    <row r="600" spans="1:4" s="12" customFormat="1" x14ac:dyDescent="0.2">
      <c r="A600" s="524" t="s">
        <v>4733</v>
      </c>
      <c r="B600" s="523" t="s">
        <v>4590</v>
      </c>
      <c r="C600" s="523" t="str">
        <f t="array" ref="C600">IFERROR(INDEX($B$18:$B$811, MATCH(0, COUNTIF($C$17:C599, $B$18:$B$811&amp;"") + IF($B$18:$B$811="",1,0), 0)), "")</f>
        <v/>
      </c>
      <c r="D600" s="523" t="s">
        <v>4591</v>
      </c>
    </row>
    <row r="601" spans="1:4" s="12" customFormat="1" x14ac:dyDescent="0.2">
      <c r="A601" s="524" t="s">
        <v>4734</v>
      </c>
      <c r="B601" s="523" t="s">
        <v>3777</v>
      </c>
      <c r="C601" s="523" t="str">
        <f t="array" ref="C601">IFERROR(INDEX($B$18:$B$811, MATCH(0, COUNTIF($C$17:C600, $B$18:$B$811&amp;"") + IF($B$18:$B$811="",1,0), 0)), "")</f>
        <v/>
      </c>
      <c r="D601" s="523" t="s">
        <v>4735</v>
      </c>
    </row>
    <row r="602" spans="1:4" s="12" customFormat="1" x14ac:dyDescent="0.2">
      <c r="A602" s="524" t="s">
        <v>4736</v>
      </c>
      <c r="B602" s="523" t="s">
        <v>4258</v>
      </c>
      <c r="C602" s="523" t="str">
        <f t="array" ref="C602">IFERROR(INDEX($B$18:$B$811, MATCH(0, COUNTIF($C$17:C601, $B$18:$B$811&amp;"") + IF($B$18:$B$811="",1,0), 0)), "")</f>
        <v/>
      </c>
      <c r="D602" s="523" t="s">
        <v>4266</v>
      </c>
    </row>
    <row r="603" spans="1:4" s="12" customFormat="1" x14ac:dyDescent="0.2">
      <c r="A603" s="524" t="s">
        <v>4737</v>
      </c>
      <c r="B603" s="523" t="s">
        <v>4409</v>
      </c>
      <c r="C603" s="523" t="str">
        <f t="array" ref="C603">IFERROR(INDEX($B$18:$B$811, MATCH(0, COUNTIF($C$17:C602, $B$18:$B$811&amp;"") + IF($B$18:$B$811="",1,0), 0)), "")</f>
        <v/>
      </c>
      <c r="D603" s="523" t="s">
        <v>4410</v>
      </c>
    </row>
    <row r="604" spans="1:4" s="12" customFormat="1" x14ac:dyDescent="0.2">
      <c r="A604" s="524" t="s">
        <v>4738</v>
      </c>
      <c r="B604" s="523" t="s">
        <v>3728</v>
      </c>
      <c r="C604" s="523" t="str">
        <f t="array" ref="C604">IFERROR(INDEX($B$18:$B$811, MATCH(0, COUNTIF($C$17:C603, $B$18:$B$811&amp;"") + IF($B$18:$B$811="",1,0), 0)), "")</f>
        <v/>
      </c>
      <c r="D604" s="523" t="s">
        <v>3729</v>
      </c>
    </row>
    <row r="605" spans="1:4" s="12" customFormat="1" x14ac:dyDescent="0.2">
      <c r="A605" s="524" t="s">
        <v>4739</v>
      </c>
      <c r="B605" s="523" t="s">
        <v>4488</v>
      </c>
      <c r="C605" s="523" t="str">
        <f t="array" ref="C605">IFERROR(INDEX($B$18:$B$811, MATCH(0, COUNTIF($C$17:C604, $B$18:$B$811&amp;"") + IF($B$18:$B$811="",1,0), 0)), "")</f>
        <v/>
      </c>
      <c r="D605" s="523" t="s">
        <v>4489</v>
      </c>
    </row>
    <row r="606" spans="1:4" s="12" customFormat="1" x14ac:dyDescent="0.2">
      <c r="A606" s="524" t="s">
        <v>4740</v>
      </c>
      <c r="B606" s="523" t="s">
        <v>3731</v>
      </c>
      <c r="C606" s="523" t="str">
        <f t="array" ref="C606">IFERROR(INDEX($B$18:$B$811, MATCH(0, COUNTIF($C$17:C605, $B$18:$B$811&amp;"") + IF($B$18:$B$811="",1,0), 0)), "")</f>
        <v/>
      </c>
      <c r="D606" s="523" t="s">
        <v>3732</v>
      </c>
    </row>
    <row r="607" spans="1:4" s="12" customFormat="1" x14ac:dyDescent="0.2">
      <c r="A607" s="524" t="s">
        <v>4741</v>
      </c>
      <c r="B607" s="523" t="s">
        <v>4139</v>
      </c>
      <c r="C607" s="523" t="str">
        <f t="array" ref="C607">IFERROR(INDEX($B$18:$B$811, MATCH(0, COUNTIF($C$17:C606, $B$18:$B$811&amp;"") + IF($B$18:$B$811="",1,0), 0)), "")</f>
        <v/>
      </c>
      <c r="D607" s="523" t="s">
        <v>4140</v>
      </c>
    </row>
    <row r="608" spans="1:4" s="12" customFormat="1" x14ac:dyDescent="0.2">
      <c r="A608" s="524" t="s">
        <v>4742</v>
      </c>
      <c r="B608" s="523" t="s">
        <v>3865</v>
      </c>
      <c r="C608" s="523" t="str">
        <f t="array" ref="C608">IFERROR(INDEX($B$18:$B$811, MATCH(0, COUNTIF($C$17:C607, $B$18:$B$811&amp;"") + IF($B$18:$B$811="",1,0), 0)), "")</f>
        <v/>
      </c>
      <c r="D608" s="523" t="s">
        <v>3866</v>
      </c>
    </row>
    <row r="609" spans="1:4" s="12" customFormat="1" x14ac:dyDescent="0.2">
      <c r="A609" s="524" t="s">
        <v>4743</v>
      </c>
      <c r="B609" s="523" t="s">
        <v>4593</v>
      </c>
      <c r="C609" s="523" t="str">
        <f t="array" ref="C609">IFERROR(INDEX($B$18:$B$811, MATCH(0, COUNTIF($C$17:C608, $B$18:$B$811&amp;"") + IF($B$18:$B$811="",1,0), 0)), "")</f>
        <v/>
      </c>
      <c r="D609" s="523" t="s">
        <v>4594</v>
      </c>
    </row>
    <row r="610" spans="1:4" s="12" customFormat="1" x14ac:dyDescent="0.2">
      <c r="A610" s="524" t="s">
        <v>4744</v>
      </c>
      <c r="B610" s="523" t="s">
        <v>4596</v>
      </c>
      <c r="C610" s="523" t="str">
        <f t="array" ref="C610">IFERROR(INDEX($B$18:$B$811, MATCH(0, COUNTIF($C$17:C609, $B$18:$B$811&amp;"") + IF($B$18:$B$811="",1,0), 0)), "")</f>
        <v/>
      </c>
      <c r="D610" s="523" t="s">
        <v>4597</v>
      </c>
    </row>
    <row r="611" spans="1:4" s="12" customFormat="1" x14ac:dyDescent="0.2">
      <c r="A611" s="524" t="s">
        <v>4745</v>
      </c>
      <c r="B611" s="523" t="s">
        <v>4247</v>
      </c>
      <c r="C611" s="523" t="str">
        <f t="array" ref="C611">IFERROR(INDEX($B$18:$B$811, MATCH(0, COUNTIF($C$17:C610, $B$18:$B$811&amp;"") + IF($B$18:$B$811="",1,0), 0)), "")</f>
        <v/>
      </c>
      <c r="D611" s="523" t="s">
        <v>4248</v>
      </c>
    </row>
    <row r="612" spans="1:4" s="12" customFormat="1" x14ac:dyDescent="0.2">
      <c r="A612" s="524" t="s">
        <v>4746</v>
      </c>
      <c r="B612" s="523" t="s">
        <v>3768</v>
      </c>
      <c r="C612" s="523" t="str">
        <f t="array" ref="C612">IFERROR(INDEX($B$18:$B$811, MATCH(0, COUNTIF($C$17:C611, $B$18:$B$811&amp;"") + IF($B$18:$B$811="",1,0), 0)), "")</f>
        <v/>
      </c>
      <c r="D612" s="523" t="s">
        <v>3769</v>
      </c>
    </row>
    <row r="613" spans="1:4" s="12" customFormat="1" x14ac:dyDescent="0.2">
      <c r="A613" s="524" t="s">
        <v>4747</v>
      </c>
      <c r="B613" s="523" t="s">
        <v>4258</v>
      </c>
      <c r="C613" s="523" t="str">
        <f t="array" ref="C613">IFERROR(INDEX($B$18:$B$811, MATCH(0, COUNTIF($C$17:C612, $B$18:$B$811&amp;"") + IF($B$18:$B$811="",1,0), 0)), "")</f>
        <v/>
      </c>
      <c r="D613" s="523" t="s">
        <v>4262</v>
      </c>
    </row>
    <row r="614" spans="1:4" s="12" customFormat="1" x14ac:dyDescent="0.2">
      <c r="A614" s="524" t="s">
        <v>4748</v>
      </c>
      <c r="B614" s="523" t="s">
        <v>3973</v>
      </c>
      <c r="C614" s="523" t="str">
        <f t="array" ref="C614">IFERROR(INDEX($B$18:$B$811, MATCH(0, COUNTIF($C$17:C613, $B$18:$B$811&amp;"") + IF($B$18:$B$811="",1,0), 0)), "")</f>
        <v/>
      </c>
      <c r="D614" s="523" t="s">
        <v>3974</v>
      </c>
    </row>
    <row r="615" spans="1:4" s="12" customFormat="1" x14ac:dyDescent="0.2">
      <c r="A615" s="524" t="s">
        <v>4749</v>
      </c>
      <c r="B615" s="523" t="s">
        <v>3977</v>
      </c>
      <c r="C615" s="523" t="str">
        <f t="array" ref="C615">IFERROR(INDEX($B$18:$B$811, MATCH(0, COUNTIF($C$17:C614, $B$18:$B$811&amp;"") + IF($B$18:$B$811="",1,0), 0)), "")</f>
        <v/>
      </c>
      <c r="D615" s="523" t="s">
        <v>3978</v>
      </c>
    </row>
    <row r="616" spans="1:4" s="12" customFormat="1" x14ac:dyDescent="0.2">
      <c r="A616" s="524" t="s">
        <v>4750</v>
      </c>
      <c r="B616" s="523" t="s">
        <v>4258</v>
      </c>
      <c r="C616" s="523" t="str">
        <f t="array" ref="C616">IFERROR(INDEX($B$18:$B$811, MATCH(0, COUNTIF($C$17:C615, $B$18:$B$811&amp;"") + IF($B$18:$B$811="",1,0), 0)), "")</f>
        <v/>
      </c>
      <c r="D616" s="523" t="s">
        <v>4259</v>
      </c>
    </row>
    <row r="617" spans="1:4" s="12" customFormat="1" x14ac:dyDescent="0.2">
      <c r="A617" s="524" t="s">
        <v>4751</v>
      </c>
      <c r="B617" s="523" t="s">
        <v>3935</v>
      </c>
      <c r="C617" s="523" t="str">
        <f t="array" ref="C617">IFERROR(INDEX($B$18:$B$811, MATCH(0, COUNTIF($C$17:C616, $B$18:$B$811&amp;"") + IF($B$18:$B$811="",1,0), 0)), "")</f>
        <v/>
      </c>
      <c r="D617" s="523" t="s">
        <v>3936</v>
      </c>
    </row>
    <row r="618" spans="1:4" s="12" customFormat="1" x14ac:dyDescent="0.2">
      <c r="A618" s="524" t="s">
        <v>4752</v>
      </c>
      <c r="B618" s="523" t="s">
        <v>4135</v>
      </c>
      <c r="C618" s="523" t="str">
        <f t="array" ref="C618">IFERROR(INDEX($B$18:$B$811, MATCH(0, COUNTIF($C$17:C617, $B$18:$B$811&amp;"") + IF($B$18:$B$811="",1,0), 0)), "")</f>
        <v/>
      </c>
      <c r="D618" s="523" t="s">
        <v>4136</v>
      </c>
    </row>
    <row r="619" spans="1:4" s="12" customFormat="1" x14ac:dyDescent="0.2">
      <c r="A619" s="524" t="s">
        <v>4753</v>
      </c>
      <c r="B619" s="523" t="s">
        <v>4135</v>
      </c>
      <c r="C619" s="523" t="str">
        <f t="array" ref="C619">IFERROR(INDEX($B$18:$B$811, MATCH(0, COUNTIF($C$17:C618, $B$18:$B$811&amp;"") + IF($B$18:$B$811="",1,0), 0)), "")</f>
        <v/>
      </c>
      <c r="D619" s="523" t="s">
        <v>4136</v>
      </c>
    </row>
    <row r="620" spans="1:4" s="12" customFormat="1" x14ac:dyDescent="0.2">
      <c r="A620" s="524" t="s">
        <v>4754</v>
      </c>
      <c r="B620" s="523" t="s">
        <v>4135</v>
      </c>
      <c r="C620" s="523" t="str">
        <f t="array" ref="C620">IFERROR(INDEX($B$18:$B$811, MATCH(0, COUNTIF($C$17:C619, $B$18:$B$811&amp;"") + IF($B$18:$B$811="",1,0), 0)), "")</f>
        <v/>
      </c>
      <c r="D620" s="523" t="s">
        <v>4136</v>
      </c>
    </row>
    <row r="621" spans="1:4" s="12" customFormat="1" x14ac:dyDescent="0.2">
      <c r="A621" s="524" t="s">
        <v>4755</v>
      </c>
      <c r="B621" s="523" t="s">
        <v>4756</v>
      </c>
      <c r="C621" s="523" t="str">
        <f t="array" ref="C621">IFERROR(INDEX($B$18:$B$811, MATCH(0, COUNTIF($C$17:C620, $B$18:$B$811&amp;"") + IF($B$18:$B$811="",1,0), 0)), "")</f>
        <v/>
      </c>
      <c r="D621" s="523" t="s">
        <v>4757</v>
      </c>
    </row>
    <row r="622" spans="1:4" s="12" customFormat="1" x14ac:dyDescent="0.2">
      <c r="A622" s="524" t="s">
        <v>4758</v>
      </c>
      <c r="B622" s="523" t="s">
        <v>4759</v>
      </c>
      <c r="C622" s="523" t="str">
        <f t="array" ref="C622">IFERROR(INDEX($B$18:$B$811, MATCH(0, COUNTIF($C$17:C621, $B$18:$B$811&amp;"") + IF($B$18:$B$811="",1,0), 0)), "")</f>
        <v/>
      </c>
      <c r="D622" s="523" t="s">
        <v>4760</v>
      </c>
    </row>
    <row r="623" spans="1:4" s="12" customFormat="1" x14ac:dyDescent="0.2">
      <c r="A623" s="524" t="s">
        <v>4761</v>
      </c>
      <c r="B623" s="523" t="s">
        <v>4759</v>
      </c>
      <c r="C623" s="523" t="str">
        <f t="array" ref="C623">IFERROR(INDEX($B$18:$B$811, MATCH(0, COUNTIF($C$17:C622, $B$18:$B$811&amp;"") + IF($B$18:$B$811="",1,0), 0)), "")</f>
        <v/>
      </c>
      <c r="D623" s="523" t="s">
        <v>4760</v>
      </c>
    </row>
    <row r="624" spans="1:4" s="12" customFormat="1" x14ac:dyDescent="0.2">
      <c r="A624" s="524" t="s">
        <v>4762</v>
      </c>
      <c r="B624" s="523" t="s">
        <v>4759</v>
      </c>
      <c r="C624" s="523" t="str">
        <f t="array" ref="C624">IFERROR(INDEX($B$18:$B$811, MATCH(0, COUNTIF($C$17:C623, $B$18:$B$811&amp;"") + IF($B$18:$B$811="",1,0), 0)), "")</f>
        <v/>
      </c>
      <c r="D624" s="523" t="s">
        <v>4760</v>
      </c>
    </row>
    <row r="625" spans="1:4" s="12" customFormat="1" x14ac:dyDescent="0.2">
      <c r="A625" s="524" t="s">
        <v>4763</v>
      </c>
      <c r="B625" s="523" t="s">
        <v>4575</v>
      </c>
      <c r="C625" s="523" t="str">
        <f t="array" ref="C625">IFERROR(INDEX($B$18:$B$811, MATCH(0, COUNTIF($C$17:C624, $B$18:$B$811&amp;"") + IF($B$18:$B$811="",1,0), 0)), "")</f>
        <v/>
      </c>
      <c r="D625" s="523" t="s">
        <v>4576</v>
      </c>
    </row>
    <row r="626" spans="1:4" s="12" customFormat="1" x14ac:dyDescent="0.2">
      <c r="A626" s="524" t="s">
        <v>4764</v>
      </c>
      <c r="B626" s="523" t="s">
        <v>4575</v>
      </c>
      <c r="C626" s="523" t="str">
        <f t="array" ref="C626">IFERROR(INDEX($B$18:$B$811, MATCH(0, COUNTIF($C$17:C625, $B$18:$B$811&amp;"") + IF($B$18:$B$811="",1,0), 0)), "")</f>
        <v/>
      </c>
      <c r="D626" s="523" t="s">
        <v>4576</v>
      </c>
    </row>
    <row r="627" spans="1:4" s="12" customFormat="1" x14ac:dyDescent="0.2">
      <c r="A627" s="524" t="s">
        <v>4765</v>
      </c>
      <c r="B627" s="523" t="s">
        <v>4575</v>
      </c>
      <c r="C627" s="523" t="str">
        <f t="array" ref="C627">IFERROR(INDEX($B$18:$B$811, MATCH(0, COUNTIF($C$17:C626, $B$18:$B$811&amp;"") + IF($B$18:$B$811="",1,0), 0)), "")</f>
        <v/>
      </c>
      <c r="D627" s="523" t="s">
        <v>4576</v>
      </c>
    </row>
    <row r="628" spans="1:4" s="12" customFormat="1" x14ac:dyDescent="0.2">
      <c r="A628" s="524" t="s">
        <v>4766</v>
      </c>
      <c r="B628" s="523" t="s">
        <v>4575</v>
      </c>
      <c r="C628" s="523" t="str">
        <f t="array" ref="C628">IFERROR(INDEX($B$18:$B$811, MATCH(0, COUNTIF($C$17:C627, $B$18:$B$811&amp;"") + IF($B$18:$B$811="",1,0), 0)), "")</f>
        <v/>
      </c>
      <c r="D628" s="523" t="s">
        <v>4576</v>
      </c>
    </row>
    <row r="629" spans="1:4" s="12" customFormat="1" x14ac:dyDescent="0.2">
      <c r="A629" s="524" t="s">
        <v>4767</v>
      </c>
      <c r="B629" s="523" t="s">
        <v>4575</v>
      </c>
      <c r="C629" s="523" t="str">
        <f t="array" ref="C629">IFERROR(INDEX($B$18:$B$811, MATCH(0, COUNTIF($C$17:C628, $B$18:$B$811&amp;"") + IF($B$18:$B$811="",1,0), 0)), "")</f>
        <v/>
      </c>
      <c r="D629" s="523" t="s">
        <v>4576</v>
      </c>
    </row>
    <row r="630" spans="1:4" s="12" customFormat="1" x14ac:dyDescent="0.2">
      <c r="A630" s="524" t="s">
        <v>4768</v>
      </c>
      <c r="B630" s="523" t="s">
        <v>4583</v>
      </c>
      <c r="C630" s="523" t="str">
        <f t="array" ref="C630">IFERROR(INDEX($B$18:$B$811, MATCH(0, COUNTIF($C$17:C629, $B$18:$B$811&amp;"") + IF($B$18:$B$811="",1,0), 0)), "")</f>
        <v/>
      </c>
      <c r="D630" s="523" t="s">
        <v>4584</v>
      </c>
    </row>
    <row r="631" spans="1:4" s="12" customFormat="1" x14ac:dyDescent="0.2">
      <c r="A631" s="524" t="s">
        <v>4769</v>
      </c>
      <c r="B631" s="523" t="s">
        <v>4583</v>
      </c>
      <c r="C631" s="523" t="str">
        <f t="array" ref="C631">IFERROR(INDEX($B$18:$B$811, MATCH(0, COUNTIF($C$17:C630, $B$18:$B$811&amp;"") + IF($B$18:$B$811="",1,0), 0)), "")</f>
        <v/>
      </c>
      <c r="D631" s="523" t="s">
        <v>4584</v>
      </c>
    </row>
    <row r="632" spans="1:4" s="12" customFormat="1" x14ac:dyDescent="0.2">
      <c r="A632" s="524" t="s">
        <v>4770</v>
      </c>
      <c r="B632" s="523" t="s">
        <v>4429</v>
      </c>
      <c r="C632" s="523" t="str">
        <f t="array" ref="C632">IFERROR(INDEX($B$18:$B$811, MATCH(0, COUNTIF($C$17:C631, $B$18:$B$811&amp;"") + IF($B$18:$B$811="",1,0), 0)), "")</f>
        <v/>
      </c>
      <c r="D632" s="523" t="s">
        <v>4430</v>
      </c>
    </row>
    <row r="633" spans="1:4" s="12" customFormat="1" x14ac:dyDescent="0.2">
      <c r="A633" s="524" t="s">
        <v>4771</v>
      </c>
      <c r="B633" s="523" t="s">
        <v>4772</v>
      </c>
      <c r="C633" s="523" t="str">
        <f t="array" ref="C633">IFERROR(INDEX($B$18:$B$811, MATCH(0, COUNTIF($C$17:C632, $B$18:$B$811&amp;"") + IF($B$18:$B$811="",1,0), 0)), "")</f>
        <v/>
      </c>
      <c r="D633" s="523" t="s">
        <v>4773</v>
      </c>
    </row>
    <row r="634" spans="1:4" s="12" customFormat="1" x14ac:dyDescent="0.2">
      <c r="A634" s="524" t="s">
        <v>4774</v>
      </c>
      <c r="B634" s="523" t="s">
        <v>4775</v>
      </c>
      <c r="C634" s="523" t="str">
        <f t="array" ref="C634">IFERROR(INDEX($B$18:$B$811, MATCH(0, COUNTIF($C$17:C633, $B$18:$B$811&amp;"") + IF($B$18:$B$811="",1,0), 0)), "")</f>
        <v/>
      </c>
      <c r="D634" s="523" t="s">
        <v>4776</v>
      </c>
    </row>
    <row r="635" spans="1:4" s="12" customFormat="1" x14ac:dyDescent="0.2">
      <c r="A635" s="524" t="s">
        <v>4777</v>
      </c>
      <c r="B635" s="523" t="s">
        <v>4331</v>
      </c>
      <c r="C635" s="523" t="str">
        <f t="array" ref="C635">IFERROR(INDEX($B$18:$B$811, MATCH(0, COUNTIF($C$17:C634, $B$18:$B$811&amp;"") + IF($B$18:$B$811="",1,0), 0)), "")</f>
        <v/>
      </c>
      <c r="D635" s="523" t="s">
        <v>4332</v>
      </c>
    </row>
    <row r="636" spans="1:4" s="12" customFormat="1" x14ac:dyDescent="0.2">
      <c r="A636" s="524" t="s">
        <v>4778</v>
      </c>
      <c r="B636" s="523" t="s">
        <v>4331</v>
      </c>
      <c r="C636" s="523" t="str">
        <f t="array" ref="C636">IFERROR(INDEX($B$18:$B$811, MATCH(0, COUNTIF($C$17:C635, $B$18:$B$811&amp;"") + IF($B$18:$B$811="",1,0), 0)), "")</f>
        <v/>
      </c>
      <c r="D636" s="523" t="s">
        <v>4332</v>
      </c>
    </row>
    <row r="637" spans="1:4" s="12" customFormat="1" x14ac:dyDescent="0.2">
      <c r="A637" s="524" t="s">
        <v>4779</v>
      </c>
      <c r="B637" s="523" t="s">
        <v>4780</v>
      </c>
      <c r="C637" s="523" t="str">
        <f t="array" ref="C637">IFERROR(INDEX($B$18:$B$811, MATCH(0, COUNTIF($C$17:C636, $B$18:$B$811&amp;"") + IF($B$18:$B$811="",1,0), 0)), "")</f>
        <v/>
      </c>
      <c r="D637" s="523" t="s">
        <v>4781</v>
      </c>
    </row>
    <row r="638" spans="1:4" s="12" customFormat="1" x14ac:dyDescent="0.2">
      <c r="A638" s="524" t="s">
        <v>4782</v>
      </c>
      <c r="B638" s="523" t="s">
        <v>4780</v>
      </c>
      <c r="C638" s="523" t="str">
        <f t="array" ref="C638">IFERROR(INDEX($B$18:$B$811, MATCH(0, COUNTIF($C$17:C637, $B$18:$B$811&amp;"") + IF($B$18:$B$811="",1,0), 0)), "")</f>
        <v/>
      </c>
      <c r="D638" s="523" t="s">
        <v>4781</v>
      </c>
    </row>
    <row r="639" spans="1:4" s="12" customFormat="1" x14ac:dyDescent="0.2">
      <c r="A639" s="524" t="s">
        <v>4783</v>
      </c>
      <c r="B639" s="523" t="s">
        <v>4325</v>
      </c>
      <c r="C639" s="523" t="str">
        <f t="array" ref="C639">IFERROR(INDEX($B$18:$B$811, MATCH(0, COUNTIF($C$17:C638, $B$18:$B$811&amp;"") + IF($B$18:$B$811="",1,0), 0)), "")</f>
        <v/>
      </c>
      <c r="D639" s="523" t="s">
        <v>4326</v>
      </c>
    </row>
    <row r="640" spans="1:4" s="12" customFormat="1" x14ac:dyDescent="0.2">
      <c r="A640" s="524" t="s">
        <v>4784</v>
      </c>
      <c r="B640" s="523" t="s">
        <v>4325</v>
      </c>
      <c r="C640" s="523" t="str">
        <f t="array" ref="C640">IFERROR(INDEX($B$18:$B$811, MATCH(0, COUNTIF($C$17:C639, $B$18:$B$811&amp;"") + IF($B$18:$B$811="",1,0), 0)), "")</f>
        <v/>
      </c>
      <c r="D640" s="523" t="s">
        <v>4326</v>
      </c>
    </row>
    <row r="641" spans="1:4" s="12" customFormat="1" x14ac:dyDescent="0.2">
      <c r="A641" s="524" t="s">
        <v>4785</v>
      </c>
      <c r="B641" s="523" t="s">
        <v>4325</v>
      </c>
      <c r="C641" s="523" t="str">
        <f t="array" ref="C641">IFERROR(INDEX($B$18:$B$811, MATCH(0, COUNTIF($C$17:C640, $B$18:$B$811&amp;"") + IF($B$18:$B$811="",1,0), 0)), "")</f>
        <v/>
      </c>
      <c r="D641" s="523" t="s">
        <v>4326</v>
      </c>
    </row>
    <row r="642" spans="1:4" s="12" customFormat="1" x14ac:dyDescent="0.2">
      <c r="A642" s="524" t="s">
        <v>4786</v>
      </c>
      <c r="B642" s="523" t="s">
        <v>4787</v>
      </c>
      <c r="C642" s="523" t="str">
        <f t="array" ref="C642">IFERROR(INDEX($B$18:$B$811, MATCH(0, COUNTIF($C$17:C641, $B$18:$B$811&amp;"") + IF($B$18:$B$811="",1,0), 0)), "")</f>
        <v/>
      </c>
      <c r="D642" s="523" t="s">
        <v>4788</v>
      </c>
    </row>
    <row r="643" spans="1:4" s="12" customFormat="1" x14ac:dyDescent="0.2">
      <c r="A643" s="524" t="s">
        <v>4789</v>
      </c>
      <c r="B643" s="523" t="s">
        <v>4347</v>
      </c>
      <c r="C643" s="523" t="str">
        <f t="array" ref="C643">IFERROR(INDEX($B$18:$B$811, MATCH(0, COUNTIF($C$17:C642, $B$18:$B$811&amp;"") + IF($B$18:$B$811="",1,0), 0)), "")</f>
        <v/>
      </c>
      <c r="D643" s="523" t="s">
        <v>4348</v>
      </c>
    </row>
    <row r="644" spans="1:4" s="12" customFormat="1" x14ac:dyDescent="0.2">
      <c r="A644" s="524" t="s">
        <v>4790</v>
      </c>
      <c r="B644" s="523" t="s">
        <v>4347</v>
      </c>
      <c r="C644" s="523" t="str">
        <f t="array" ref="C644">IFERROR(INDEX($B$18:$B$811, MATCH(0, COUNTIF($C$17:C643, $B$18:$B$811&amp;"") + IF($B$18:$B$811="",1,0), 0)), "")</f>
        <v/>
      </c>
      <c r="D644" s="523" t="s">
        <v>4348</v>
      </c>
    </row>
    <row r="645" spans="1:4" s="12" customFormat="1" x14ac:dyDescent="0.2">
      <c r="A645" s="524" t="s">
        <v>4791</v>
      </c>
      <c r="B645" s="523" t="s">
        <v>4347</v>
      </c>
      <c r="C645" s="523" t="str">
        <f t="array" ref="C645">IFERROR(INDEX($B$18:$B$811, MATCH(0, COUNTIF($C$17:C644, $B$18:$B$811&amp;"") + IF($B$18:$B$811="",1,0), 0)), "")</f>
        <v/>
      </c>
      <c r="D645" s="523" t="s">
        <v>4348</v>
      </c>
    </row>
    <row r="646" spans="1:4" s="12" customFormat="1" x14ac:dyDescent="0.2">
      <c r="A646" s="524" t="s">
        <v>4792</v>
      </c>
      <c r="B646" s="523" t="s">
        <v>3734</v>
      </c>
      <c r="C646" s="523" t="str">
        <f t="array" ref="C646">IFERROR(INDEX($B$18:$B$811, MATCH(0, COUNTIF($C$17:C645, $B$18:$B$811&amp;"") + IF($B$18:$B$811="",1,0), 0)), "")</f>
        <v/>
      </c>
      <c r="D646" s="523" t="s">
        <v>3735</v>
      </c>
    </row>
    <row r="647" spans="1:4" s="12" customFormat="1" x14ac:dyDescent="0.2">
      <c r="A647" s="524" t="s">
        <v>4793</v>
      </c>
      <c r="B647" s="523" t="s">
        <v>3734</v>
      </c>
      <c r="C647" s="523" t="str">
        <f t="array" ref="C647">IFERROR(INDEX($B$18:$B$811, MATCH(0, COUNTIF($C$17:C646, $B$18:$B$811&amp;"") + IF($B$18:$B$811="",1,0), 0)), "")</f>
        <v/>
      </c>
      <c r="D647" s="523" t="s">
        <v>3735</v>
      </c>
    </row>
    <row r="648" spans="1:4" s="12" customFormat="1" x14ac:dyDescent="0.2">
      <c r="A648" s="524" t="s">
        <v>4794</v>
      </c>
      <c r="B648" s="523" t="s">
        <v>4334</v>
      </c>
      <c r="C648" s="523" t="str">
        <f t="array" ref="C648">IFERROR(INDEX($B$18:$B$811, MATCH(0, COUNTIF($C$17:C647, $B$18:$B$811&amp;"") + IF($B$18:$B$811="",1,0), 0)), "")</f>
        <v/>
      </c>
      <c r="D648" s="523" t="s">
        <v>4335</v>
      </c>
    </row>
    <row r="649" spans="1:4" s="12" customFormat="1" x14ac:dyDescent="0.2">
      <c r="A649" s="524" t="s">
        <v>4795</v>
      </c>
      <c r="B649" s="523" t="s">
        <v>4334</v>
      </c>
      <c r="C649" s="523" t="str">
        <f t="array" ref="C649">IFERROR(INDEX($B$18:$B$811, MATCH(0, COUNTIF($C$17:C648, $B$18:$B$811&amp;"") + IF($B$18:$B$811="",1,0), 0)), "")</f>
        <v/>
      </c>
      <c r="D649" s="523" t="s">
        <v>4335</v>
      </c>
    </row>
    <row r="650" spans="1:4" s="12" customFormat="1" x14ac:dyDescent="0.2">
      <c r="A650" s="524" t="s">
        <v>4796</v>
      </c>
      <c r="B650" s="523" t="s">
        <v>4334</v>
      </c>
      <c r="C650" s="523" t="str">
        <f t="array" ref="C650">IFERROR(INDEX($B$18:$B$811, MATCH(0, COUNTIF($C$17:C649, $B$18:$B$811&amp;"") + IF($B$18:$B$811="",1,0), 0)), "")</f>
        <v/>
      </c>
      <c r="D650" s="523" t="s">
        <v>4335</v>
      </c>
    </row>
    <row r="651" spans="1:4" s="12" customFormat="1" x14ac:dyDescent="0.2">
      <c r="A651" s="524" t="s">
        <v>4797</v>
      </c>
      <c r="B651" s="523" t="s">
        <v>4334</v>
      </c>
      <c r="C651" s="523" t="str">
        <f t="array" ref="C651">IFERROR(INDEX($B$18:$B$811, MATCH(0, COUNTIF($C$17:C650, $B$18:$B$811&amp;"") + IF($B$18:$B$811="",1,0), 0)), "")</f>
        <v/>
      </c>
      <c r="D651" s="523" t="s">
        <v>4335</v>
      </c>
    </row>
    <row r="652" spans="1:4" s="12" customFormat="1" x14ac:dyDescent="0.2">
      <c r="A652" s="524" t="s">
        <v>4798</v>
      </c>
      <c r="B652" s="523" t="s">
        <v>4334</v>
      </c>
      <c r="C652" s="523" t="str">
        <f t="array" ref="C652">IFERROR(INDEX($B$18:$B$811, MATCH(0, COUNTIF($C$17:C651, $B$18:$B$811&amp;"") + IF($B$18:$B$811="",1,0), 0)), "")</f>
        <v/>
      </c>
      <c r="D652" s="523" t="s">
        <v>4335</v>
      </c>
    </row>
    <row r="653" spans="1:4" s="12" customFormat="1" x14ac:dyDescent="0.2">
      <c r="A653" s="524" t="s">
        <v>4799</v>
      </c>
      <c r="B653" s="523" t="s">
        <v>4334</v>
      </c>
      <c r="C653" s="523" t="str">
        <f t="array" ref="C653">IFERROR(INDEX($B$18:$B$811, MATCH(0, COUNTIF($C$17:C652, $B$18:$B$811&amp;"") + IF($B$18:$B$811="",1,0), 0)), "")</f>
        <v/>
      </c>
      <c r="D653" s="523" t="s">
        <v>4335</v>
      </c>
    </row>
    <row r="654" spans="1:4" s="12" customFormat="1" x14ac:dyDescent="0.2">
      <c r="A654" s="524" t="s">
        <v>4800</v>
      </c>
      <c r="B654" s="523" t="s">
        <v>3743</v>
      </c>
      <c r="C654" s="523" t="str">
        <f t="array" ref="C654">IFERROR(INDEX($B$18:$B$811, MATCH(0, COUNTIF($C$17:C653, $B$18:$B$811&amp;"") + IF($B$18:$B$811="",1,0), 0)), "")</f>
        <v/>
      </c>
      <c r="D654" s="523" t="s">
        <v>3744</v>
      </c>
    </row>
    <row r="655" spans="1:4" s="12" customFormat="1" x14ac:dyDescent="0.2">
      <c r="A655" s="524" t="s">
        <v>4801</v>
      </c>
      <c r="B655" s="523" t="s">
        <v>3743</v>
      </c>
      <c r="C655" s="523" t="str">
        <f t="array" ref="C655">IFERROR(INDEX($B$18:$B$811, MATCH(0, COUNTIF($C$17:C654, $B$18:$B$811&amp;"") + IF($B$18:$B$811="",1,0), 0)), "")</f>
        <v/>
      </c>
      <c r="D655" s="523" t="s">
        <v>3744</v>
      </c>
    </row>
    <row r="656" spans="1:4" s="12" customFormat="1" x14ac:dyDescent="0.2">
      <c r="A656" s="524" t="s">
        <v>4802</v>
      </c>
      <c r="B656" s="523" t="s">
        <v>4368</v>
      </c>
      <c r="C656" s="523" t="str">
        <f t="array" ref="C656">IFERROR(INDEX($B$18:$B$811, MATCH(0, COUNTIF($C$17:C655, $B$18:$B$811&amp;"") + IF($B$18:$B$811="",1,0), 0)), "")</f>
        <v/>
      </c>
      <c r="D656" s="523" t="s">
        <v>4369</v>
      </c>
    </row>
    <row r="657" spans="1:4" s="12" customFormat="1" x14ac:dyDescent="0.2">
      <c r="A657" s="524" t="s">
        <v>4803</v>
      </c>
      <c r="B657" s="523" t="s">
        <v>4368</v>
      </c>
      <c r="C657" s="523" t="str">
        <f t="array" ref="C657">IFERROR(INDEX($B$18:$B$811, MATCH(0, COUNTIF($C$17:C656, $B$18:$B$811&amp;"") + IF($B$18:$B$811="",1,0), 0)), "")</f>
        <v/>
      </c>
      <c r="D657" s="523" t="s">
        <v>4369</v>
      </c>
    </row>
    <row r="658" spans="1:4" s="12" customFormat="1" x14ac:dyDescent="0.2">
      <c r="A658" s="524" t="s">
        <v>4804</v>
      </c>
      <c r="B658" s="523" t="s">
        <v>4371</v>
      </c>
      <c r="C658" s="523" t="str">
        <f t="array" ref="C658">IFERROR(INDEX($B$18:$B$811, MATCH(0, COUNTIF($C$17:C657, $B$18:$B$811&amp;"") + IF($B$18:$B$811="",1,0), 0)), "")</f>
        <v/>
      </c>
      <c r="D658" s="523" t="s">
        <v>4372</v>
      </c>
    </row>
    <row r="659" spans="1:4" s="12" customFormat="1" x14ac:dyDescent="0.2">
      <c r="A659" s="524" t="s">
        <v>4805</v>
      </c>
      <c r="B659" s="523" t="s">
        <v>4371</v>
      </c>
      <c r="C659" s="523" t="str">
        <f t="array" ref="C659">IFERROR(INDEX($B$18:$B$811, MATCH(0, COUNTIF($C$17:C658, $B$18:$B$811&amp;"") + IF($B$18:$B$811="",1,0), 0)), "")</f>
        <v/>
      </c>
      <c r="D659" s="523" t="s">
        <v>4372</v>
      </c>
    </row>
    <row r="660" spans="1:4" s="12" customFormat="1" x14ac:dyDescent="0.2">
      <c r="A660" s="524" t="s">
        <v>4806</v>
      </c>
      <c r="B660" s="523" t="s">
        <v>4328</v>
      </c>
      <c r="C660" s="523" t="str">
        <f t="array" ref="C660">IFERROR(INDEX($B$18:$B$811, MATCH(0, COUNTIF($C$17:C659, $B$18:$B$811&amp;"") + IF($B$18:$B$811="",1,0), 0)), "")</f>
        <v/>
      </c>
      <c r="D660" s="523" t="s">
        <v>4329</v>
      </c>
    </row>
    <row r="661" spans="1:4" s="12" customFormat="1" x14ac:dyDescent="0.2">
      <c r="A661" s="524" t="s">
        <v>4807</v>
      </c>
      <c r="B661" s="523" t="s">
        <v>4325</v>
      </c>
      <c r="C661" s="523" t="str">
        <f t="array" ref="C661">IFERROR(INDEX($B$18:$B$811, MATCH(0, COUNTIF($C$17:C660, $B$18:$B$811&amp;"") + IF($B$18:$B$811="",1,0), 0)), "")</f>
        <v/>
      </c>
      <c r="D661" s="523" t="s">
        <v>4326</v>
      </c>
    </row>
    <row r="662" spans="1:4" s="12" customFormat="1" x14ac:dyDescent="0.2">
      <c r="A662" s="524" t="s">
        <v>4808</v>
      </c>
      <c r="B662" s="523" t="s">
        <v>4325</v>
      </c>
      <c r="C662" s="523" t="str">
        <f t="array" ref="C662">IFERROR(INDEX($B$18:$B$811, MATCH(0, COUNTIF($C$17:C661, $B$18:$B$811&amp;"") + IF($B$18:$B$811="",1,0), 0)), "")</f>
        <v/>
      </c>
      <c r="D662" s="523" t="s">
        <v>4326</v>
      </c>
    </row>
    <row r="663" spans="1:4" s="12" customFormat="1" x14ac:dyDescent="0.2">
      <c r="A663" s="524" t="s">
        <v>4809</v>
      </c>
      <c r="B663" s="523" t="s">
        <v>4810</v>
      </c>
      <c r="C663" s="523" t="str">
        <f t="array" ref="C663">IFERROR(INDEX($B$18:$B$811, MATCH(0, COUNTIF($C$17:C662, $B$18:$B$811&amp;"") + IF($B$18:$B$811="",1,0), 0)), "")</f>
        <v/>
      </c>
      <c r="D663" s="523" t="s">
        <v>4811</v>
      </c>
    </row>
    <row r="664" spans="1:4" s="12" customFormat="1" x14ac:dyDescent="0.2">
      <c r="A664" s="524" t="s">
        <v>4812</v>
      </c>
      <c r="B664" s="523" t="s">
        <v>4813</v>
      </c>
      <c r="C664" s="523" t="str">
        <f t="array" ref="C664">IFERROR(INDEX($B$18:$B$811, MATCH(0, COUNTIF($C$17:C663, $B$18:$B$811&amp;"") + IF($B$18:$B$811="",1,0), 0)), "")</f>
        <v/>
      </c>
      <c r="D664" s="523" t="s">
        <v>4814</v>
      </c>
    </row>
    <row r="665" spans="1:4" s="12" customFormat="1" x14ac:dyDescent="0.2">
      <c r="A665" s="524" t="s">
        <v>4815</v>
      </c>
      <c r="B665" s="523" t="s">
        <v>4813</v>
      </c>
      <c r="C665" s="523" t="str">
        <f t="array" ref="C665">IFERROR(INDEX($B$18:$B$811, MATCH(0, COUNTIF($C$17:C664, $B$18:$B$811&amp;"") + IF($B$18:$B$811="",1,0), 0)), "")</f>
        <v/>
      </c>
      <c r="D665" s="523" t="s">
        <v>4814</v>
      </c>
    </row>
    <row r="666" spans="1:4" s="12" customFormat="1" x14ac:dyDescent="0.2">
      <c r="A666" s="524" t="s">
        <v>4816</v>
      </c>
      <c r="B666" s="523" t="s">
        <v>4813</v>
      </c>
      <c r="C666" s="523" t="str">
        <f t="array" ref="C666">IFERROR(INDEX($B$18:$B$811, MATCH(0, COUNTIF($C$17:C665, $B$18:$B$811&amp;"") + IF($B$18:$B$811="",1,0), 0)), "")</f>
        <v/>
      </c>
      <c r="D666" s="523" t="s">
        <v>4814</v>
      </c>
    </row>
    <row r="667" spans="1:4" s="12" customFormat="1" x14ac:dyDescent="0.2">
      <c r="A667" s="524" t="s">
        <v>4817</v>
      </c>
      <c r="B667" s="523" t="s">
        <v>4558</v>
      </c>
      <c r="C667" s="523" t="str">
        <f t="array" ref="C667">IFERROR(INDEX($B$18:$B$811, MATCH(0, COUNTIF($C$17:C666, $B$18:$B$811&amp;"") + IF($B$18:$B$811="",1,0), 0)), "")</f>
        <v/>
      </c>
      <c r="D667" s="523" t="s">
        <v>4559</v>
      </c>
    </row>
    <row r="668" spans="1:4" s="12" customFormat="1" x14ac:dyDescent="0.2">
      <c r="A668" s="524" t="s">
        <v>4818</v>
      </c>
      <c r="B668" s="523" t="s">
        <v>4558</v>
      </c>
      <c r="C668" s="523" t="str">
        <f t="array" ref="C668">IFERROR(INDEX($B$18:$B$811, MATCH(0, COUNTIF($C$17:C667, $B$18:$B$811&amp;"") + IF($B$18:$B$811="",1,0), 0)), "")</f>
        <v/>
      </c>
      <c r="D668" s="523" t="s">
        <v>4559</v>
      </c>
    </row>
    <row r="669" spans="1:4" s="12" customFormat="1" x14ac:dyDescent="0.2">
      <c r="A669" s="524" t="s">
        <v>4819</v>
      </c>
      <c r="B669" s="523" t="s">
        <v>4436</v>
      </c>
      <c r="C669" s="523" t="str">
        <f t="array" ref="C669">IFERROR(INDEX($B$18:$B$811, MATCH(0, COUNTIF($C$17:C668, $B$18:$B$811&amp;"") + IF($B$18:$B$811="",1,0), 0)), "")</f>
        <v/>
      </c>
      <c r="D669" s="523" t="s">
        <v>4437</v>
      </c>
    </row>
    <row r="670" spans="1:4" s="12" customFormat="1" x14ac:dyDescent="0.2">
      <c r="A670" s="524" t="s">
        <v>4820</v>
      </c>
      <c r="B670" s="523" t="s">
        <v>4436</v>
      </c>
      <c r="C670" s="523" t="str">
        <f t="array" ref="C670">IFERROR(INDEX($B$18:$B$811, MATCH(0, COUNTIF($C$17:C669, $B$18:$B$811&amp;"") + IF($B$18:$B$811="",1,0), 0)), "")</f>
        <v/>
      </c>
      <c r="D670" s="523" t="s">
        <v>4437</v>
      </c>
    </row>
    <row r="671" spans="1:4" s="12" customFormat="1" x14ac:dyDescent="0.2">
      <c r="A671" s="524" t="s">
        <v>4821</v>
      </c>
      <c r="B671" s="523" t="s">
        <v>4822</v>
      </c>
      <c r="C671" s="523" t="str">
        <f t="array" ref="C671">IFERROR(INDEX($B$18:$B$811, MATCH(0, COUNTIF($C$17:C670, $B$18:$B$811&amp;"") + IF($B$18:$B$811="",1,0), 0)), "")</f>
        <v/>
      </c>
      <c r="D671" s="523" t="s">
        <v>4823</v>
      </c>
    </row>
    <row r="672" spans="1:4" s="12" customFormat="1" x14ac:dyDescent="0.2">
      <c r="A672" s="524" t="s">
        <v>4824</v>
      </c>
      <c r="B672" s="523" t="s">
        <v>4439</v>
      </c>
      <c r="C672" s="523" t="str">
        <f t="array" ref="C672">IFERROR(INDEX($B$18:$B$811, MATCH(0, COUNTIF($C$17:C671, $B$18:$B$811&amp;"") + IF($B$18:$B$811="",1,0), 0)), "")</f>
        <v/>
      </c>
      <c r="D672" s="523" t="s">
        <v>4440</v>
      </c>
    </row>
    <row r="673" spans="1:4" s="12" customFormat="1" x14ac:dyDescent="0.2">
      <c r="A673" s="524" t="s">
        <v>4825</v>
      </c>
      <c r="B673" s="523" t="s">
        <v>4439</v>
      </c>
      <c r="C673" s="523" t="str">
        <f t="array" ref="C673">IFERROR(INDEX($B$18:$B$811, MATCH(0, COUNTIF($C$17:C672, $B$18:$B$811&amp;"") + IF($B$18:$B$811="",1,0), 0)), "")</f>
        <v/>
      </c>
      <c r="D673" s="523" t="s">
        <v>4440</v>
      </c>
    </row>
    <row r="674" spans="1:4" s="12" customFormat="1" x14ac:dyDescent="0.2">
      <c r="A674" s="524" t="s">
        <v>4826</v>
      </c>
      <c r="B674" s="523" t="s">
        <v>4433</v>
      </c>
      <c r="C674" s="523" t="str">
        <f t="array" ref="C674">IFERROR(INDEX($B$18:$B$811, MATCH(0, COUNTIF($C$17:C673, $B$18:$B$811&amp;"") + IF($B$18:$B$811="",1,0), 0)), "")</f>
        <v/>
      </c>
      <c r="D674" s="523" t="s">
        <v>4434</v>
      </c>
    </row>
    <row r="675" spans="1:4" s="12" customFormat="1" x14ac:dyDescent="0.2">
      <c r="A675" s="524" t="s">
        <v>4827</v>
      </c>
      <c r="B675" s="523" t="s">
        <v>4822</v>
      </c>
      <c r="C675" s="523" t="str">
        <f t="array" ref="C675">IFERROR(INDEX($B$18:$B$811, MATCH(0, COUNTIF($C$17:C674, $B$18:$B$811&amp;"") + IF($B$18:$B$811="",1,0), 0)), "")</f>
        <v/>
      </c>
      <c r="D675" s="523" t="s">
        <v>4823</v>
      </c>
    </row>
    <row r="676" spans="1:4" s="12" customFormat="1" x14ac:dyDescent="0.2">
      <c r="A676" s="524" t="s">
        <v>4828</v>
      </c>
      <c r="B676" s="523" t="s">
        <v>4442</v>
      </c>
      <c r="C676" s="523" t="str">
        <f t="array" ref="C676">IFERROR(INDEX($B$18:$B$811, MATCH(0, COUNTIF($C$17:C675, $B$18:$B$811&amp;"") + IF($B$18:$B$811="",1,0), 0)), "")</f>
        <v/>
      </c>
      <c r="D676" s="523" t="s">
        <v>4443</v>
      </c>
    </row>
    <row r="677" spans="1:4" s="12" customFormat="1" x14ac:dyDescent="0.2">
      <c r="A677" s="524" t="s">
        <v>4829</v>
      </c>
      <c r="B677" s="523" t="s">
        <v>4452</v>
      </c>
      <c r="C677" s="523" t="str">
        <f t="array" ref="C677">IFERROR(INDEX($B$18:$B$811, MATCH(0, COUNTIF($C$17:C676, $B$18:$B$811&amp;"") + IF($B$18:$B$811="",1,0), 0)), "")</f>
        <v/>
      </c>
      <c r="D677" s="523" t="s">
        <v>4453</v>
      </c>
    </row>
    <row r="678" spans="1:4" s="12" customFormat="1" x14ac:dyDescent="0.2">
      <c r="A678" s="524" t="s">
        <v>4830</v>
      </c>
      <c r="B678" s="523" t="s">
        <v>4452</v>
      </c>
      <c r="C678" s="523" t="str">
        <f t="array" ref="C678">IFERROR(INDEX($B$18:$B$811, MATCH(0, COUNTIF($C$17:C677, $B$18:$B$811&amp;"") + IF($B$18:$B$811="",1,0), 0)), "")</f>
        <v/>
      </c>
      <c r="D678" s="523" t="s">
        <v>4453</v>
      </c>
    </row>
    <row r="679" spans="1:4" s="12" customFormat="1" x14ac:dyDescent="0.2">
      <c r="A679" s="524" t="s">
        <v>4831</v>
      </c>
      <c r="B679" s="523" t="s">
        <v>4452</v>
      </c>
      <c r="C679" s="523" t="str">
        <f t="array" ref="C679">IFERROR(INDEX($B$18:$B$811, MATCH(0, COUNTIF($C$17:C678, $B$18:$B$811&amp;"") + IF($B$18:$B$811="",1,0), 0)), "")</f>
        <v/>
      </c>
      <c r="D679" s="523" t="s">
        <v>4453</v>
      </c>
    </row>
    <row r="680" spans="1:4" s="12" customFormat="1" x14ac:dyDescent="0.2">
      <c r="A680" s="524" t="s">
        <v>4832</v>
      </c>
      <c r="B680" s="523" t="s">
        <v>4452</v>
      </c>
      <c r="C680" s="523" t="str">
        <f t="array" ref="C680">IFERROR(INDEX($B$18:$B$811, MATCH(0, COUNTIF($C$17:C679, $B$18:$B$811&amp;"") + IF($B$18:$B$811="",1,0), 0)), "")</f>
        <v/>
      </c>
      <c r="D680" s="523" t="s">
        <v>4453</v>
      </c>
    </row>
    <row r="681" spans="1:4" s="12" customFormat="1" x14ac:dyDescent="0.2">
      <c r="A681" s="524" t="s">
        <v>4833</v>
      </c>
      <c r="B681" s="523" t="s">
        <v>4834</v>
      </c>
      <c r="C681" s="523" t="str">
        <f t="array" ref="C681">IFERROR(INDEX($B$18:$B$811, MATCH(0, COUNTIF($C$17:C680, $B$18:$B$811&amp;"") + IF($B$18:$B$811="",1,0), 0)), "")</f>
        <v/>
      </c>
      <c r="D681" s="523" t="s">
        <v>4835</v>
      </c>
    </row>
    <row r="682" spans="1:4" s="12" customFormat="1" x14ac:dyDescent="0.2">
      <c r="A682" s="524" t="s">
        <v>4836</v>
      </c>
      <c r="B682" s="523" t="s">
        <v>3762</v>
      </c>
      <c r="C682" s="523" t="str">
        <f t="array" ref="C682">IFERROR(INDEX($B$18:$B$811, MATCH(0, COUNTIF($C$17:C681, $B$18:$B$811&amp;"") + IF($B$18:$B$811="",1,0), 0)), "")</f>
        <v/>
      </c>
      <c r="D682" s="523" t="s">
        <v>3763</v>
      </c>
    </row>
    <row r="683" spans="1:4" s="12" customFormat="1" x14ac:dyDescent="0.2">
      <c r="A683" s="524" t="s">
        <v>4837</v>
      </c>
      <c r="B683" s="523" t="s">
        <v>3762</v>
      </c>
      <c r="C683" s="523" t="str">
        <f t="array" ref="C683">IFERROR(INDEX($B$18:$B$811, MATCH(0, COUNTIF($C$17:C682, $B$18:$B$811&amp;"") + IF($B$18:$B$811="",1,0), 0)), "")</f>
        <v/>
      </c>
      <c r="D683" s="523" t="s">
        <v>3763</v>
      </c>
    </row>
    <row r="684" spans="1:4" s="12" customFormat="1" x14ac:dyDescent="0.2">
      <c r="A684" s="524" t="s">
        <v>4838</v>
      </c>
      <c r="B684" s="523" t="s">
        <v>3762</v>
      </c>
      <c r="C684" s="523" t="str">
        <f t="array" ref="C684">IFERROR(INDEX($B$18:$B$811, MATCH(0, COUNTIF($C$17:C683, $B$18:$B$811&amp;"") + IF($B$18:$B$811="",1,0), 0)), "")</f>
        <v/>
      </c>
      <c r="D684" s="523" t="s">
        <v>3763</v>
      </c>
    </row>
    <row r="685" spans="1:4" s="12" customFormat="1" x14ac:dyDescent="0.2">
      <c r="A685" s="524" t="s">
        <v>4839</v>
      </c>
      <c r="B685" s="523" t="s">
        <v>3750</v>
      </c>
      <c r="C685" s="523" t="str">
        <f t="array" ref="C685">IFERROR(INDEX($B$18:$B$811, MATCH(0, COUNTIF($C$17:C684, $B$18:$B$811&amp;"") + IF($B$18:$B$811="",1,0), 0)), "")</f>
        <v/>
      </c>
      <c r="D685" s="523" t="s">
        <v>3751</v>
      </c>
    </row>
    <row r="686" spans="1:4" s="12" customFormat="1" x14ac:dyDescent="0.2">
      <c r="A686" s="524" t="s">
        <v>4840</v>
      </c>
      <c r="B686" s="523" t="s">
        <v>4485</v>
      </c>
      <c r="C686" s="523" t="str">
        <f t="array" ref="C686">IFERROR(INDEX($B$18:$B$811, MATCH(0, COUNTIF($C$17:C685, $B$18:$B$811&amp;"") + IF($B$18:$B$811="",1,0), 0)), "")</f>
        <v/>
      </c>
      <c r="D686" s="523" t="s">
        <v>4486</v>
      </c>
    </row>
    <row r="687" spans="1:4" s="12" customFormat="1" x14ac:dyDescent="0.2">
      <c r="A687" s="524" t="s">
        <v>4841</v>
      </c>
      <c r="B687" s="523" t="s">
        <v>4403</v>
      </c>
      <c r="C687" s="523" t="str">
        <f t="array" ref="C687">IFERROR(INDEX($B$18:$B$811, MATCH(0, COUNTIF($C$17:C686, $B$18:$B$811&amp;"") + IF($B$18:$B$811="",1,0), 0)), "")</f>
        <v/>
      </c>
      <c r="D687" s="523" t="s">
        <v>4404</v>
      </c>
    </row>
    <row r="688" spans="1:4" s="12" customFormat="1" x14ac:dyDescent="0.2">
      <c r="A688" s="524" t="s">
        <v>4842</v>
      </c>
      <c r="B688" s="523" t="s">
        <v>4409</v>
      </c>
      <c r="C688" s="523" t="str">
        <f t="array" ref="C688">IFERROR(INDEX($B$18:$B$811, MATCH(0, COUNTIF($C$17:C687, $B$18:$B$811&amp;"") + IF($B$18:$B$811="",1,0), 0)), "")</f>
        <v/>
      </c>
      <c r="D688" s="523" t="s">
        <v>4410</v>
      </c>
    </row>
    <row r="689" spans="1:4" s="12" customFormat="1" x14ac:dyDescent="0.2">
      <c r="A689" s="524" t="s">
        <v>4843</v>
      </c>
      <c r="B689" s="523" t="s">
        <v>4485</v>
      </c>
      <c r="C689" s="523" t="str">
        <f t="array" ref="C689">IFERROR(INDEX($B$18:$B$811, MATCH(0, COUNTIF($C$17:C688, $B$18:$B$811&amp;"") + IF($B$18:$B$811="",1,0), 0)), "")</f>
        <v/>
      </c>
      <c r="D689" s="523" t="s">
        <v>4844</v>
      </c>
    </row>
    <row r="690" spans="1:4" s="12" customFormat="1" x14ac:dyDescent="0.2">
      <c r="A690" s="524" t="s">
        <v>4845</v>
      </c>
      <c r="B690" s="523" t="s">
        <v>4412</v>
      </c>
      <c r="C690" s="523" t="str">
        <f t="array" ref="C690">IFERROR(INDEX($B$18:$B$811, MATCH(0, COUNTIF($C$17:C689, $B$18:$B$811&amp;"") + IF($B$18:$B$811="",1,0), 0)), "")</f>
        <v/>
      </c>
      <c r="D690" s="523" t="s">
        <v>4413</v>
      </c>
    </row>
    <row r="691" spans="1:4" s="12" customFormat="1" x14ac:dyDescent="0.2">
      <c r="A691" s="524" t="s">
        <v>4846</v>
      </c>
      <c r="B691" s="523" t="s">
        <v>4406</v>
      </c>
      <c r="C691" s="523" t="str">
        <f t="array" ref="C691">IFERROR(INDEX($B$18:$B$811, MATCH(0, COUNTIF($C$17:C690, $B$18:$B$811&amp;"") + IF($B$18:$B$811="",1,0), 0)), "")</f>
        <v/>
      </c>
      <c r="D691" s="523" t="s">
        <v>4407</v>
      </c>
    </row>
    <row r="692" spans="1:4" s="12" customFormat="1" x14ac:dyDescent="0.2">
      <c r="A692" s="524" t="s">
        <v>4847</v>
      </c>
      <c r="B692" s="523" t="s">
        <v>4409</v>
      </c>
      <c r="C692" s="523" t="str">
        <f t="array" ref="C692">IFERROR(INDEX($B$18:$B$811, MATCH(0, COUNTIF($C$17:C691, $B$18:$B$811&amp;"") + IF($B$18:$B$811="",1,0), 0)), "")</f>
        <v/>
      </c>
      <c r="D692" s="523" t="s">
        <v>4410</v>
      </c>
    </row>
    <row r="693" spans="1:4" s="12" customFormat="1" x14ac:dyDescent="0.2">
      <c r="A693" s="524" t="s">
        <v>4848</v>
      </c>
      <c r="B693" s="523" t="s">
        <v>4849</v>
      </c>
      <c r="C693" s="523" t="str">
        <f t="array" ref="C693">IFERROR(INDEX($B$18:$B$811, MATCH(0, COUNTIF($C$17:C692, $B$18:$B$811&amp;"") + IF($B$18:$B$811="",1,0), 0)), "")</f>
        <v/>
      </c>
      <c r="D693" s="523" t="s">
        <v>4850</v>
      </c>
    </row>
    <row r="694" spans="1:4" s="12" customFormat="1" x14ac:dyDescent="0.2">
      <c r="A694" s="524" t="s">
        <v>4851</v>
      </c>
      <c r="B694" s="523" t="s">
        <v>4852</v>
      </c>
      <c r="C694" s="523" t="str">
        <f t="array" ref="C694">IFERROR(INDEX($B$18:$B$811, MATCH(0, COUNTIF($C$17:C693, $B$18:$B$811&amp;"") + IF($B$18:$B$811="",1,0), 0)), "")</f>
        <v/>
      </c>
      <c r="D694" s="523" t="s">
        <v>4853</v>
      </c>
    </row>
    <row r="695" spans="1:4" s="12" customFormat="1" x14ac:dyDescent="0.2">
      <c r="A695" s="524" t="s">
        <v>4854</v>
      </c>
      <c r="B695" s="523" t="s">
        <v>4855</v>
      </c>
      <c r="C695" s="523" t="str">
        <f t="array" ref="C695">IFERROR(INDEX($B$18:$B$811, MATCH(0, COUNTIF($C$17:C694, $B$18:$B$811&amp;"") + IF($B$18:$B$811="",1,0), 0)), "")</f>
        <v/>
      </c>
      <c r="D695" s="523" t="s">
        <v>4856</v>
      </c>
    </row>
    <row r="696" spans="1:4" s="12" customFormat="1" x14ac:dyDescent="0.2">
      <c r="A696" s="524" t="s">
        <v>4857</v>
      </c>
      <c r="B696" s="523" t="s">
        <v>4855</v>
      </c>
      <c r="C696" s="523" t="str">
        <f t="array" ref="C696">IFERROR(INDEX($B$18:$B$811, MATCH(0, COUNTIF($C$17:C695, $B$18:$B$811&amp;"") + IF($B$18:$B$811="",1,0), 0)), "")</f>
        <v/>
      </c>
      <c r="D696" s="523" t="s">
        <v>4856</v>
      </c>
    </row>
    <row r="697" spans="1:4" s="12" customFormat="1" x14ac:dyDescent="0.2">
      <c r="A697" s="524" t="s">
        <v>4858</v>
      </c>
      <c r="B697" s="523" t="s">
        <v>4859</v>
      </c>
      <c r="C697" s="523" t="str">
        <f t="array" ref="C697">IFERROR(INDEX($B$18:$B$811, MATCH(0, COUNTIF($C$17:C696, $B$18:$B$811&amp;"") + IF($B$18:$B$811="",1,0), 0)), "")</f>
        <v/>
      </c>
      <c r="D697" s="523" t="s">
        <v>4860</v>
      </c>
    </row>
    <row r="698" spans="1:4" s="12" customFormat="1" x14ac:dyDescent="0.2">
      <c r="A698" s="524" t="s">
        <v>4861</v>
      </c>
      <c r="B698" s="523" t="s">
        <v>4862</v>
      </c>
      <c r="C698" s="523" t="str">
        <f t="array" ref="C698">IFERROR(INDEX($B$18:$B$811, MATCH(0, COUNTIF($C$17:C697, $B$18:$B$811&amp;"") + IF($B$18:$B$811="",1,0), 0)), "")</f>
        <v/>
      </c>
      <c r="D698" s="523" t="s">
        <v>4863</v>
      </c>
    </row>
    <row r="699" spans="1:4" s="12" customFormat="1" x14ac:dyDescent="0.2">
      <c r="A699" s="524" t="s">
        <v>4864</v>
      </c>
      <c r="B699" s="523" t="s">
        <v>4554</v>
      </c>
      <c r="C699" s="523" t="str">
        <f t="array" ref="C699">IFERROR(INDEX($B$18:$B$811, MATCH(0, COUNTIF($C$17:C698, $B$18:$B$811&amp;"") + IF($B$18:$B$811="",1,0), 0)), "")</f>
        <v/>
      </c>
      <c r="D699" s="523" t="s">
        <v>4555</v>
      </c>
    </row>
    <row r="700" spans="1:4" s="12" customFormat="1" x14ac:dyDescent="0.2">
      <c r="A700" s="524" t="s">
        <v>4865</v>
      </c>
      <c r="B700" s="523" t="s">
        <v>4508</v>
      </c>
      <c r="C700" s="523" t="str">
        <f t="array" ref="C700">IFERROR(INDEX($B$18:$B$811, MATCH(0, COUNTIF($C$17:C699, $B$18:$B$811&amp;"") + IF($B$18:$B$811="",1,0), 0)), "")</f>
        <v/>
      </c>
      <c r="D700" s="523" t="s">
        <v>4509</v>
      </c>
    </row>
    <row r="701" spans="1:4" s="12" customFormat="1" x14ac:dyDescent="0.2">
      <c r="A701" s="524" t="s">
        <v>4866</v>
      </c>
      <c r="B701" s="523" t="s">
        <v>4520</v>
      </c>
      <c r="C701" s="523" t="str">
        <f t="array" ref="C701">IFERROR(INDEX($B$18:$B$811, MATCH(0, COUNTIF($C$17:C700, $B$18:$B$811&amp;"") + IF($B$18:$B$811="",1,0), 0)), "")</f>
        <v/>
      </c>
      <c r="D701" s="523" t="s">
        <v>4521</v>
      </c>
    </row>
    <row r="702" spans="1:4" s="12" customFormat="1" x14ac:dyDescent="0.2">
      <c r="A702" s="524" t="s">
        <v>4867</v>
      </c>
      <c r="B702" s="523" t="s">
        <v>4520</v>
      </c>
      <c r="C702" s="523" t="str">
        <f t="array" ref="C702">IFERROR(INDEX($B$18:$B$811, MATCH(0, COUNTIF($C$17:C701, $B$18:$B$811&amp;"") + IF($B$18:$B$811="",1,0), 0)), "")</f>
        <v/>
      </c>
      <c r="D702" s="523" t="s">
        <v>4521</v>
      </c>
    </row>
    <row r="703" spans="1:4" s="12" customFormat="1" x14ac:dyDescent="0.2">
      <c r="A703" s="524" t="s">
        <v>4868</v>
      </c>
      <c r="B703" s="523" t="s">
        <v>4520</v>
      </c>
      <c r="C703" s="523" t="str">
        <f t="array" ref="C703">IFERROR(INDEX($B$18:$B$811, MATCH(0, COUNTIF($C$17:C702, $B$18:$B$811&amp;"") + IF($B$18:$B$811="",1,0), 0)), "")</f>
        <v/>
      </c>
      <c r="D703" s="523" t="s">
        <v>4521</v>
      </c>
    </row>
    <row r="704" spans="1:4" s="12" customFormat="1" x14ac:dyDescent="0.2">
      <c r="A704" s="524" t="s">
        <v>4869</v>
      </c>
      <c r="B704" s="523" t="s">
        <v>4870</v>
      </c>
      <c r="C704" s="523" t="str">
        <f t="array" ref="C704">IFERROR(INDEX($B$18:$B$811, MATCH(0, COUNTIF($C$17:C703, $B$18:$B$811&amp;"") + IF($B$18:$B$811="",1,0), 0)), "")</f>
        <v/>
      </c>
      <c r="D704" s="523" t="s">
        <v>4871</v>
      </c>
    </row>
    <row r="705" spans="1:4" s="12" customFormat="1" x14ac:dyDescent="0.2">
      <c r="A705" s="524" t="s">
        <v>4872</v>
      </c>
      <c r="B705" s="523" t="s">
        <v>4448</v>
      </c>
      <c r="C705" s="523" t="str">
        <f t="array" ref="C705">IFERROR(INDEX($B$18:$B$811, MATCH(0, COUNTIF($C$17:C704, $B$18:$B$811&amp;"") + IF($B$18:$B$811="",1,0), 0)), "")</f>
        <v/>
      </c>
      <c r="D705" s="523" t="s">
        <v>4449</v>
      </c>
    </row>
    <row r="706" spans="1:4" s="12" customFormat="1" x14ac:dyDescent="0.2">
      <c r="A706" s="524" t="s">
        <v>4873</v>
      </c>
      <c r="B706" s="523" t="s">
        <v>4448</v>
      </c>
      <c r="C706" s="523" t="str">
        <f t="array" ref="C706">IFERROR(INDEX($B$18:$B$811, MATCH(0, COUNTIF($C$17:C705, $B$18:$B$811&amp;"") + IF($B$18:$B$811="",1,0), 0)), "")</f>
        <v/>
      </c>
      <c r="D706" s="523" t="s">
        <v>4449</v>
      </c>
    </row>
    <row r="707" spans="1:4" s="12" customFormat="1" x14ac:dyDescent="0.2">
      <c r="A707" s="524" t="s">
        <v>4874</v>
      </c>
      <c r="B707" s="523" t="s">
        <v>4875</v>
      </c>
      <c r="C707" s="523" t="str">
        <f t="array" ref="C707">IFERROR(INDEX($B$18:$B$811, MATCH(0, COUNTIF($C$17:C706, $B$18:$B$811&amp;"") + IF($B$18:$B$811="",1,0), 0)), "")</f>
        <v/>
      </c>
      <c r="D707" s="523" t="s">
        <v>4876</v>
      </c>
    </row>
    <row r="708" spans="1:4" s="12" customFormat="1" x14ac:dyDescent="0.2">
      <c r="A708" s="524" t="s">
        <v>4877</v>
      </c>
      <c r="B708" s="523" t="s">
        <v>4875</v>
      </c>
      <c r="C708" s="523" t="str">
        <f t="array" ref="C708">IFERROR(INDEX($B$18:$B$811, MATCH(0, COUNTIF($C$17:C707, $B$18:$B$811&amp;"") + IF($B$18:$B$811="",1,0), 0)), "")</f>
        <v/>
      </c>
      <c r="D708" s="523" t="s">
        <v>4876</v>
      </c>
    </row>
    <row r="709" spans="1:4" s="12" customFormat="1" x14ac:dyDescent="0.2">
      <c r="A709" s="524" t="s">
        <v>4878</v>
      </c>
      <c r="B709" s="523" t="s">
        <v>4533</v>
      </c>
      <c r="C709" s="523" t="str">
        <f t="array" ref="C709">IFERROR(INDEX($B$18:$B$811, MATCH(0, COUNTIF($C$17:C708, $B$18:$B$811&amp;"") + IF($B$18:$B$811="",1,0), 0)), "")</f>
        <v/>
      </c>
      <c r="D709" s="523" t="s">
        <v>4534</v>
      </c>
    </row>
    <row r="710" spans="1:4" s="12" customFormat="1" x14ac:dyDescent="0.2">
      <c r="A710" s="524" t="s">
        <v>4879</v>
      </c>
      <c r="B710" s="523" t="s">
        <v>4287</v>
      </c>
      <c r="C710" s="523" t="str">
        <f t="array" ref="C710">IFERROR(INDEX($B$18:$B$811, MATCH(0, COUNTIF($C$17:C709, $B$18:$B$811&amp;"") + IF($B$18:$B$811="",1,0), 0)), "")</f>
        <v/>
      </c>
      <c r="D710" s="523" t="s">
        <v>4288</v>
      </c>
    </row>
    <row r="711" spans="1:4" s="12" customFormat="1" x14ac:dyDescent="0.2">
      <c r="A711" s="524" t="s">
        <v>4880</v>
      </c>
      <c r="B711" s="523" t="s">
        <v>4287</v>
      </c>
      <c r="C711" s="523" t="str">
        <f t="array" ref="C711">IFERROR(INDEX($B$18:$B$811, MATCH(0, COUNTIF($C$17:C710, $B$18:$B$811&amp;"") + IF($B$18:$B$811="",1,0), 0)), "")</f>
        <v/>
      </c>
      <c r="D711" s="523" t="s">
        <v>4288</v>
      </c>
    </row>
    <row r="712" spans="1:4" s="12" customFormat="1" x14ac:dyDescent="0.2">
      <c r="A712" s="524" t="s">
        <v>4881</v>
      </c>
      <c r="B712" s="523" t="s">
        <v>4287</v>
      </c>
      <c r="C712" s="523" t="str">
        <f t="array" ref="C712">IFERROR(INDEX($B$18:$B$811, MATCH(0, COUNTIF($C$17:C711, $B$18:$B$811&amp;"") + IF($B$18:$B$811="",1,0), 0)), "")</f>
        <v/>
      </c>
      <c r="D712" s="523" t="s">
        <v>4288</v>
      </c>
    </row>
    <row r="713" spans="1:4" s="12" customFormat="1" x14ac:dyDescent="0.2">
      <c r="A713" s="524" t="s">
        <v>4882</v>
      </c>
      <c r="B713" s="523" t="s">
        <v>4287</v>
      </c>
      <c r="C713" s="523" t="str">
        <f t="array" ref="C713">IFERROR(INDEX($B$18:$B$811, MATCH(0, COUNTIF($C$17:C712, $B$18:$B$811&amp;"") + IF($B$18:$B$811="",1,0), 0)), "")</f>
        <v/>
      </c>
      <c r="D713" s="523" t="s">
        <v>4288</v>
      </c>
    </row>
    <row r="714" spans="1:4" s="12" customFormat="1" x14ac:dyDescent="0.2">
      <c r="A714" s="524" t="s">
        <v>4883</v>
      </c>
      <c r="B714" s="523" t="s">
        <v>4496</v>
      </c>
      <c r="C714" s="523" t="str">
        <f t="array" ref="C714">IFERROR(INDEX($B$18:$B$811, MATCH(0, COUNTIF($C$17:C713, $B$18:$B$811&amp;"") + IF($B$18:$B$811="",1,0), 0)), "")</f>
        <v/>
      </c>
      <c r="D714" s="523" t="s">
        <v>4497</v>
      </c>
    </row>
    <row r="715" spans="1:4" s="12" customFormat="1" x14ac:dyDescent="0.2">
      <c r="A715" s="524" t="s">
        <v>4884</v>
      </c>
      <c r="B715" s="523" t="s">
        <v>4478</v>
      </c>
      <c r="C715" s="523" t="str">
        <f t="array" ref="C715">IFERROR(INDEX($B$18:$B$811, MATCH(0, COUNTIF($C$17:C714, $B$18:$B$811&amp;"") + IF($B$18:$B$811="",1,0), 0)), "")</f>
        <v/>
      </c>
      <c r="D715" s="523" t="s">
        <v>4479</v>
      </c>
    </row>
    <row r="716" spans="1:4" s="12" customFormat="1" x14ac:dyDescent="0.2">
      <c r="A716" s="524" t="s">
        <v>4885</v>
      </c>
      <c r="B716" s="523" t="s">
        <v>3753</v>
      </c>
      <c r="C716" s="523" t="str">
        <f t="array" ref="C716">IFERROR(INDEX($B$18:$B$811, MATCH(0, COUNTIF($C$17:C715, $B$18:$B$811&amp;"") + IF($B$18:$B$811="",1,0), 0)), "")</f>
        <v/>
      </c>
      <c r="D716" s="523" t="s">
        <v>3754</v>
      </c>
    </row>
    <row r="717" spans="1:4" s="12" customFormat="1" x14ac:dyDescent="0.2">
      <c r="A717" s="524" t="s">
        <v>4886</v>
      </c>
      <c r="B717" s="523" t="s">
        <v>4523</v>
      </c>
      <c r="C717" s="523" t="str">
        <f t="array" ref="C717">IFERROR(INDEX($B$18:$B$811, MATCH(0, COUNTIF($C$17:C716, $B$18:$B$811&amp;"") + IF($B$18:$B$811="",1,0), 0)), "")</f>
        <v/>
      </c>
      <c r="D717" s="523" t="s">
        <v>4524</v>
      </c>
    </row>
    <row r="718" spans="1:4" s="12" customFormat="1" x14ac:dyDescent="0.2">
      <c r="A718" s="524" t="s">
        <v>4887</v>
      </c>
      <c r="B718" s="523" t="s">
        <v>4888</v>
      </c>
      <c r="C718" s="523" t="str">
        <f t="array" ref="C718">IFERROR(INDEX($B$18:$B$811, MATCH(0, COUNTIF($C$17:C717, $B$18:$B$811&amp;"") + IF($B$18:$B$811="",1,0), 0)), "")</f>
        <v/>
      </c>
      <c r="D718" s="523" t="s">
        <v>4889</v>
      </c>
    </row>
    <row r="719" spans="1:4" s="12" customFormat="1" x14ac:dyDescent="0.2">
      <c r="A719" s="524" t="s">
        <v>4890</v>
      </c>
      <c r="B719" s="523" t="s">
        <v>4888</v>
      </c>
      <c r="C719" s="523" t="str">
        <f t="array" ref="C719">IFERROR(INDEX($B$18:$B$811, MATCH(0, COUNTIF($C$17:C718, $B$18:$B$811&amp;"") + IF($B$18:$B$811="",1,0), 0)), "")</f>
        <v/>
      </c>
      <c r="D719" s="523" t="s">
        <v>4889</v>
      </c>
    </row>
    <row r="720" spans="1:4" s="12" customFormat="1" x14ac:dyDescent="0.2">
      <c r="A720" s="524" t="s">
        <v>4891</v>
      </c>
      <c r="B720" s="523" t="s">
        <v>4888</v>
      </c>
      <c r="C720" s="523" t="str">
        <f t="array" ref="C720">IFERROR(INDEX($B$18:$B$811, MATCH(0, COUNTIF($C$17:C719, $B$18:$B$811&amp;"") + IF($B$18:$B$811="",1,0), 0)), "")</f>
        <v/>
      </c>
      <c r="D720" s="523" t="s">
        <v>4889</v>
      </c>
    </row>
    <row r="721" spans="1:4" s="12" customFormat="1" x14ac:dyDescent="0.2">
      <c r="A721" s="524" t="s">
        <v>4892</v>
      </c>
      <c r="B721" s="523" t="s">
        <v>4641</v>
      </c>
      <c r="C721" s="523" t="str">
        <f t="array" ref="C721">IFERROR(INDEX($B$18:$B$811, MATCH(0, COUNTIF($C$17:C720, $B$18:$B$811&amp;"") + IF($B$18:$B$811="",1,0), 0)), "")</f>
        <v/>
      </c>
      <c r="D721" s="523" t="s">
        <v>4642</v>
      </c>
    </row>
    <row r="722" spans="1:4" s="12" customFormat="1" x14ac:dyDescent="0.2">
      <c r="A722" s="524" t="s">
        <v>4893</v>
      </c>
      <c r="B722" s="523" t="s">
        <v>4641</v>
      </c>
      <c r="C722" s="523" t="str">
        <f t="array" ref="C722">IFERROR(INDEX($B$18:$B$811, MATCH(0, COUNTIF($C$17:C721, $B$18:$B$811&amp;"") + IF($B$18:$B$811="",1,0), 0)), "")</f>
        <v/>
      </c>
      <c r="D722" s="523" t="s">
        <v>4642</v>
      </c>
    </row>
    <row r="723" spans="1:4" s="12" customFormat="1" x14ac:dyDescent="0.2">
      <c r="A723" s="524" t="s">
        <v>4894</v>
      </c>
      <c r="B723" s="523" t="s">
        <v>4641</v>
      </c>
      <c r="C723" s="523" t="str">
        <f t="array" ref="C723">IFERROR(INDEX($B$18:$B$811, MATCH(0, COUNTIF($C$17:C722, $B$18:$B$811&amp;"") + IF($B$18:$B$811="",1,0), 0)), "")</f>
        <v/>
      </c>
      <c r="D723" s="523" t="s">
        <v>4642</v>
      </c>
    </row>
    <row r="724" spans="1:4" s="12" customFormat="1" x14ac:dyDescent="0.2">
      <c r="A724" s="524" t="s">
        <v>4895</v>
      </c>
      <c r="B724" s="523" t="s">
        <v>4896</v>
      </c>
      <c r="C724" s="523" t="str">
        <f t="array" ref="C724">IFERROR(INDEX($B$18:$B$811, MATCH(0, COUNTIF($C$17:C723, $B$18:$B$811&amp;"") + IF($B$18:$B$811="",1,0), 0)), "")</f>
        <v/>
      </c>
      <c r="D724" s="523" t="s">
        <v>4897</v>
      </c>
    </row>
    <row r="725" spans="1:4" s="12" customFormat="1" x14ac:dyDescent="0.2">
      <c r="A725" s="524" t="s">
        <v>4898</v>
      </c>
      <c r="B725" s="523" t="s">
        <v>3753</v>
      </c>
      <c r="C725" s="523" t="str">
        <f t="array" ref="C725">IFERROR(INDEX($B$18:$B$811, MATCH(0, COUNTIF($C$17:C724, $B$18:$B$811&amp;"") + IF($B$18:$B$811="",1,0), 0)), "")</f>
        <v/>
      </c>
      <c r="D725" s="523" t="s">
        <v>3754</v>
      </c>
    </row>
    <row r="726" spans="1:4" s="12" customFormat="1" x14ac:dyDescent="0.2">
      <c r="A726" s="524" t="s">
        <v>4899</v>
      </c>
      <c r="B726" s="523" t="s">
        <v>3753</v>
      </c>
      <c r="C726" s="523" t="str">
        <f t="array" ref="C726">IFERROR(INDEX($B$18:$B$811, MATCH(0, COUNTIF($C$17:C725, $B$18:$B$811&amp;"") + IF($B$18:$B$811="",1,0), 0)), "")</f>
        <v/>
      </c>
      <c r="D726" s="523" t="s">
        <v>3754</v>
      </c>
    </row>
    <row r="727" spans="1:4" s="12" customFormat="1" x14ac:dyDescent="0.2">
      <c r="A727" s="524" t="s">
        <v>4900</v>
      </c>
      <c r="B727" s="523" t="s">
        <v>3753</v>
      </c>
      <c r="C727" s="523" t="str">
        <f t="array" ref="C727">IFERROR(INDEX($B$18:$B$811, MATCH(0, COUNTIF($C$17:C726, $B$18:$B$811&amp;"") + IF($B$18:$B$811="",1,0), 0)), "")</f>
        <v/>
      </c>
      <c r="D727" s="523" t="s">
        <v>3754</v>
      </c>
    </row>
    <row r="728" spans="1:4" s="12" customFormat="1" x14ac:dyDescent="0.2">
      <c r="A728" s="524" t="s">
        <v>4901</v>
      </c>
      <c r="B728" s="523" t="s">
        <v>4759</v>
      </c>
      <c r="C728" s="523" t="str">
        <f t="array" ref="C728">IFERROR(INDEX($B$18:$B$811, MATCH(0, COUNTIF($C$17:C727, $B$18:$B$811&amp;"") + IF($B$18:$B$811="",1,0), 0)), "")</f>
        <v/>
      </c>
      <c r="D728" s="523" t="s">
        <v>4760</v>
      </c>
    </row>
    <row r="729" spans="1:4" s="12" customFormat="1" x14ac:dyDescent="0.2">
      <c r="A729" s="524" t="s">
        <v>4902</v>
      </c>
      <c r="B729" s="523" t="s">
        <v>4542</v>
      </c>
      <c r="C729" s="523" t="str">
        <f t="array" ref="C729">IFERROR(INDEX($B$18:$B$811, MATCH(0, COUNTIF($C$17:C728, $B$18:$B$811&amp;"") + IF($B$18:$B$811="",1,0), 0)), "")</f>
        <v/>
      </c>
      <c r="D729" s="523" t="s">
        <v>4543</v>
      </c>
    </row>
    <row r="730" spans="1:4" s="12" customFormat="1" x14ac:dyDescent="0.2">
      <c r="A730" s="524" t="s">
        <v>4903</v>
      </c>
      <c r="B730" s="523" t="s">
        <v>4542</v>
      </c>
      <c r="C730" s="523" t="str">
        <f t="array" ref="C730">IFERROR(INDEX($B$18:$B$811, MATCH(0, COUNTIF($C$17:C729, $B$18:$B$811&amp;"") + IF($B$18:$B$811="",1,0), 0)), "")</f>
        <v/>
      </c>
      <c r="D730" s="523" t="s">
        <v>4543</v>
      </c>
    </row>
    <row r="731" spans="1:4" s="12" customFormat="1" x14ac:dyDescent="0.2">
      <c r="A731" s="524" t="s">
        <v>4904</v>
      </c>
      <c r="B731" s="523" t="s">
        <v>3737</v>
      </c>
      <c r="C731" s="523" t="str">
        <f t="array" ref="C731">IFERROR(INDEX($B$18:$B$811, MATCH(0, COUNTIF($C$17:C730, $B$18:$B$811&amp;"") + IF($B$18:$B$811="",1,0), 0)), "")</f>
        <v/>
      </c>
      <c r="D731" s="523" t="s">
        <v>3738</v>
      </c>
    </row>
    <row r="732" spans="1:4" s="12" customFormat="1" x14ac:dyDescent="0.2">
      <c r="A732" s="524" t="s">
        <v>4905</v>
      </c>
      <c r="B732" s="523" t="s">
        <v>3737</v>
      </c>
      <c r="C732" s="523" t="str">
        <f t="array" ref="C732">IFERROR(INDEX($B$18:$B$811, MATCH(0, COUNTIF($C$17:C731, $B$18:$B$811&amp;"") + IF($B$18:$B$811="",1,0), 0)), "")</f>
        <v/>
      </c>
      <c r="D732" s="523" t="s">
        <v>3738</v>
      </c>
    </row>
    <row r="733" spans="1:4" s="12" customFormat="1" x14ac:dyDescent="0.2">
      <c r="A733" s="524" t="s">
        <v>4906</v>
      </c>
      <c r="B733" s="523" t="s">
        <v>3737</v>
      </c>
      <c r="C733" s="523" t="str">
        <f t="array" ref="C733">IFERROR(INDEX($B$18:$B$811, MATCH(0, COUNTIF($C$17:C732, $B$18:$B$811&amp;"") + IF($B$18:$B$811="",1,0), 0)), "")</f>
        <v/>
      </c>
      <c r="D733" s="523" t="s">
        <v>3738</v>
      </c>
    </row>
    <row r="734" spans="1:4" s="12" customFormat="1" x14ac:dyDescent="0.2">
      <c r="A734" s="524" t="s">
        <v>4907</v>
      </c>
      <c r="B734" s="523" t="s">
        <v>3737</v>
      </c>
      <c r="C734" s="523" t="str">
        <f t="array" ref="C734">IFERROR(INDEX($B$18:$B$811, MATCH(0, COUNTIF($C$17:C733, $B$18:$B$811&amp;"") + IF($B$18:$B$811="",1,0), 0)), "")</f>
        <v/>
      </c>
      <c r="D734" s="523" t="s">
        <v>3738</v>
      </c>
    </row>
    <row r="735" spans="1:4" s="12" customFormat="1" x14ac:dyDescent="0.2">
      <c r="A735" s="524" t="s">
        <v>4908</v>
      </c>
      <c r="B735" s="523" t="s">
        <v>3737</v>
      </c>
      <c r="C735" s="523" t="str">
        <f t="array" ref="C735">IFERROR(INDEX($B$18:$B$811, MATCH(0, COUNTIF($C$17:C734, $B$18:$B$811&amp;"") + IF($B$18:$B$811="",1,0), 0)), "")</f>
        <v/>
      </c>
      <c r="D735" s="523" t="s">
        <v>3738</v>
      </c>
    </row>
    <row r="736" spans="1:4" s="12" customFormat="1" x14ac:dyDescent="0.2">
      <c r="A736" s="524" t="s">
        <v>4909</v>
      </c>
      <c r="B736" s="523" t="s">
        <v>3740</v>
      </c>
      <c r="C736" s="523" t="str">
        <f t="array" ref="C736">IFERROR(INDEX($B$18:$B$811, MATCH(0, COUNTIF($C$17:C735, $B$18:$B$811&amp;"") + IF($B$18:$B$811="",1,0), 0)), "")</f>
        <v/>
      </c>
      <c r="D736" s="523" t="s">
        <v>3741</v>
      </c>
    </row>
    <row r="737" spans="1:4" s="12" customFormat="1" x14ac:dyDescent="0.2">
      <c r="A737" s="524" t="s">
        <v>4910</v>
      </c>
      <c r="B737" s="523" t="s">
        <v>4385</v>
      </c>
      <c r="C737" s="523" t="str">
        <f t="array" ref="C737">IFERROR(INDEX($B$18:$B$811, MATCH(0, COUNTIF($C$17:C736, $B$18:$B$811&amp;"") + IF($B$18:$B$811="",1,0), 0)), "")</f>
        <v/>
      </c>
      <c r="D737" s="523" t="s">
        <v>4386</v>
      </c>
    </row>
    <row r="738" spans="1:4" s="12" customFormat="1" x14ac:dyDescent="0.2">
      <c r="A738" s="524" t="s">
        <v>4911</v>
      </c>
      <c r="B738" s="523" t="s">
        <v>4385</v>
      </c>
      <c r="C738" s="523" t="str">
        <f t="array" ref="C738">IFERROR(INDEX($B$18:$B$811, MATCH(0, COUNTIF($C$17:C737, $B$18:$B$811&amp;"") + IF($B$18:$B$811="",1,0), 0)), "")</f>
        <v/>
      </c>
      <c r="D738" s="523" t="s">
        <v>4386</v>
      </c>
    </row>
    <row r="739" spans="1:4" s="12" customFormat="1" x14ac:dyDescent="0.2">
      <c r="A739" s="524" t="s">
        <v>4912</v>
      </c>
      <c r="B739" s="523" t="s">
        <v>4388</v>
      </c>
      <c r="C739" s="523" t="str">
        <f t="array" ref="C739">IFERROR(INDEX($B$18:$B$811, MATCH(0, COUNTIF($C$17:C738, $B$18:$B$811&amp;"") + IF($B$18:$B$811="",1,0), 0)), "")</f>
        <v/>
      </c>
      <c r="D739" s="523" t="s">
        <v>4389</v>
      </c>
    </row>
    <row r="740" spans="1:4" s="12" customFormat="1" x14ac:dyDescent="0.2">
      <c r="A740" s="524" t="s">
        <v>4913</v>
      </c>
      <c r="B740" s="523" t="s">
        <v>4385</v>
      </c>
      <c r="C740" s="523" t="str">
        <f t="array" ref="C740">IFERROR(INDEX($B$18:$B$811, MATCH(0, COUNTIF($C$17:C739, $B$18:$B$811&amp;"") + IF($B$18:$B$811="",1,0), 0)), "")</f>
        <v/>
      </c>
      <c r="D740" s="523" t="s">
        <v>4386</v>
      </c>
    </row>
    <row r="741" spans="1:4" s="12" customFormat="1" x14ac:dyDescent="0.2">
      <c r="A741" s="524" t="s">
        <v>4914</v>
      </c>
      <c r="B741" s="523" t="s">
        <v>4113</v>
      </c>
      <c r="C741" s="523" t="str">
        <f t="array" ref="C741">IFERROR(INDEX($B$18:$B$811, MATCH(0, COUNTIF($C$17:C740, $B$18:$B$811&amp;"") + IF($B$18:$B$811="",1,0), 0)), "")</f>
        <v/>
      </c>
      <c r="D741" s="523" t="s">
        <v>4915</v>
      </c>
    </row>
    <row r="742" spans="1:4" s="12" customFormat="1" x14ac:dyDescent="0.2">
      <c r="A742" s="524" t="s">
        <v>4916</v>
      </c>
      <c r="B742" s="523" t="s">
        <v>4113</v>
      </c>
      <c r="C742" s="523" t="str">
        <f t="array" ref="C742">IFERROR(INDEX($B$18:$B$811, MATCH(0, COUNTIF($C$17:C741, $B$18:$B$811&amp;"") + IF($B$18:$B$811="",1,0), 0)), "")</f>
        <v/>
      </c>
      <c r="D742" s="523" t="s">
        <v>4915</v>
      </c>
    </row>
    <row r="743" spans="1:4" s="12" customFormat="1" x14ac:dyDescent="0.2">
      <c r="A743" s="524" t="s">
        <v>4917</v>
      </c>
      <c r="B743" s="523" t="s">
        <v>4113</v>
      </c>
      <c r="C743" s="523" t="str">
        <f t="array" ref="C743">IFERROR(INDEX($B$18:$B$811, MATCH(0, COUNTIF($C$17:C742, $B$18:$B$811&amp;"") + IF($B$18:$B$811="",1,0), 0)), "")</f>
        <v/>
      </c>
      <c r="D743" s="523" t="s">
        <v>4915</v>
      </c>
    </row>
    <row r="744" spans="1:4" s="12" customFormat="1" x14ac:dyDescent="0.2">
      <c r="A744" s="524" t="s">
        <v>4918</v>
      </c>
      <c r="B744" s="523" t="s">
        <v>4919</v>
      </c>
      <c r="C744" s="523" t="str">
        <f t="array" ref="C744">IFERROR(INDEX($B$18:$B$811, MATCH(0, COUNTIF($C$17:C743, $B$18:$B$811&amp;"") + IF($B$18:$B$811="",1,0), 0)), "")</f>
        <v/>
      </c>
      <c r="D744" s="523" t="s">
        <v>4920</v>
      </c>
    </row>
    <row r="745" spans="1:4" s="12" customFormat="1" x14ac:dyDescent="0.2">
      <c r="A745" s="524" t="s">
        <v>4921</v>
      </c>
      <c r="B745" s="523" t="s">
        <v>4302</v>
      </c>
      <c r="C745" s="523" t="str">
        <f t="array" ref="C745">IFERROR(INDEX($B$18:$B$811, MATCH(0, COUNTIF($C$17:C744, $B$18:$B$811&amp;"") + IF($B$18:$B$811="",1,0), 0)), "")</f>
        <v/>
      </c>
      <c r="D745" s="523" t="s">
        <v>4303</v>
      </c>
    </row>
    <row r="746" spans="1:4" s="12" customFormat="1" x14ac:dyDescent="0.2">
      <c r="A746" s="524" t="s">
        <v>4922</v>
      </c>
      <c r="B746" s="523" t="s">
        <v>4302</v>
      </c>
      <c r="C746" s="523" t="str">
        <f t="array" ref="C746">IFERROR(INDEX($B$18:$B$811, MATCH(0, COUNTIF($C$17:C745, $B$18:$B$811&amp;"") + IF($B$18:$B$811="",1,0), 0)), "")</f>
        <v/>
      </c>
      <c r="D746" s="523" t="s">
        <v>4303</v>
      </c>
    </row>
    <row r="747" spans="1:4" s="12" customFormat="1" x14ac:dyDescent="0.2">
      <c r="A747" s="524" t="s">
        <v>4923</v>
      </c>
      <c r="B747" s="523" t="s">
        <v>4302</v>
      </c>
      <c r="C747" s="523" t="str">
        <f t="array" ref="C747">IFERROR(INDEX($B$18:$B$811, MATCH(0, COUNTIF($C$17:C746, $B$18:$B$811&amp;"") + IF($B$18:$B$811="",1,0), 0)), "")</f>
        <v/>
      </c>
      <c r="D747" s="523" t="s">
        <v>4303</v>
      </c>
    </row>
    <row r="748" spans="1:4" s="12" customFormat="1" x14ac:dyDescent="0.2">
      <c r="A748" s="524" t="s">
        <v>4924</v>
      </c>
      <c r="B748" s="523" t="s">
        <v>4925</v>
      </c>
      <c r="C748" s="523" t="str">
        <f t="array" ref="C748">IFERROR(INDEX($B$18:$B$811, MATCH(0, COUNTIF($C$17:C747, $B$18:$B$811&amp;"") + IF($B$18:$B$811="",1,0), 0)), "")</f>
        <v/>
      </c>
      <c r="D748" s="523" t="s">
        <v>4926</v>
      </c>
    </row>
    <row r="749" spans="1:4" s="12" customFormat="1" x14ac:dyDescent="0.2">
      <c r="A749" s="524" t="s">
        <v>4927</v>
      </c>
      <c r="B749" s="523" t="s">
        <v>4928</v>
      </c>
      <c r="C749" s="523" t="str">
        <f t="array" ref="C749">IFERROR(INDEX($B$18:$B$811, MATCH(0, COUNTIF($C$17:C748, $B$18:$B$811&amp;"") + IF($B$18:$B$811="",1,0), 0)), "")</f>
        <v/>
      </c>
      <c r="D749" s="523" t="s">
        <v>4929</v>
      </c>
    </row>
    <row r="750" spans="1:4" s="12" customFormat="1" x14ac:dyDescent="0.2">
      <c r="A750" s="524" t="s">
        <v>4930</v>
      </c>
      <c r="B750" s="523" t="s">
        <v>4931</v>
      </c>
      <c r="C750" s="523" t="str">
        <f t="array" ref="C750">IFERROR(INDEX($B$18:$B$811, MATCH(0, COUNTIF($C$17:C749, $B$18:$B$811&amp;"") + IF($B$18:$B$811="",1,0), 0)), "")</f>
        <v/>
      </c>
      <c r="D750" s="523" t="s">
        <v>4932</v>
      </c>
    </row>
    <row r="751" spans="1:4" s="12" customFormat="1" x14ac:dyDescent="0.2">
      <c r="A751" s="524" t="s">
        <v>4933</v>
      </c>
      <c r="B751" s="523" t="s">
        <v>4931</v>
      </c>
      <c r="C751" s="523" t="str">
        <f t="array" ref="C751">IFERROR(INDEX($B$18:$B$811, MATCH(0, COUNTIF($C$17:C750, $B$18:$B$811&amp;"") + IF($B$18:$B$811="",1,0), 0)), "")</f>
        <v/>
      </c>
      <c r="D751" s="523" t="s">
        <v>4932</v>
      </c>
    </row>
    <row r="752" spans="1:4" s="12" customFormat="1" x14ac:dyDescent="0.2">
      <c r="A752" s="524" t="s">
        <v>4934</v>
      </c>
      <c r="B752" s="523" t="s">
        <v>4322</v>
      </c>
      <c r="C752" s="523" t="str">
        <f t="array" ref="C752">IFERROR(INDEX($B$18:$B$811, MATCH(0, COUNTIF($C$17:C751, $B$18:$B$811&amp;"") + IF($B$18:$B$811="",1,0), 0)), "")</f>
        <v/>
      </c>
      <c r="D752" s="523" t="s">
        <v>4323</v>
      </c>
    </row>
    <row r="753" spans="1:4" s="12" customFormat="1" x14ac:dyDescent="0.2">
      <c r="A753" s="524" t="s">
        <v>4935</v>
      </c>
      <c r="B753" s="523" t="s">
        <v>4322</v>
      </c>
      <c r="C753" s="523" t="str">
        <f t="array" ref="C753">IFERROR(INDEX($B$18:$B$811, MATCH(0, COUNTIF($C$17:C752, $B$18:$B$811&amp;"") + IF($B$18:$B$811="",1,0), 0)), "")</f>
        <v/>
      </c>
      <c r="D753" s="523" t="s">
        <v>4323</v>
      </c>
    </row>
    <row r="754" spans="1:4" s="12" customFormat="1" x14ac:dyDescent="0.2">
      <c r="A754" s="524" t="s">
        <v>4936</v>
      </c>
      <c r="B754" s="523" t="s">
        <v>4322</v>
      </c>
      <c r="C754" s="523" t="str">
        <f t="array" ref="C754">IFERROR(INDEX($B$18:$B$811, MATCH(0, COUNTIF($C$17:C753, $B$18:$B$811&amp;"") + IF($B$18:$B$811="",1,0), 0)), "")</f>
        <v/>
      </c>
      <c r="D754" s="523" t="s">
        <v>4323</v>
      </c>
    </row>
    <row r="755" spans="1:4" s="12" customFormat="1" x14ac:dyDescent="0.2">
      <c r="A755" s="524" t="s">
        <v>4937</v>
      </c>
      <c r="B755" s="523" t="s">
        <v>4311</v>
      </c>
      <c r="C755" s="523" t="str">
        <f t="array" ref="C755">IFERROR(INDEX($B$18:$B$811, MATCH(0, COUNTIF($C$17:C754, $B$18:$B$811&amp;"") + IF($B$18:$B$811="",1,0), 0)), "")</f>
        <v/>
      </c>
      <c r="D755" s="523" t="s">
        <v>4312</v>
      </c>
    </row>
    <row r="756" spans="1:4" s="12" customFormat="1" x14ac:dyDescent="0.2">
      <c r="A756" s="524" t="s">
        <v>4938</v>
      </c>
      <c r="B756" s="523" t="s">
        <v>4305</v>
      </c>
      <c r="C756" s="523" t="str">
        <f t="array" ref="C756">IFERROR(INDEX($B$18:$B$811, MATCH(0, COUNTIF($C$17:C755, $B$18:$B$811&amp;"") + IF($B$18:$B$811="",1,0), 0)), "")</f>
        <v/>
      </c>
      <c r="D756" s="523" t="s">
        <v>4306</v>
      </c>
    </row>
    <row r="757" spans="1:4" s="12" customFormat="1" x14ac:dyDescent="0.2">
      <c r="A757" s="524" t="s">
        <v>4939</v>
      </c>
      <c r="B757" s="523" t="s">
        <v>4305</v>
      </c>
      <c r="C757" s="523" t="str">
        <f t="array" ref="C757">IFERROR(INDEX($B$18:$B$811, MATCH(0, COUNTIF($C$17:C756, $B$18:$B$811&amp;"") + IF($B$18:$B$811="",1,0), 0)), "")</f>
        <v/>
      </c>
      <c r="D757" s="523" t="s">
        <v>4306</v>
      </c>
    </row>
    <row r="758" spans="1:4" s="12" customFormat="1" x14ac:dyDescent="0.2">
      <c r="A758" s="524" t="s">
        <v>4940</v>
      </c>
      <c r="B758" s="523" t="s">
        <v>4305</v>
      </c>
      <c r="C758" s="523" t="str">
        <f t="array" ref="C758">IFERROR(INDEX($B$18:$B$811, MATCH(0, COUNTIF($C$17:C757, $B$18:$B$811&amp;"") + IF($B$18:$B$811="",1,0), 0)), "")</f>
        <v/>
      </c>
      <c r="D758" s="523" t="s">
        <v>4306</v>
      </c>
    </row>
    <row r="759" spans="1:4" s="12" customFormat="1" x14ac:dyDescent="0.2">
      <c r="A759" s="524" t="s">
        <v>4941</v>
      </c>
      <c r="B759" s="523" t="s">
        <v>4308</v>
      </c>
      <c r="C759" s="523" t="str">
        <f t="array" ref="C759">IFERROR(INDEX($B$18:$B$811, MATCH(0, COUNTIF($C$17:C758, $B$18:$B$811&amp;"") + IF($B$18:$B$811="",1,0), 0)), "")</f>
        <v/>
      </c>
      <c r="D759" s="523" t="s">
        <v>4309</v>
      </c>
    </row>
    <row r="760" spans="1:4" s="12" customFormat="1" x14ac:dyDescent="0.2">
      <c r="A760" s="524" t="s">
        <v>4942</v>
      </c>
      <c r="B760" s="523" t="s">
        <v>4308</v>
      </c>
      <c r="C760" s="523" t="str">
        <f t="array" ref="C760">IFERROR(INDEX($B$18:$B$811, MATCH(0, COUNTIF($C$17:C759, $B$18:$B$811&amp;"") + IF($B$18:$B$811="",1,0), 0)), "")</f>
        <v/>
      </c>
      <c r="D760" s="523" t="s">
        <v>4309</v>
      </c>
    </row>
    <row r="761" spans="1:4" s="12" customFormat="1" x14ac:dyDescent="0.2">
      <c r="A761" s="524" t="s">
        <v>4943</v>
      </c>
      <c r="B761" s="523" t="s">
        <v>4311</v>
      </c>
      <c r="C761" s="523" t="str">
        <f t="array" ref="C761">IFERROR(INDEX($B$18:$B$811, MATCH(0, COUNTIF($C$17:C760, $B$18:$B$811&amp;"") + IF($B$18:$B$811="",1,0), 0)), "")</f>
        <v/>
      </c>
      <c r="D761" s="523" t="s">
        <v>4312</v>
      </c>
    </row>
    <row r="762" spans="1:4" s="12" customFormat="1" x14ac:dyDescent="0.2">
      <c r="A762" s="524" t="s">
        <v>4944</v>
      </c>
      <c r="B762" s="523" t="s">
        <v>4661</v>
      </c>
      <c r="C762" s="523" t="str">
        <f t="array" ref="C762">IFERROR(INDEX($B$18:$B$811, MATCH(0, COUNTIF($C$17:C761, $B$18:$B$811&amp;"") + IF($B$18:$B$811="",1,0), 0)), "")</f>
        <v/>
      </c>
      <c r="D762" s="523" t="s">
        <v>4662</v>
      </c>
    </row>
    <row r="763" spans="1:4" s="12" customFormat="1" x14ac:dyDescent="0.2">
      <c r="A763" s="524" t="s">
        <v>4945</v>
      </c>
      <c r="B763" s="523" t="s">
        <v>4530</v>
      </c>
      <c r="C763" s="523" t="str">
        <f t="array" ref="C763">IFERROR(INDEX($B$18:$B$811, MATCH(0, COUNTIF($C$17:C762, $B$18:$B$811&amp;"") + IF($B$18:$B$811="",1,0), 0)), "")</f>
        <v/>
      </c>
      <c r="D763" s="523" t="s">
        <v>4531</v>
      </c>
    </row>
    <row r="764" spans="1:4" s="12" customFormat="1" x14ac:dyDescent="0.2">
      <c r="A764" s="524" t="s">
        <v>4946</v>
      </c>
      <c r="B764" s="523" t="s">
        <v>4530</v>
      </c>
      <c r="C764" s="523" t="str">
        <f t="array" ref="C764">IFERROR(INDEX($B$18:$B$811, MATCH(0, COUNTIF($C$17:C763, $B$18:$B$811&amp;"") + IF($B$18:$B$811="",1,0), 0)), "")</f>
        <v/>
      </c>
      <c r="D764" s="523" t="s">
        <v>4531</v>
      </c>
    </row>
    <row r="765" spans="1:4" s="12" customFormat="1" x14ac:dyDescent="0.2">
      <c r="A765" s="524" t="s">
        <v>4947</v>
      </c>
      <c r="B765" s="523" t="s">
        <v>4948</v>
      </c>
      <c r="C765" s="523" t="str">
        <f t="array" ref="C765">IFERROR(INDEX($B$18:$B$811, MATCH(0, COUNTIF($C$17:C764, $B$18:$B$811&amp;"") + IF($B$18:$B$811="",1,0), 0)), "")</f>
        <v/>
      </c>
      <c r="D765" s="523" t="s">
        <v>4949</v>
      </c>
    </row>
    <row r="766" spans="1:4" s="12" customFormat="1" x14ac:dyDescent="0.2">
      <c r="A766" s="524" t="s">
        <v>4950</v>
      </c>
      <c r="B766" s="523" t="s">
        <v>4951</v>
      </c>
      <c r="C766" s="523" t="str">
        <f t="array" ref="C766">IFERROR(INDEX($B$18:$B$811, MATCH(0, COUNTIF($C$17:C765, $B$18:$B$811&amp;"") + IF($B$18:$B$811="",1,0), 0)), "")</f>
        <v/>
      </c>
      <c r="D766" s="523" t="s">
        <v>4952</v>
      </c>
    </row>
    <row r="767" spans="1:4" s="12" customFormat="1" x14ac:dyDescent="0.2">
      <c r="A767" s="524" t="s">
        <v>4953</v>
      </c>
      <c r="B767" s="523" t="s">
        <v>4954</v>
      </c>
      <c r="C767" s="523" t="str">
        <f t="array" ref="C767">IFERROR(INDEX($B$18:$B$811, MATCH(0, COUNTIF($C$17:C766, $B$18:$B$811&amp;"") + IF($B$18:$B$811="",1,0), 0)), "")</f>
        <v/>
      </c>
      <c r="D767" s="523" t="s">
        <v>4955</v>
      </c>
    </row>
    <row r="768" spans="1:4" s="12" customFormat="1" x14ac:dyDescent="0.2">
      <c r="A768" s="524" t="s">
        <v>4956</v>
      </c>
      <c r="B768" s="523" t="s">
        <v>4957</v>
      </c>
      <c r="C768" s="523" t="str">
        <f t="array" ref="C768">IFERROR(INDEX($B$18:$B$811, MATCH(0, COUNTIF($C$17:C767, $B$18:$B$811&amp;"") + IF($B$18:$B$811="",1,0), 0)), "")</f>
        <v/>
      </c>
      <c r="D768" s="523" t="s">
        <v>4958</v>
      </c>
    </row>
    <row r="769" spans="1:4" s="12" customFormat="1" x14ac:dyDescent="0.2">
      <c r="A769" s="524" t="s">
        <v>4959</v>
      </c>
      <c r="B769" s="523" t="s">
        <v>4316</v>
      </c>
      <c r="C769" s="523" t="str">
        <f t="array" ref="C769">IFERROR(INDEX($B$18:$B$811, MATCH(0, COUNTIF($C$17:C768, $B$18:$B$811&amp;"") + IF($B$18:$B$811="",1,0), 0)), "")</f>
        <v/>
      </c>
      <c r="D769" s="523" t="s">
        <v>4317</v>
      </c>
    </row>
    <row r="770" spans="1:4" s="12" customFormat="1" x14ac:dyDescent="0.2">
      <c r="A770" s="524" t="s">
        <v>4960</v>
      </c>
      <c r="B770" s="523" t="s">
        <v>4957</v>
      </c>
      <c r="C770" s="523" t="str">
        <f t="array" ref="C770">IFERROR(INDEX($B$18:$B$811, MATCH(0, COUNTIF($C$17:C769, $B$18:$B$811&amp;"") + IF($B$18:$B$811="",1,0), 0)), "")</f>
        <v/>
      </c>
      <c r="D770" s="523" t="s">
        <v>4958</v>
      </c>
    </row>
    <row r="771" spans="1:4" s="12" customFormat="1" x14ac:dyDescent="0.2">
      <c r="A771" s="524" t="s">
        <v>4961</v>
      </c>
      <c r="B771" s="523" t="s">
        <v>4962</v>
      </c>
      <c r="C771" s="523" t="str">
        <f t="array" ref="C771">IFERROR(INDEX($B$18:$B$811, MATCH(0, COUNTIF($C$17:C770, $B$18:$B$811&amp;"") + IF($B$18:$B$811="",1,0), 0)), "")</f>
        <v/>
      </c>
      <c r="D771" s="523" t="s">
        <v>4963</v>
      </c>
    </row>
    <row r="772" spans="1:4" s="12" customFormat="1" x14ac:dyDescent="0.2">
      <c r="A772" s="524" t="s">
        <v>4964</v>
      </c>
      <c r="B772" s="523" t="s">
        <v>4965</v>
      </c>
      <c r="C772" s="523" t="str">
        <f t="array" ref="C772">IFERROR(INDEX($B$18:$B$811, MATCH(0, COUNTIF($C$17:C771, $B$18:$B$811&amp;"") + IF($B$18:$B$811="",1,0), 0)), "")</f>
        <v/>
      </c>
      <c r="D772" s="523" t="s">
        <v>4966</v>
      </c>
    </row>
    <row r="773" spans="1:4" s="12" customFormat="1" x14ac:dyDescent="0.2">
      <c r="A773" s="524" t="s">
        <v>4967</v>
      </c>
      <c r="B773" s="523" t="s">
        <v>4965</v>
      </c>
      <c r="C773" s="523" t="str">
        <f t="array" ref="C773">IFERROR(INDEX($B$18:$B$811, MATCH(0, COUNTIF($C$17:C772, $B$18:$B$811&amp;"") + IF($B$18:$B$811="",1,0), 0)), "")</f>
        <v/>
      </c>
      <c r="D773" s="523" t="s">
        <v>4966</v>
      </c>
    </row>
    <row r="774" spans="1:4" s="12" customFormat="1" x14ac:dyDescent="0.2">
      <c r="A774" s="524" t="s">
        <v>4968</v>
      </c>
      <c r="B774" s="523" t="s">
        <v>4969</v>
      </c>
      <c r="C774" s="523" t="str">
        <f t="array" ref="C774">IFERROR(INDEX($B$18:$B$811, MATCH(0, COUNTIF($C$17:C773, $B$18:$B$811&amp;"") + IF($B$18:$B$811="",1,0), 0)), "")</f>
        <v/>
      </c>
      <c r="D774" s="523" t="s">
        <v>4970</v>
      </c>
    </row>
    <row r="775" spans="1:4" s="12" customFormat="1" x14ac:dyDescent="0.2">
      <c r="A775" s="524" t="s">
        <v>4971</v>
      </c>
      <c r="B775" s="523" t="s">
        <v>4972</v>
      </c>
      <c r="C775" s="523" t="str">
        <f t="array" ref="C775">IFERROR(INDEX($B$18:$B$811, MATCH(0, COUNTIF($C$17:C774, $B$18:$B$811&amp;"") + IF($B$18:$B$811="",1,0), 0)), "")</f>
        <v/>
      </c>
      <c r="D775" s="523" t="s">
        <v>4973</v>
      </c>
    </row>
    <row r="776" spans="1:4" s="12" customFormat="1" x14ac:dyDescent="0.2">
      <c r="A776" s="524" t="s">
        <v>4974</v>
      </c>
      <c r="B776" s="523" t="s">
        <v>4975</v>
      </c>
      <c r="C776" s="523" t="str">
        <f t="array" ref="C776">IFERROR(INDEX($B$18:$B$811, MATCH(0, COUNTIF($C$17:C775, $B$18:$B$811&amp;"") + IF($B$18:$B$811="",1,0), 0)), "")</f>
        <v/>
      </c>
      <c r="D776" s="523" t="s">
        <v>4976</v>
      </c>
    </row>
    <row r="777" spans="1:4" s="12" customFormat="1" x14ac:dyDescent="0.2">
      <c r="A777" s="524" t="s">
        <v>4977</v>
      </c>
      <c r="B777" s="523" t="s">
        <v>4978</v>
      </c>
      <c r="C777" s="523" t="str">
        <f t="array" ref="C777">IFERROR(INDEX($B$18:$B$811, MATCH(0, COUNTIF($C$17:C776, $B$18:$B$811&amp;"") + IF($B$18:$B$811="",1,0), 0)), "")</f>
        <v/>
      </c>
      <c r="D777" s="523" t="s">
        <v>4979</v>
      </c>
    </row>
    <row r="778" spans="1:4" s="12" customFormat="1" x14ac:dyDescent="0.2">
      <c r="A778" s="524" t="s">
        <v>4980</v>
      </c>
      <c r="B778" s="523" t="s">
        <v>4981</v>
      </c>
      <c r="C778" s="523" t="str">
        <f t="array" ref="C778">IFERROR(INDEX($B$18:$B$811, MATCH(0, COUNTIF($C$17:C777, $B$18:$B$811&amp;"") + IF($B$18:$B$811="",1,0), 0)), "")</f>
        <v/>
      </c>
      <c r="D778" s="523" t="s">
        <v>4982</v>
      </c>
    </row>
    <row r="779" spans="1:4" s="12" customFormat="1" x14ac:dyDescent="0.2">
      <c r="A779" s="524" t="s">
        <v>4983</v>
      </c>
      <c r="B779" s="523" t="s">
        <v>4629</v>
      </c>
      <c r="C779" s="523" t="str">
        <f t="array" ref="C779">IFERROR(INDEX($B$18:$B$811, MATCH(0, COUNTIF($C$17:C778, $B$18:$B$811&amp;"") + IF($B$18:$B$811="",1,0), 0)), "")</f>
        <v/>
      </c>
      <c r="D779" s="523" t="s">
        <v>4630</v>
      </c>
    </row>
    <row r="780" spans="1:4" s="12" customFormat="1" x14ac:dyDescent="0.2">
      <c r="A780" s="524" t="s">
        <v>4984</v>
      </c>
      <c r="B780" s="523" t="s">
        <v>4632</v>
      </c>
      <c r="C780" s="523" t="str">
        <f t="array" ref="C780">IFERROR(INDEX($B$18:$B$811, MATCH(0, COUNTIF($C$17:C779, $B$18:$B$811&amp;"") + IF($B$18:$B$811="",1,0), 0)), "")</f>
        <v/>
      </c>
      <c r="D780" s="523" t="s">
        <v>4633</v>
      </c>
    </row>
    <row r="781" spans="1:4" s="12" customFormat="1" x14ac:dyDescent="0.2">
      <c r="A781" s="524" t="s">
        <v>4985</v>
      </c>
      <c r="B781" s="523" t="s">
        <v>4258</v>
      </c>
      <c r="C781" s="523" t="str">
        <f t="array" ref="C781">IFERROR(INDEX($B$18:$B$811, MATCH(0, COUNTIF($C$17:C780, $B$18:$B$811&amp;"") + IF($B$18:$B$811="",1,0), 0)), "")</f>
        <v/>
      </c>
      <c r="D781" s="523" t="s">
        <v>4262</v>
      </c>
    </row>
    <row r="782" spans="1:4" s="12" customFormat="1" x14ac:dyDescent="0.2">
      <c r="A782" s="524" t="s">
        <v>4986</v>
      </c>
      <c r="B782" s="523" t="s">
        <v>4331</v>
      </c>
      <c r="C782" s="523" t="str">
        <f t="array" ref="C782">IFERROR(INDEX($B$18:$B$811, MATCH(0, COUNTIF($C$17:C781, $B$18:$B$811&amp;"") + IF($B$18:$B$811="",1,0), 0)), "")</f>
        <v/>
      </c>
      <c r="D782" s="523" t="s">
        <v>4332</v>
      </c>
    </row>
    <row r="783" spans="1:4" s="12" customFormat="1" x14ac:dyDescent="0.2">
      <c r="A783" s="524" t="s">
        <v>4987</v>
      </c>
      <c r="B783" s="523" t="s">
        <v>4347</v>
      </c>
      <c r="C783" s="523" t="str">
        <f t="array" ref="C783">IFERROR(INDEX($B$18:$B$811, MATCH(0, COUNTIF($C$17:C782, $B$18:$B$811&amp;"") + IF($B$18:$B$811="",1,0), 0)), "")</f>
        <v/>
      </c>
      <c r="D783" s="523" t="s">
        <v>4348</v>
      </c>
    </row>
    <row r="784" spans="1:4" s="12" customFormat="1" x14ac:dyDescent="0.2">
      <c r="A784" s="524" t="s">
        <v>4988</v>
      </c>
      <c r="B784" s="523" t="s">
        <v>3844</v>
      </c>
      <c r="C784" s="523" t="str">
        <f t="array" ref="C784">IFERROR(INDEX($B$18:$B$811, MATCH(0, COUNTIF($C$17:C783, $B$18:$B$811&amp;"") + IF($B$18:$B$811="",1,0), 0)), "")</f>
        <v/>
      </c>
      <c r="D784" s="523" t="s">
        <v>3845</v>
      </c>
    </row>
    <row r="785" spans="1:4" s="12" customFormat="1" x14ac:dyDescent="0.2">
      <c r="A785" s="524" t="s">
        <v>4989</v>
      </c>
      <c r="B785" s="523" t="s">
        <v>3844</v>
      </c>
      <c r="C785" s="523" t="str">
        <f t="array" ref="C785">IFERROR(INDEX($B$18:$B$811, MATCH(0, COUNTIF($C$17:C784, $B$18:$B$811&amp;"") + IF($B$18:$B$811="",1,0), 0)), "")</f>
        <v/>
      </c>
      <c r="D785" s="523" t="s">
        <v>3845</v>
      </c>
    </row>
    <row r="786" spans="1:4" s="12" customFormat="1" x14ac:dyDescent="0.2">
      <c r="A786" s="524" t="s">
        <v>4990</v>
      </c>
      <c r="B786" s="523" t="s">
        <v>3747</v>
      </c>
      <c r="C786" s="523" t="str">
        <f t="array" ref="C786">IFERROR(INDEX($B$18:$B$811, MATCH(0, COUNTIF($C$17:C785, $B$18:$B$811&amp;"") + IF($B$18:$B$811="",1,0), 0)), "")</f>
        <v/>
      </c>
      <c r="D786" s="523" t="s">
        <v>4621</v>
      </c>
    </row>
    <row r="787" spans="1:4" s="12" customFormat="1" x14ac:dyDescent="0.2">
      <c r="A787" s="524" t="s">
        <v>4991</v>
      </c>
      <c r="B787" s="523" t="s">
        <v>4429</v>
      </c>
      <c r="C787" s="523" t="str">
        <f t="array" ref="C787">IFERROR(INDEX($B$18:$B$811, MATCH(0, COUNTIF($C$17:C786, $B$18:$B$811&amp;"") + IF($B$18:$B$811="",1,0), 0)), "")</f>
        <v/>
      </c>
      <c r="D787" s="523" t="s">
        <v>4430</v>
      </c>
    </row>
    <row r="788" spans="1:4" s="12" customFormat="1" x14ac:dyDescent="0.2">
      <c r="A788" s="524" t="s">
        <v>4992</v>
      </c>
      <c r="B788" s="523" t="s">
        <v>4919</v>
      </c>
      <c r="C788" s="523" t="str">
        <f t="array" ref="C788">IFERROR(INDEX($B$18:$B$811, MATCH(0, COUNTIF($C$17:C787, $B$18:$B$811&amp;"") + IF($B$18:$B$811="",1,0), 0)), "")</f>
        <v/>
      </c>
      <c r="D788" s="523" t="s">
        <v>4920</v>
      </c>
    </row>
    <row r="789" spans="1:4" s="12" customFormat="1" x14ac:dyDescent="0.2">
      <c r="A789" s="524" t="s">
        <v>4993</v>
      </c>
      <c r="B789" s="523" t="s">
        <v>4113</v>
      </c>
      <c r="C789" s="523" t="str">
        <f t="array" ref="C789">IFERROR(INDEX($B$18:$B$811, MATCH(0, COUNTIF($C$17:C788, $B$18:$B$811&amp;"") + IF($B$18:$B$811="",1,0), 0)), "")</f>
        <v/>
      </c>
      <c r="D789" s="523" t="s">
        <v>4915</v>
      </c>
    </row>
    <row r="790" spans="1:4" s="12" customFormat="1" x14ac:dyDescent="0.2">
      <c r="A790" s="524" t="s">
        <v>4994</v>
      </c>
      <c r="B790" s="523" t="s">
        <v>4012</v>
      </c>
      <c r="C790" s="523" t="str">
        <f t="array" ref="C790">IFERROR(INDEX($B$18:$B$811, MATCH(0, COUNTIF($C$17:C789, $B$18:$B$811&amp;"") + IF($B$18:$B$811="",1,0), 0)), "")</f>
        <v/>
      </c>
      <c r="D790" s="523" t="s">
        <v>4013</v>
      </c>
    </row>
    <row r="791" spans="1:4" s="12" customFormat="1" x14ac:dyDescent="0.2">
      <c r="A791" s="524" t="s">
        <v>4995</v>
      </c>
      <c r="B791" s="523" t="s">
        <v>4948</v>
      </c>
      <c r="C791" s="523" t="str">
        <f t="array" ref="C791">IFERROR(INDEX($B$18:$B$811, MATCH(0, COUNTIF($C$17:C790, $B$18:$B$811&amp;"") + IF($B$18:$B$811="",1,0), 0)), "")</f>
        <v/>
      </c>
      <c r="D791" s="523" t="s">
        <v>4949</v>
      </c>
    </row>
    <row r="792" spans="1:4" s="12" customFormat="1" x14ac:dyDescent="0.2">
      <c r="A792" s="524" t="s">
        <v>4996</v>
      </c>
      <c r="B792" s="523" t="s">
        <v>4954</v>
      </c>
      <c r="C792" s="523" t="str">
        <f t="array" ref="C792">IFERROR(INDEX($B$18:$B$811, MATCH(0, COUNTIF($C$17:C791, $B$18:$B$811&amp;"") + IF($B$18:$B$811="",1,0), 0)), "")</f>
        <v/>
      </c>
      <c r="D792" s="523" t="s">
        <v>4955</v>
      </c>
    </row>
    <row r="793" spans="1:4" s="12" customFormat="1" x14ac:dyDescent="0.2">
      <c r="A793" s="524" t="s">
        <v>4997</v>
      </c>
      <c r="B793" s="523" t="s">
        <v>4302</v>
      </c>
      <c r="C793" s="523" t="str">
        <f t="array" ref="C793">IFERROR(INDEX($B$18:$B$811, MATCH(0, COUNTIF($C$17:C792, $B$18:$B$811&amp;"") + IF($B$18:$B$811="",1,0), 0)), "")</f>
        <v/>
      </c>
      <c r="D793" s="523" t="s">
        <v>4303</v>
      </c>
    </row>
    <row r="794" spans="1:4" s="12" customFormat="1" x14ac:dyDescent="0.2">
      <c r="A794" s="524" t="s">
        <v>4998</v>
      </c>
      <c r="B794" s="523" t="s">
        <v>4084</v>
      </c>
      <c r="C794" s="523" t="str">
        <f t="array" ref="C794">IFERROR(INDEX($B$18:$B$811, MATCH(0, COUNTIF($C$17:C793, $B$18:$B$811&amp;"") + IF($B$18:$B$811="",1,0), 0)), "")</f>
        <v/>
      </c>
      <c r="D794" s="523" t="s">
        <v>4085</v>
      </c>
    </row>
    <row r="795" spans="1:4" s="12" customFormat="1" x14ac:dyDescent="0.2">
      <c r="A795" s="524" t="s">
        <v>4999</v>
      </c>
      <c r="B795" s="523" t="s">
        <v>4091</v>
      </c>
      <c r="C795" s="523" t="str">
        <f t="array" ref="C795">IFERROR(INDEX($B$18:$B$811, MATCH(0, COUNTIF($C$17:C794, $B$18:$B$811&amp;"") + IF($B$18:$B$811="",1,0), 0)), "")</f>
        <v/>
      </c>
      <c r="D795" s="523" t="s">
        <v>4092</v>
      </c>
    </row>
    <row r="796" spans="1:4" s="12" customFormat="1" x14ac:dyDescent="0.2">
      <c r="A796" s="524" t="s">
        <v>5000</v>
      </c>
      <c r="B796" s="523" t="s">
        <v>4100</v>
      </c>
      <c r="C796" s="523" t="str">
        <f t="array" ref="C796">IFERROR(INDEX($B$18:$B$811, MATCH(0, COUNTIF($C$17:C795, $B$18:$B$811&amp;"") + IF($B$18:$B$811="",1,0), 0)), "")</f>
        <v/>
      </c>
      <c r="D796" s="523" t="s">
        <v>4101</v>
      </c>
    </row>
    <row r="797" spans="1:4" s="12" customFormat="1" x14ac:dyDescent="0.2">
      <c r="A797" s="524" t="s">
        <v>5001</v>
      </c>
      <c r="B797" s="523" t="s">
        <v>540</v>
      </c>
      <c r="C797" s="523" t="str">
        <f t="array" ref="C797">IFERROR(INDEX($B$18:$B$811, MATCH(0, COUNTIF($C$17:C796, $B$18:$B$811&amp;"") + IF($B$18:$B$811="",1,0), 0)), "")</f>
        <v/>
      </c>
      <c r="D797" s="523" t="s">
        <v>4623</v>
      </c>
    </row>
    <row r="798" spans="1:4" s="12" customFormat="1" x14ac:dyDescent="0.2">
      <c r="A798" s="524" t="s">
        <v>5002</v>
      </c>
      <c r="B798" s="523" t="s">
        <v>3827</v>
      </c>
      <c r="C798" s="523" t="str">
        <f t="array" ref="C798">IFERROR(INDEX($B$18:$B$811, MATCH(0, COUNTIF($C$17:C797, $B$18:$B$811&amp;"") + IF($B$18:$B$811="",1,0), 0)), "")</f>
        <v/>
      </c>
      <c r="D798" s="523" t="s">
        <v>3828</v>
      </c>
    </row>
    <row r="799" spans="1:4" s="12" customFormat="1" x14ac:dyDescent="0.2">
      <c r="A799" s="524" t="s">
        <v>5003</v>
      </c>
      <c r="B799" s="523" t="s">
        <v>540</v>
      </c>
      <c r="C799" s="523" t="str">
        <f t="array" ref="C799">IFERROR(INDEX($B$18:$B$811, MATCH(0, COUNTIF($C$17:C798, $B$18:$B$811&amp;"") + IF($B$18:$B$811="",1,0), 0)), "")</f>
        <v/>
      </c>
      <c r="D799" s="523" t="s">
        <v>4664</v>
      </c>
    </row>
    <row r="800" spans="1:4" s="12" customFormat="1" x14ac:dyDescent="0.2">
      <c r="A800" s="524" t="s">
        <v>5004</v>
      </c>
      <c r="B800" s="523" t="s">
        <v>4822</v>
      </c>
      <c r="C800" s="523" t="str">
        <f t="array" ref="C800">IFERROR(INDEX($B$18:$B$811, MATCH(0, COUNTIF($C$17:C799, $B$18:$B$811&amp;"") + IF($B$18:$B$811="",1,0), 0)), "")</f>
        <v/>
      </c>
      <c r="D800" s="523" t="s">
        <v>4823</v>
      </c>
    </row>
    <row r="801" spans="1:4" s="12" customFormat="1" x14ac:dyDescent="0.2">
      <c r="A801" s="524" t="s">
        <v>5005</v>
      </c>
      <c r="B801" s="523" t="s">
        <v>4009</v>
      </c>
      <c r="C801" s="523" t="str">
        <f t="array" ref="C801">IFERROR(INDEX($B$18:$B$811, MATCH(0, COUNTIF($C$17:C800, $B$18:$B$811&amp;"") + IF($B$18:$B$811="",1,0), 0)), "")</f>
        <v/>
      </c>
      <c r="D801" s="523" t="s">
        <v>4010</v>
      </c>
    </row>
    <row r="802" spans="1:4" s="12" customFormat="1" x14ac:dyDescent="0.2">
      <c r="A802" s="524" t="s">
        <v>5006</v>
      </c>
      <c r="B802" s="523" t="s">
        <v>4201</v>
      </c>
      <c r="C802" s="523" t="str">
        <f t="array" ref="C802">IFERROR(INDEX($B$18:$B$811, MATCH(0, COUNTIF($C$17:C801, $B$18:$B$811&amp;"") + IF($B$18:$B$811="",1,0), 0)), "")</f>
        <v/>
      </c>
      <c r="D802" s="523" t="s">
        <v>4202</v>
      </c>
    </row>
    <row r="803" spans="1:4" s="12" customFormat="1" x14ac:dyDescent="0.2">
      <c r="A803" s="524" t="s">
        <v>5007</v>
      </c>
      <c r="B803" s="523" t="s">
        <v>4110</v>
      </c>
      <c r="C803" s="523" t="str">
        <f t="array" ref="C803">IFERROR(INDEX($B$18:$B$811, MATCH(0, COUNTIF($C$17:C802, $B$18:$B$811&amp;"") + IF($B$18:$B$811="",1,0), 0)), "")</f>
        <v/>
      </c>
      <c r="D803" s="523" t="s">
        <v>4111</v>
      </c>
    </row>
    <row r="804" spans="1:4" s="12" customFormat="1" x14ac:dyDescent="0.2">
      <c r="A804" s="524" t="s">
        <v>5008</v>
      </c>
      <c r="B804" s="523" t="s">
        <v>4325</v>
      </c>
      <c r="C804" s="523" t="str">
        <f t="array" ref="C804">IFERROR(INDEX($B$18:$B$811, MATCH(0, COUNTIF($C$17:C803, $B$18:$B$811&amp;"") + IF($B$18:$B$811="",1,0), 0)), "")</f>
        <v/>
      </c>
      <c r="D804" s="523" t="s">
        <v>4326</v>
      </c>
    </row>
    <row r="805" spans="1:4" s="12" customFormat="1" x14ac:dyDescent="0.2">
      <c r="A805" s="524" t="s">
        <v>5009</v>
      </c>
      <c r="B805" s="523" t="s">
        <v>4153</v>
      </c>
      <c r="C805" s="523" t="str">
        <f t="array" ref="C805">IFERROR(INDEX($B$18:$B$811, MATCH(0, COUNTIF($C$17:C804, $B$18:$B$811&amp;"") + IF($B$18:$B$811="",1,0), 0)), "")</f>
        <v/>
      </c>
      <c r="D805" s="523" t="s">
        <v>4154</v>
      </c>
    </row>
    <row r="806" spans="1:4" s="12" customFormat="1" x14ac:dyDescent="0.2">
      <c r="A806" s="524" t="s">
        <v>5010</v>
      </c>
      <c r="B806" s="523" t="s">
        <v>3917</v>
      </c>
      <c r="C806" s="523" t="str">
        <f t="array" ref="C806">IFERROR(INDEX($B$18:$B$811, MATCH(0, COUNTIF($C$17:C805, $B$18:$B$811&amp;"") + IF($B$18:$B$811="",1,0), 0)), "")</f>
        <v/>
      </c>
      <c r="D806" s="523" t="s">
        <v>3918</v>
      </c>
    </row>
    <row r="807" spans="1:4" s="12" customFormat="1" x14ac:dyDescent="0.2">
      <c r="A807" s="524" t="s">
        <v>5011</v>
      </c>
      <c r="B807" s="523" t="s">
        <v>3920</v>
      </c>
      <c r="C807" s="523" t="str">
        <f t="array" ref="C807">IFERROR(INDEX($B$18:$B$811, MATCH(0, COUNTIF($C$17:C806, $B$18:$B$811&amp;"") + IF($B$18:$B$811="",1,0), 0)), "")</f>
        <v/>
      </c>
      <c r="D807" s="523" t="s">
        <v>3921</v>
      </c>
    </row>
    <row r="808" spans="1:4" s="12" customFormat="1" x14ac:dyDescent="0.2">
      <c r="A808" s="524" t="s">
        <v>5012</v>
      </c>
      <c r="B808" s="523" t="s">
        <v>3914</v>
      </c>
      <c r="C808" s="523" t="str">
        <f t="array" ref="C808">IFERROR(INDEX($B$18:$B$811, MATCH(0, COUNTIF($C$17:C807, $B$18:$B$811&amp;"") + IF($B$18:$B$811="",1,0), 0)), "")</f>
        <v/>
      </c>
      <c r="D808" s="523" t="s">
        <v>3915</v>
      </c>
    </row>
    <row r="809" spans="1:4" s="12" customFormat="1" x14ac:dyDescent="0.2">
      <c r="A809" s="524" t="s">
        <v>5013</v>
      </c>
      <c r="B809" s="523" t="s">
        <v>4722</v>
      </c>
      <c r="C809" s="523" t="str">
        <f t="array" ref="C809">IFERROR(INDEX($B$18:$B$811, MATCH(0, COUNTIF($C$17:C808, $B$18:$B$811&amp;"") + IF($B$18:$B$811="",1,0), 0)), "")</f>
        <v/>
      </c>
      <c r="D809" s="523" t="s">
        <v>4723</v>
      </c>
    </row>
    <row r="810" spans="1:4" s="12" customFormat="1" x14ac:dyDescent="0.2">
      <c r="A810" s="524" t="s">
        <v>5014</v>
      </c>
      <c r="B810" s="523" t="s">
        <v>3914</v>
      </c>
      <c r="C810" s="523" t="str">
        <f t="array" ref="C810">IFERROR(INDEX($B$18:$B$811, MATCH(0, COUNTIF($C$17:C809, $B$18:$B$811&amp;"") + IF($B$18:$B$811="",1,0), 0)), "")</f>
        <v/>
      </c>
      <c r="D810" s="523" t="s">
        <v>3915</v>
      </c>
    </row>
    <row r="814" spans="1:4" x14ac:dyDescent="0.2">
      <c r="B814" s="11"/>
    </row>
    <row r="815" spans="1:4" x14ac:dyDescent="0.2">
      <c r="A815" s="12"/>
      <c r="B815" s="11"/>
    </row>
    <row r="816" spans="1:4" x14ac:dyDescent="0.2">
      <c r="A816" s="12"/>
      <c r="B816" s="11"/>
    </row>
    <row r="817" spans="1:2" x14ac:dyDescent="0.2">
      <c r="A817" s="12"/>
      <c r="B817" s="11"/>
    </row>
    <row r="818" spans="1:2" x14ac:dyDescent="0.2">
      <c r="A818" s="12"/>
      <c r="B818" s="11"/>
    </row>
    <row r="819" spans="1:2" x14ac:dyDescent="0.2">
      <c r="A819" s="12"/>
      <c r="B819" s="11"/>
    </row>
    <row r="820" spans="1:2" x14ac:dyDescent="0.2">
      <c r="A820" s="12"/>
      <c r="B820" s="11"/>
    </row>
    <row r="821" spans="1:2" x14ac:dyDescent="0.2">
      <c r="A821" s="12"/>
      <c r="B821" s="11"/>
    </row>
    <row r="822" spans="1:2" x14ac:dyDescent="0.2">
      <c r="A822" s="12"/>
      <c r="B822" s="11"/>
    </row>
    <row r="823" spans="1:2" x14ac:dyDescent="0.2">
      <c r="A823" s="12"/>
      <c r="B823" s="11"/>
    </row>
    <row r="824" spans="1:2" x14ac:dyDescent="0.2">
      <c r="A824" s="12"/>
      <c r="B824" s="11"/>
    </row>
    <row r="825" spans="1:2" x14ac:dyDescent="0.2">
      <c r="A825" s="12"/>
      <c r="B825" s="11"/>
    </row>
    <row r="826" spans="1:2" x14ac:dyDescent="0.2">
      <c r="A826" s="12"/>
      <c r="B826" s="11"/>
    </row>
    <row r="827" spans="1:2" x14ac:dyDescent="0.2">
      <c r="A827" s="12"/>
      <c r="B827" s="11"/>
    </row>
    <row r="828" spans="1:2" x14ac:dyDescent="0.2">
      <c r="A828" s="12"/>
      <c r="B828" s="11"/>
    </row>
    <row r="829" spans="1:2" x14ac:dyDescent="0.2">
      <c r="A829" s="12"/>
      <c r="B829" s="11"/>
    </row>
    <row r="830" spans="1:2" x14ac:dyDescent="0.2">
      <c r="A830" s="12"/>
      <c r="B830" s="11"/>
    </row>
    <row r="831" spans="1:2" x14ac:dyDescent="0.2">
      <c r="A831" s="12"/>
      <c r="B831" s="11"/>
    </row>
    <row r="832" spans="1:2" x14ac:dyDescent="0.2">
      <c r="A832" s="12"/>
      <c r="B832" s="11"/>
    </row>
    <row r="833" spans="1:2" x14ac:dyDescent="0.2">
      <c r="A833" s="12"/>
      <c r="B833" s="11"/>
    </row>
    <row r="834" spans="1:2" x14ac:dyDescent="0.2">
      <c r="A834" s="12"/>
      <c r="B834" s="11"/>
    </row>
    <row r="835" spans="1:2" x14ac:dyDescent="0.2">
      <c r="A835" s="12"/>
      <c r="B835" s="11"/>
    </row>
    <row r="836" spans="1:2" x14ac:dyDescent="0.2">
      <c r="A836" s="12"/>
      <c r="B836" s="11"/>
    </row>
    <row r="837" spans="1:2" x14ac:dyDescent="0.2">
      <c r="A837" s="12"/>
      <c r="B837" s="11"/>
    </row>
    <row r="838" spans="1:2" x14ac:dyDescent="0.2">
      <c r="A838" s="12"/>
      <c r="B838" s="11"/>
    </row>
    <row r="839" spans="1:2" x14ac:dyDescent="0.2">
      <c r="A839" s="12"/>
      <c r="B839" s="11"/>
    </row>
    <row r="840" spans="1:2" x14ac:dyDescent="0.2">
      <c r="A840" s="12"/>
      <c r="B840" s="11"/>
    </row>
    <row r="841" spans="1:2" x14ac:dyDescent="0.2">
      <c r="A841" s="12"/>
      <c r="B841" s="11"/>
    </row>
    <row r="842" spans="1:2" x14ac:dyDescent="0.2">
      <c r="A842" s="12"/>
      <c r="B842" s="11"/>
    </row>
    <row r="843" spans="1:2" x14ac:dyDescent="0.2">
      <c r="A843" s="12"/>
      <c r="B843" s="11"/>
    </row>
    <row r="844" spans="1:2" x14ac:dyDescent="0.2">
      <c r="A844" s="12"/>
      <c r="B844" s="11"/>
    </row>
    <row r="845" spans="1:2" x14ac:dyDescent="0.2">
      <c r="A845" s="12"/>
      <c r="B845" s="11"/>
    </row>
    <row r="846" spans="1:2" x14ac:dyDescent="0.2">
      <c r="A846" s="12"/>
      <c r="B846" s="11"/>
    </row>
    <row r="847" spans="1:2" x14ac:dyDescent="0.2">
      <c r="A847" s="12"/>
      <c r="B847" s="11"/>
    </row>
    <row r="848" spans="1:2" x14ac:dyDescent="0.2">
      <c r="A848" s="12"/>
      <c r="B848" s="11"/>
    </row>
    <row r="849" spans="1:2" x14ac:dyDescent="0.2">
      <c r="A849" s="12"/>
      <c r="B849" s="11"/>
    </row>
    <row r="850" spans="1:2" x14ac:dyDescent="0.2">
      <c r="A850" s="12"/>
      <c r="B850" s="11"/>
    </row>
    <row r="851" spans="1:2" x14ac:dyDescent="0.2">
      <c r="A851" s="12"/>
      <c r="B851" s="11"/>
    </row>
    <row r="852" spans="1:2" x14ac:dyDescent="0.2">
      <c r="A852" s="12"/>
      <c r="B852" s="11"/>
    </row>
    <row r="853" spans="1:2" x14ac:dyDescent="0.2">
      <c r="A853" s="12"/>
      <c r="B853" s="11"/>
    </row>
    <row r="854" spans="1:2" x14ac:dyDescent="0.2">
      <c r="A854" s="12"/>
      <c r="B854" s="11"/>
    </row>
    <row r="855" spans="1:2" x14ac:dyDescent="0.2">
      <c r="A855" s="12"/>
      <c r="B855" s="11"/>
    </row>
    <row r="856" spans="1:2" x14ac:dyDescent="0.2">
      <c r="A856" s="12"/>
      <c r="B856" s="11"/>
    </row>
    <row r="857" spans="1:2" x14ac:dyDescent="0.2">
      <c r="A857" s="12"/>
      <c r="B857" s="11"/>
    </row>
    <row r="858" spans="1:2" x14ac:dyDescent="0.2">
      <c r="A858" s="12"/>
      <c r="B858" s="11"/>
    </row>
    <row r="859" spans="1:2" x14ac:dyDescent="0.2">
      <c r="A859" s="12"/>
      <c r="B859" s="11"/>
    </row>
    <row r="860" spans="1:2" x14ac:dyDescent="0.2">
      <c r="A860" s="12"/>
      <c r="B860" s="11"/>
    </row>
    <row r="861" spans="1:2" x14ac:dyDescent="0.2">
      <c r="A861" s="12"/>
      <c r="B861" s="11"/>
    </row>
    <row r="862" spans="1:2" x14ac:dyDescent="0.2">
      <c r="A862" s="12"/>
      <c r="B862" s="11"/>
    </row>
    <row r="863" spans="1:2" x14ac:dyDescent="0.2">
      <c r="A863" s="12"/>
      <c r="B863" s="11"/>
    </row>
    <row r="864" spans="1:2" x14ac:dyDescent="0.2">
      <c r="A864" s="12"/>
      <c r="B864" s="11"/>
    </row>
    <row r="865" spans="1:2" x14ac:dyDescent="0.2">
      <c r="A865" s="12"/>
      <c r="B865" s="11"/>
    </row>
    <row r="866" spans="1:2" x14ac:dyDescent="0.2">
      <c r="A866" s="12"/>
      <c r="B866" s="11"/>
    </row>
    <row r="867" spans="1:2" x14ac:dyDescent="0.2">
      <c r="A867" s="12"/>
      <c r="B867" s="11"/>
    </row>
    <row r="868" spans="1:2" x14ac:dyDescent="0.2">
      <c r="A868" s="12"/>
      <c r="B868" s="11"/>
    </row>
    <row r="869" spans="1:2" x14ac:dyDescent="0.2">
      <c r="A869" s="12"/>
      <c r="B869" s="11"/>
    </row>
    <row r="870" spans="1:2" x14ac:dyDescent="0.2">
      <c r="A870" s="12"/>
      <c r="B870" s="11"/>
    </row>
    <row r="871" spans="1:2" x14ac:dyDescent="0.2">
      <c r="A871" s="12"/>
      <c r="B871" s="11"/>
    </row>
    <row r="872" spans="1:2" x14ac:dyDescent="0.2">
      <c r="A872" s="12"/>
      <c r="B872" s="11"/>
    </row>
    <row r="873" spans="1:2" x14ac:dyDescent="0.2">
      <c r="A873" s="12"/>
      <c r="B873" s="11"/>
    </row>
    <row r="874" spans="1:2" x14ac:dyDescent="0.2">
      <c r="A874" s="12"/>
      <c r="B874" s="11"/>
    </row>
    <row r="875" spans="1:2" x14ac:dyDescent="0.2">
      <c r="A875" s="12"/>
      <c r="B875" s="11"/>
    </row>
    <row r="876" spans="1:2" x14ac:dyDescent="0.2">
      <c r="A876" s="12"/>
      <c r="B876" s="11"/>
    </row>
    <row r="877" spans="1:2" x14ac:dyDescent="0.2">
      <c r="A877" s="12"/>
      <c r="B877" s="11"/>
    </row>
    <row r="878" spans="1:2" x14ac:dyDescent="0.2">
      <c r="A878" s="12"/>
      <c r="B878" s="11"/>
    </row>
    <row r="879" spans="1:2" x14ac:dyDescent="0.2">
      <c r="A879" s="12"/>
      <c r="B879" s="11"/>
    </row>
    <row r="880" spans="1:2" x14ac:dyDescent="0.2">
      <c r="A880" s="12"/>
      <c r="B880" s="11"/>
    </row>
    <row r="881" spans="1:2" x14ac:dyDescent="0.2">
      <c r="A881" s="12"/>
      <c r="B881" s="11"/>
    </row>
    <row r="882" spans="1:2" x14ac:dyDescent="0.2">
      <c r="A882" s="12"/>
      <c r="B882" s="11"/>
    </row>
    <row r="883" spans="1:2" x14ac:dyDescent="0.2">
      <c r="A883" s="12"/>
      <c r="B883" s="11"/>
    </row>
    <row r="884" spans="1:2" x14ac:dyDescent="0.2">
      <c r="A884" s="12"/>
      <c r="B884" s="11"/>
    </row>
    <row r="885" spans="1:2" x14ac:dyDescent="0.2">
      <c r="A885" s="12"/>
      <c r="B885" s="11"/>
    </row>
    <row r="886" spans="1:2" x14ac:dyDescent="0.2">
      <c r="A886" s="12"/>
      <c r="B886" s="11"/>
    </row>
    <row r="887" spans="1:2" x14ac:dyDescent="0.2">
      <c r="A887" s="12"/>
      <c r="B887" s="11"/>
    </row>
    <row r="888" spans="1:2" x14ac:dyDescent="0.2">
      <c r="A888" s="12"/>
      <c r="B888" s="11"/>
    </row>
    <row r="889" spans="1:2" x14ac:dyDescent="0.2">
      <c r="A889" s="12"/>
      <c r="B889" s="11"/>
    </row>
    <row r="890" spans="1:2" x14ac:dyDescent="0.2">
      <c r="A890" s="12"/>
      <c r="B890" s="11"/>
    </row>
    <row r="891" spans="1:2" x14ac:dyDescent="0.2">
      <c r="A891" s="12"/>
      <c r="B891" s="11"/>
    </row>
    <row r="892" spans="1:2" x14ac:dyDescent="0.2">
      <c r="A892" s="12"/>
      <c r="B892" s="11"/>
    </row>
    <row r="893" spans="1:2" x14ac:dyDescent="0.2">
      <c r="A893" s="12"/>
      <c r="B893" s="11"/>
    </row>
    <row r="894" spans="1:2" x14ac:dyDescent="0.2">
      <c r="A894" s="12"/>
      <c r="B894" s="11"/>
    </row>
    <row r="895" spans="1:2" x14ac:dyDescent="0.2">
      <c r="A895" s="12"/>
      <c r="B895" s="11"/>
    </row>
    <row r="896" spans="1:2" x14ac:dyDescent="0.2">
      <c r="A896" s="12"/>
      <c r="B896" s="11"/>
    </row>
    <row r="897" spans="1:2" x14ac:dyDescent="0.2">
      <c r="A897" s="12"/>
      <c r="B897" s="11"/>
    </row>
    <row r="898" spans="1:2" x14ac:dyDescent="0.2">
      <c r="A898" s="12"/>
      <c r="B898" s="11"/>
    </row>
    <row r="899" spans="1:2" x14ac:dyDescent="0.2">
      <c r="A899" s="12"/>
      <c r="B899" s="11"/>
    </row>
    <row r="900" spans="1:2" x14ac:dyDescent="0.2">
      <c r="A900" s="12"/>
      <c r="B900" s="11"/>
    </row>
    <row r="901" spans="1:2" x14ac:dyDescent="0.2">
      <c r="A901" s="12"/>
      <c r="B901" s="11"/>
    </row>
    <row r="902" spans="1:2" x14ac:dyDescent="0.2">
      <c r="A902" s="12"/>
      <c r="B902" s="11"/>
    </row>
    <row r="903" spans="1:2" x14ac:dyDescent="0.2">
      <c r="A903" s="12"/>
      <c r="B903" s="11"/>
    </row>
    <row r="904" spans="1:2" x14ac:dyDescent="0.2">
      <c r="A904" s="12"/>
      <c r="B904" s="11"/>
    </row>
    <row r="905" spans="1:2" x14ac:dyDescent="0.2">
      <c r="A905" s="12"/>
      <c r="B905" s="11"/>
    </row>
    <row r="906" spans="1:2" x14ac:dyDescent="0.2">
      <c r="A906" s="12"/>
      <c r="B906" s="11"/>
    </row>
    <row r="907" spans="1:2" x14ac:dyDescent="0.2">
      <c r="A907" s="12"/>
      <c r="B907" s="11"/>
    </row>
    <row r="908" spans="1:2" x14ac:dyDescent="0.2">
      <c r="A908" s="12"/>
      <c r="B908" s="11"/>
    </row>
    <row r="909" spans="1:2" x14ac:dyDescent="0.2">
      <c r="A909" s="12"/>
      <c r="B909" s="11"/>
    </row>
    <row r="910" spans="1:2" x14ac:dyDescent="0.2">
      <c r="A910" s="12"/>
      <c r="B910" s="11"/>
    </row>
    <row r="911" spans="1:2" x14ac:dyDescent="0.2">
      <c r="A911" s="12"/>
      <c r="B911" s="11"/>
    </row>
    <row r="912" spans="1:2" x14ac:dyDescent="0.2">
      <c r="A912" s="12"/>
      <c r="B912" s="11"/>
    </row>
    <row r="913" spans="1:2" x14ac:dyDescent="0.2">
      <c r="A913" s="12"/>
      <c r="B913" s="11"/>
    </row>
    <row r="914" spans="1:2" x14ac:dyDescent="0.2">
      <c r="A914" s="12"/>
      <c r="B914" s="11"/>
    </row>
    <row r="915" spans="1:2" x14ac:dyDescent="0.2">
      <c r="A915" s="12"/>
      <c r="B915" s="11"/>
    </row>
    <row r="916" spans="1:2" x14ac:dyDescent="0.2">
      <c r="A916" s="12"/>
      <c r="B916" s="11"/>
    </row>
    <row r="917" spans="1:2" x14ac:dyDescent="0.2">
      <c r="A917" s="12"/>
      <c r="B917" s="11"/>
    </row>
    <row r="918" spans="1:2" x14ac:dyDescent="0.2">
      <c r="A918" s="12"/>
      <c r="B918" s="11"/>
    </row>
    <row r="919" spans="1:2" x14ac:dyDescent="0.2">
      <c r="A919" s="12"/>
      <c r="B919" s="11"/>
    </row>
    <row r="920" spans="1:2" x14ac:dyDescent="0.2">
      <c r="A920" s="12"/>
      <c r="B920" s="11"/>
    </row>
    <row r="921" spans="1:2" x14ac:dyDescent="0.2">
      <c r="A921" s="12"/>
      <c r="B921" s="11"/>
    </row>
    <row r="922" spans="1:2" x14ac:dyDescent="0.2">
      <c r="A922" s="12"/>
      <c r="B922" s="11"/>
    </row>
    <row r="923" spans="1:2" x14ac:dyDescent="0.2">
      <c r="A923" s="12"/>
      <c r="B923" s="11"/>
    </row>
    <row r="924" spans="1:2" x14ac:dyDescent="0.2">
      <c r="A924" s="12"/>
      <c r="B924" s="11"/>
    </row>
    <row r="925" spans="1:2" x14ac:dyDescent="0.2">
      <c r="A925" s="12"/>
      <c r="B925" s="11"/>
    </row>
    <row r="926" spans="1:2" x14ac:dyDescent="0.2">
      <c r="A926" s="12"/>
      <c r="B926" s="11"/>
    </row>
    <row r="927" spans="1:2" x14ac:dyDescent="0.2">
      <c r="A927" s="12"/>
      <c r="B927" s="11"/>
    </row>
    <row r="928" spans="1:2" x14ac:dyDescent="0.2">
      <c r="A928" s="12"/>
      <c r="B928" s="11"/>
    </row>
    <row r="929" spans="1:2" x14ac:dyDescent="0.2">
      <c r="A929" s="12"/>
      <c r="B929" s="11"/>
    </row>
    <row r="930" spans="1:2" x14ac:dyDescent="0.2">
      <c r="A930" s="12"/>
      <c r="B930" s="11"/>
    </row>
    <row r="931" spans="1:2" x14ac:dyDescent="0.2">
      <c r="A931" s="12"/>
      <c r="B931" s="11"/>
    </row>
    <row r="932" spans="1:2" x14ac:dyDescent="0.2">
      <c r="A932" s="12"/>
      <c r="B932" s="11"/>
    </row>
    <row r="933" spans="1:2" x14ac:dyDescent="0.2">
      <c r="A933" s="12"/>
      <c r="B933" s="11"/>
    </row>
    <row r="934" spans="1:2" x14ac:dyDescent="0.2">
      <c r="A934" s="12"/>
      <c r="B934" s="11"/>
    </row>
    <row r="935" spans="1:2" x14ac:dyDescent="0.2">
      <c r="A935" s="12"/>
      <c r="B935" s="11"/>
    </row>
    <row r="936" spans="1:2" x14ac:dyDescent="0.2">
      <c r="A936" s="12"/>
      <c r="B936" s="11"/>
    </row>
    <row r="937" spans="1:2" x14ac:dyDescent="0.2">
      <c r="A937" s="12"/>
      <c r="B937" s="11"/>
    </row>
    <row r="938" spans="1:2" x14ac:dyDescent="0.2">
      <c r="A938" s="12"/>
      <c r="B938" s="11"/>
    </row>
    <row r="939" spans="1:2" x14ac:dyDescent="0.2">
      <c r="A939" s="12"/>
      <c r="B939" s="11"/>
    </row>
    <row r="940" spans="1:2" x14ac:dyDescent="0.2">
      <c r="A940" s="12"/>
      <c r="B940" s="11"/>
    </row>
    <row r="941" spans="1:2" x14ac:dyDescent="0.2">
      <c r="A941" s="12"/>
      <c r="B941" s="11"/>
    </row>
    <row r="942" spans="1:2" x14ac:dyDescent="0.2">
      <c r="A942" s="12"/>
      <c r="B942" s="11"/>
    </row>
    <row r="943" spans="1:2" x14ac:dyDescent="0.2">
      <c r="A943" s="12"/>
      <c r="B943" s="11"/>
    </row>
    <row r="944" spans="1:2" x14ac:dyDescent="0.2">
      <c r="A944" s="12"/>
      <c r="B944" s="11"/>
    </row>
    <row r="945" spans="1:2" x14ac:dyDescent="0.2">
      <c r="A945" s="12"/>
      <c r="B945" s="11"/>
    </row>
    <row r="946" spans="1:2" x14ac:dyDescent="0.2">
      <c r="A946" s="12"/>
      <c r="B946" s="11"/>
    </row>
    <row r="947" spans="1:2" x14ac:dyDescent="0.2">
      <c r="A947" s="12"/>
      <c r="B947" s="11"/>
    </row>
    <row r="948" spans="1:2" x14ac:dyDescent="0.2">
      <c r="A948" s="12"/>
      <c r="B948" s="11"/>
    </row>
    <row r="949" spans="1:2" x14ac:dyDescent="0.2">
      <c r="A949" s="12"/>
      <c r="B949" s="11"/>
    </row>
    <row r="950" spans="1:2" x14ac:dyDescent="0.2">
      <c r="A950" s="12"/>
      <c r="B950" s="11"/>
    </row>
    <row r="951" spans="1:2" x14ac:dyDescent="0.2">
      <c r="A951" s="12"/>
      <c r="B951" s="11"/>
    </row>
    <row r="952" spans="1:2" x14ac:dyDescent="0.2">
      <c r="A952" s="12"/>
      <c r="B952" s="11"/>
    </row>
    <row r="953" spans="1:2" x14ac:dyDescent="0.2">
      <c r="A953" s="12"/>
      <c r="B953" s="11"/>
    </row>
    <row r="954" spans="1:2" x14ac:dyDescent="0.2">
      <c r="A954" s="12"/>
      <c r="B954" s="11"/>
    </row>
    <row r="955" spans="1:2" x14ac:dyDescent="0.2">
      <c r="A955" s="12"/>
      <c r="B955" s="11"/>
    </row>
    <row r="956" spans="1:2" x14ac:dyDescent="0.2">
      <c r="A956" s="12"/>
      <c r="B956" s="11"/>
    </row>
    <row r="957" spans="1:2" x14ac:dyDescent="0.2">
      <c r="A957" s="12"/>
      <c r="B957" s="11"/>
    </row>
    <row r="958" spans="1:2" x14ac:dyDescent="0.2">
      <c r="A958" s="12"/>
      <c r="B958" s="11"/>
    </row>
    <row r="959" spans="1:2" x14ac:dyDescent="0.2">
      <c r="A959" s="12"/>
      <c r="B959" s="11"/>
    </row>
    <row r="960" spans="1:2" x14ac:dyDescent="0.2">
      <c r="A960" s="12"/>
      <c r="B960" s="11"/>
    </row>
    <row r="961" spans="1:2" x14ac:dyDescent="0.2">
      <c r="A961" s="12"/>
      <c r="B961" s="11"/>
    </row>
    <row r="962" spans="1:2" x14ac:dyDescent="0.2">
      <c r="A962" s="12"/>
      <c r="B962" s="11"/>
    </row>
    <row r="963" spans="1:2" x14ac:dyDescent="0.2">
      <c r="A963" s="12"/>
      <c r="B963" s="11"/>
    </row>
    <row r="964" spans="1:2" x14ac:dyDescent="0.2">
      <c r="A964" s="12"/>
      <c r="B964" s="11"/>
    </row>
    <row r="965" spans="1:2" x14ac:dyDescent="0.2">
      <c r="A965" s="12"/>
      <c r="B965" s="11"/>
    </row>
    <row r="966" spans="1:2" x14ac:dyDescent="0.2">
      <c r="A966" s="12"/>
      <c r="B966" s="11"/>
    </row>
    <row r="967" spans="1:2" x14ac:dyDescent="0.2">
      <c r="A967" s="12"/>
      <c r="B967" s="11"/>
    </row>
    <row r="968" spans="1:2" x14ac:dyDescent="0.2">
      <c r="A968" s="12"/>
      <c r="B968" s="11"/>
    </row>
    <row r="969" spans="1:2" x14ac:dyDescent="0.2">
      <c r="A969" s="12"/>
      <c r="B969" s="11"/>
    </row>
    <row r="970" spans="1:2" x14ac:dyDescent="0.2">
      <c r="A970" s="12"/>
      <c r="B970" s="11"/>
    </row>
    <row r="971" spans="1:2" x14ac:dyDescent="0.2">
      <c r="A971" s="12"/>
      <c r="B971" s="11"/>
    </row>
    <row r="972" spans="1:2" x14ac:dyDescent="0.2">
      <c r="A972" s="12"/>
      <c r="B972" s="11"/>
    </row>
    <row r="973" spans="1:2" x14ac:dyDescent="0.2">
      <c r="A973" s="12"/>
      <c r="B973" s="11"/>
    </row>
    <row r="974" spans="1:2" x14ac:dyDescent="0.2">
      <c r="A974" s="12"/>
      <c r="B974" s="11"/>
    </row>
    <row r="975" spans="1:2" x14ac:dyDescent="0.2">
      <c r="A975" s="12"/>
      <c r="B975" s="11"/>
    </row>
    <row r="976" spans="1:2" x14ac:dyDescent="0.2">
      <c r="A976" s="12"/>
      <c r="B976" s="11"/>
    </row>
    <row r="977" spans="1:2" x14ac:dyDescent="0.2">
      <c r="A977" s="12"/>
      <c r="B977" s="11"/>
    </row>
    <row r="978" spans="1:2" x14ac:dyDescent="0.2">
      <c r="A978" s="12"/>
      <c r="B978" s="11"/>
    </row>
    <row r="979" spans="1:2" x14ac:dyDescent="0.2">
      <c r="A979" s="12"/>
      <c r="B979" s="11"/>
    </row>
    <row r="980" spans="1:2" x14ac:dyDescent="0.2">
      <c r="A980" s="12"/>
      <c r="B980" s="11"/>
    </row>
    <row r="981" spans="1:2" x14ac:dyDescent="0.2">
      <c r="A981" s="12"/>
      <c r="B981" s="11"/>
    </row>
    <row r="982" spans="1:2" x14ac:dyDescent="0.2">
      <c r="A982" s="12"/>
      <c r="B982" s="11"/>
    </row>
    <row r="983" spans="1:2" x14ac:dyDescent="0.2">
      <c r="A983" s="12"/>
      <c r="B983" s="11"/>
    </row>
    <row r="984" spans="1:2" x14ac:dyDescent="0.2">
      <c r="A984" s="12"/>
      <c r="B984" s="11"/>
    </row>
    <row r="985" spans="1:2" x14ac:dyDescent="0.2">
      <c r="A985" s="12"/>
      <c r="B985" s="11"/>
    </row>
    <row r="986" spans="1:2" x14ac:dyDescent="0.2">
      <c r="A986" s="12"/>
      <c r="B986" s="11"/>
    </row>
    <row r="987" spans="1:2" x14ac:dyDescent="0.2">
      <c r="A987" s="12"/>
      <c r="B987" s="11"/>
    </row>
    <row r="988" spans="1:2" x14ac:dyDescent="0.2">
      <c r="A988" s="12"/>
      <c r="B988" s="11"/>
    </row>
    <row r="989" spans="1:2" x14ac:dyDescent="0.2">
      <c r="A989" s="12"/>
      <c r="B989" s="11"/>
    </row>
    <row r="990" spans="1:2" x14ac:dyDescent="0.2">
      <c r="A990" s="12"/>
      <c r="B990" s="11"/>
    </row>
    <row r="991" spans="1:2" x14ac:dyDescent="0.2">
      <c r="A991" s="12"/>
      <c r="B991" s="11"/>
    </row>
    <row r="992" spans="1:2" x14ac:dyDescent="0.2">
      <c r="A992" s="12"/>
      <c r="B992" s="11"/>
    </row>
    <row r="993" spans="1:2" x14ac:dyDescent="0.2">
      <c r="A993" s="12"/>
      <c r="B993" s="11"/>
    </row>
    <row r="994" spans="1:2" x14ac:dyDescent="0.2">
      <c r="A994" s="12"/>
      <c r="B994" s="11"/>
    </row>
    <row r="995" spans="1:2" x14ac:dyDescent="0.2">
      <c r="A995" s="12"/>
      <c r="B995" s="11"/>
    </row>
    <row r="996" spans="1:2" x14ac:dyDescent="0.2">
      <c r="A996" s="12"/>
      <c r="B996" s="11"/>
    </row>
    <row r="997" spans="1:2" x14ac:dyDescent="0.2">
      <c r="A997" s="12"/>
      <c r="B997" s="11"/>
    </row>
    <row r="998" spans="1:2" x14ac:dyDescent="0.2">
      <c r="A998" s="12"/>
      <c r="B998" s="11"/>
    </row>
    <row r="999" spans="1:2" x14ac:dyDescent="0.2">
      <c r="A999" s="12"/>
      <c r="B999" s="11"/>
    </row>
    <row r="1000" spans="1:2" x14ac:dyDescent="0.2">
      <c r="A1000" s="12"/>
      <c r="B1000" s="11"/>
    </row>
    <row r="1001" spans="1:2" x14ac:dyDescent="0.2">
      <c r="A1001" s="12"/>
      <c r="B1001" s="11"/>
    </row>
    <row r="1002" spans="1:2" x14ac:dyDescent="0.2">
      <c r="A1002" s="12"/>
      <c r="B1002" s="11"/>
    </row>
    <row r="1003" spans="1:2" x14ac:dyDescent="0.2">
      <c r="A1003" s="12"/>
      <c r="B1003" s="11"/>
    </row>
    <row r="1004" spans="1:2" x14ac:dyDescent="0.2">
      <c r="A1004" s="12"/>
      <c r="B1004" s="11"/>
    </row>
    <row r="1005" spans="1:2" x14ac:dyDescent="0.2">
      <c r="A1005" s="12"/>
      <c r="B1005" s="11"/>
    </row>
    <row r="1006" spans="1:2" x14ac:dyDescent="0.2">
      <c r="A1006" s="12"/>
      <c r="B1006" s="11"/>
    </row>
    <row r="1007" spans="1:2" x14ac:dyDescent="0.2">
      <c r="A1007" s="12"/>
      <c r="B1007" s="11"/>
    </row>
    <row r="1008" spans="1:2" x14ac:dyDescent="0.2">
      <c r="A1008" s="12"/>
      <c r="B1008" s="11"/>
    </row>
    <row r="1009" spans="1:2" x14ac:dyDescent="0.2">
      <c r="A1009" s="12"/>
      <c r="B1009" s="11"/>
    </row>
    <row r="1010" spans="1:2" x14ac:dyDescent="0.2">
      <c r="A1010" s="12"/>
      <c r="B1010" s="11"/>
    </row>
    <row r="1011" spans="1:2" x14ac:dyDescent="0.2">
      <c r="A1011" s="12"/>
      <c r="B1011" s="11"/>
    </row>
    <row r="1012" spans="1:2" x14ac:dyDescent="0.2">
      <c r="A1012" s="12"/>
      <c r="B1012" s="11"/>
    </row>
    <row r="1013" spans="1:2" x14ac:dyDescent="0.2">
      <c r="A1013" s="12"/>
      <c r="B1013" s="11"/>
    </row>
    <row r="1014" spans="1:2" x14ac:dyDescent="0.2">
      <c r="A1014" s="12"/>
      <c r="B1014" s="11"/>
    </row>
    <row r="1015" spans="1:2" x14ac:dyDescent="0.2">
      <c r="A1015" s="12"/>
      <c r="B1015" s="11"/>
    </row>
    <row r="1016" spans="1:2" x14ac:dyDescent="0.2">
      <c r="A1016" s="12"/>
      <c r="B1016" s="11"/>
    </row>
    <row r="1017" spans="1:2" x14ac:dyDescent="0.2">
      <c r="A1017" s="12"/>
      <c r="B1017" s="11"/>
    </row>
    <row r="1018" spans="1:2" x14ac:dyDescent="0.2">
      <c r="A1018" s="12"/>
      <c r="B1018" s="11"/>
    </row>
    <row r="1019" spans="1:2" x14ac:dyDescent="0.2">
      <c r="A1019" s="12"/>
      <c r="B1019" s="11"/>
    </row>
    <row r="1020" spans="1:2" x14ac:dyDescent="0.2">
      <c r="A1020" s="12"/>
      <c r="B1020" s="11"/>
    </row>
    <row r="1021" spans="1:2" x14ac:dyDescent="0.2">
      <c r="A1021" s="12"/>
      <c r="B1021" s="11"/>
    </row>
    <row r="1022" spans="1:2" x14ac:dyDescent="0.2">
      <c r="A1022" s="12"/>
      <c r="B1022" s="11"/>
    </row>
    <row r="1023" spans="1:2" x14ac:dyDescent="0.2">
      <c r="A1023" s="12"/>
      <c r="B1023" s="11"/>
    </row>
    <row r="1024" spans="1:2" x14ac:dyDescent="0.2">
      <c r="A1024" s="12"/>
      <c r="B1024" s="11"/>
    </row>
    <row r="1025" spans="1:2" x14ac:dyDescent="0.2">
      <c r="A1025" s="12"/>
      <c r="B1025" s="11"/>
    </row>
    <row r="1026" spans="1:2" x14ac:dyDescent="0.2">
      <c r="A1026" s="12"/>
      <c r="B1026" s="11"/>
    </row>
    <row r="1027" spans="1:2" x14ac:dyDescent="0.2">
      <c r="A1027" s="12"/>
      <c r="B1027" s="11"/>
    </row>
    <row r="1028" spans="1:2" x14ac:dyDescent="0.2">
      <c r="A1028" s="12"/>
      <c r="B1028" s="11"/>
    </row>
    <row r="1029" spans="1:2" x14ac:dyDescent="0.2">
      <c r="A1029" s="12"/>
      <c r="B1029" s="11"/>
    </row>
    <row r="1030" spans="1:2" x14ac:dyDescent="0.2">
      <c r="A1030" s="12"/>
      <c r="B1030" s="11"/>
    </row>
    <row r="1031" spans="1:2" x14ac:dyDescent="0.2">
      <c r="A1031" s="12"/>
      <c r="B1031" s="11"/>
    </row>
    <row r="1032" spans="1:2" x14ac:dyDescent="0.2">
      <c r="A1032" s="12"/>
      <c r="B1032" s="11"/>
    </row>
    <row r="1033" spans="1:2" x14ac:dyDescent="0.2">
      <c r="A1033" s="12"/>
      <c r="B1033" s="11"/>
    </row>
    <row r="1034" spans="1:2" x14ac:dyDescent="0.2">
      <c r="A1034" s="12"/>
      <c r="B1034" s="11"/>
    </row>
    <row r="1035" spans="1:2" x14ac:dyDescent="0.2">
      <c r="A1035" s="12"/>
      <c r="B1035" s="11"/>
    </row>
    <row r="1036" spans="1:2" x14ac:dyDescent="0.2">
      <c r="A1036" s="12"/>
      <c r="B1036" s="11"/>
    </row>
    <row r="1037" spans="1:2" x14ac:dyDescent="0.2">
      <c r="A1037" s="12"/>
      <c r="B1037" s="11"/>
    </row>
    <row r="1038" spans="1:2" x14ac:dyDescent="0.2">
      <c r="A1038" s="12"/>
      <c r="B1038" s="11"/>
    </row>
    <row r="1039" spans="1:2" x14ac:dyDescent="0.2">
      <c r="A1039" s="12"/>
      <c r="B1039" s="11"/>
    </row>
    <row r="1040" spans="1:2" x14ac:dyDescent="0.2">
      <c r="A1040" s="12"/>
      <c r="B1040" s="11"/>
    </row>
    <row r="1041" spans="1:2" x14ac:dyDescent="0.2">
      <c r="A1041" s="12"/>
      <c r="B1041" s="11"/>
    </row>
    <row r="1042" spans="1:2" x14ac:dyDescent="0.2">
      <c r="A1042" s="12"/>
      <c r="B1042" s="11"/>
    </row>
    <row r="1043" spans="1:2" x14ac:dyDescent="0.2">
      <c r="A1043" s="12"/>
      <c r="B1043" s="11"/>
    </row>
    <row r="1044" spans="1:2" x14ac:dyDescent="0.2">
      <c r="A1044" s="12"/>
      <c r="B1044" s="11"/>
    </row>
    <row r="1045" spans="1:2" x14ac:dyDescent="0.2">
      <c r="A1045" s="12"/>
      <c r="B1045" s="11"/>
    </row>
    <row r="1046" spans="1:2" x14ac:dyDescent="0.2">
      <c r="A1046" s="12"/>
      <c r="B1046" s="11"/>
    </row>
    <row r="1047" spans="1:2" x14ac:dyDescent="0.2">
      <c r="A1047" s="12"/>
      <c r="B1047" s="11"/>
    </row>
    <row r="1048" spans="1:2" x14ac:dyDescent="0.2">
      <c r="A1048" s="12"/>
      <c r="B1048" s="11"/>
    </row>
    <row r="1049" spans="1:2" x14ac:dyDescent="0.2">
      <c r="A1049" s="12"/>
      <c r="B1049" s="11"/>
    </row>
    <row r="1050" spans="1:2" x14ac:dyDescent="0.2">
      <c r="A1050" s="12"/>
      <c r="B1050" s="11"/>
    </row>
    <row r="1051" spans="1:2" x14ac:dyDescent="0.2">
      <c r="A1051" s="12"/>
      <c r="B1051" s="11"/>
    </row>
    <row r="1052" spans="1:2" x14ac:dyDescent="0.2">
      <c r="A1052" s="12"/>
      <c r="B1052" s="11"/>
    </row>
    <row r="1053" spans="1:2" x14ac:dyDescent="0.2">
      <c r="A1053" s="12"/>
      <c r="B1053" s="11"/>
    </row>
    <row r="1054" spans="1:2" x14ac:dyDescent="0.2">
      <c r="A1054" s="12"/>
      <c r="B1054" s="11"/>
    </row>
    <row r="1055" spans="1:2" x14ac:dyDescent="0.2">
      <c r="A1055" s="12"/>
      <c r="B1055" s="11"/>
    </row>
    <row r="1056" spans="1:2" x14ac:dyDescent="0.2">
      <c r="A1056" s="12"/>
      <c r="B1056" s="11"/>
    </row>
    <row r="1057" spans="1:2" x14ac:dyDescent="0.2">
      <c r="A1057" s="12"/>
      <c r="B1057" s="11"/>
    </row>
    <row r="1058" spans="1:2" x14ac:dyDescent="0.2">
      <c r="A1058" s="12"/>
      <c r="B1058" s="11"/>
    </row>
    <row r="1059" spans="1:2" x14ac:dyDescent="0.2">
      <c r="A1059" s="12"/>
      <c r="B1059" s="11"/>
    </row>
    <row r="1060" spans="1:2" x14ac:dyDescent="0.2">
      <c r="A1060" s="12"/>
      <c r="B1060" s="11"/>
    </row>
    <row r="1061" spans="1:2" x14ac:dyDescent="0.2">
      <c r="A1061" s="12"/>
      <c r="B1061" s="11"/>
    </row>
    <row r="1062" spans="1:2" x14ac:dyDescent="0.2">
      <c r="A1062" s="12"/>
      <c r="B1062" s="11"/>
    </row>
    <row r="1063" spans="1:2" x14ac:dyDescent="0.2">
      <c r="A1063" s="12"/>
      <c r="B1063" s="11"/>
    </row>
    <row r="1064" spans="1:2" x14ac:dyDescent="0.2">
      <c r="A1064" s="12"/>
      <c r="B1064" s="11"/>
    </row>
    <row r="1065" spans="1:2" x14ac:dyDescent="0.2">
      <c r="A1065" s="12"/>
      <c r="B1065" s="11"/>
    </row>
    <row r="1066" spans="1:2" x14ac:dyDescent="0.2">
      <c r="A1066" s="12"/>
      <c r="B1066" s="11"/>
    </row>
    <row r="1067" spans="1:2" x14ac:dyDescent="0.2">
      <c r="A1067" s="12"/>
      <c r="B1067" s="11"/>
    </row>
    <row r="1068" spans="1:2" x14ac:dyDescent="0.2">
      <c r="A1068" s="12"/>
      <c r="B1068" s="11"/>
    </row>
    <row r="1069" spans="1:2" x14ac:dyDescent="0.2">
      <c r="A1069" s="12"/>
      <c r="B1069" s="11"/>
    </row>
    <row r="1070" spans="1:2" x14ac:dyDescent="0.2">
      <c r="A1070" s="12"/>
      <c r="B1070" s="11"/>
    </row>
    <row r="1071" spans="1:2" x14ac:dyDescent="0.2">
      <c r="A1071" s="12"/>
      <c r="B1071" s="11"/>
    </row>
    <row r="1072" spans="1:2" x14ac:dyDescent="0.2">
      <c r="A1072" s="12"/>
      <c r="B1072" s="11"/>
    </row>
    <row r="1073" spans="1:2" x14ac:dyDescent="0.2">
      <c r="A1073" s="12"/>
      <c r="B1073" s="11"/>
    </row>
    <row r="1074" spans="1:2" x14ac:dyDescent="0.2">
      <c r="A1074" s="12"/>
      <c r="B1074" s="11"/>
    </row>
    <row r="1075" spans="1:2" x14ac:dyDescent="0.2">
      <c r="A1075" s="12"/>
      <c r="B1075" s="11"/>
    </row>
    <row r="1076" spans="1:2" x14ac:dyDescent="0.2">
      <c r="A1076" s="12"/>
      <c r="B1076" s="11"/>
    </row>
    <row r="1077" spans="1:2" x14ac:dyDescent="0.2">
      <c r="A1077" s="12"/>
      <c r="B1077" s="11"/>
    </row>
    <row r="1078" spans="1:2" x14ac:dyDescent="0.2">
      <c r="A1078" s="12"/>
      <c r="B1078" s="11"/>
    </row>
    <row r="1079" spans="1:2" x14ac:dyDescent="0.2">
      <c r="A1079" s="12"/>
      <c r="B1079" s="11"/>
    </row>
    <row r="1080" spans="1:2" x14ac:dyDescent="0.2">
      <c r="A1080" s="12"/>
      <c r="B1080" s="11"/>
    </row>
    <row r="1081" spans="1:2" x14ac:dyDescent="0.2">
      <c r="A1081" s="12"/>
      <c r="B1081" s="11"/>
    </row>
    <row r="1082" spans="1:2" x14ac:dyDescent="0.2">
      <c r="A1082" s="12"/>
      <c r="B1082" s="11"/>
    </row>
    <row r="1083" spans="1:2" x14ac:dyDescent="0.2">
      <c r="A1083" s="12"/>
      <c r="B1083" s="11"/>
    </row>
    <row r="1084" spans="1:2" x14ac:dyDescent="0.2">
      <c r="A1084" s="12"/>
      <c r="B1084" s="11"/>
    </row>
    <row r="1085" spans="1:2" x14ac:dyDescent="0.2">
      <c r="A1085" s="12"/>
      <c r="B1085" s="11"/>
    </row>
    <row r="1086" spans="1:2" x14ac:dyDescent="0.2">
      <c r="A1086" s="12"/>
      <c r="B1086" s="11"/>
    </row>
    <row r="1087" spans="1:2" x14ac:dyDescent="0.2">
      <c r="A1087" s="12"/>
      <c r="B1087" s="11"/>
    </row>
    <row r="1088" spans="1:2" x14ac:dyDescent="0.2">
      <c r="A1088" s="12"/>
      <c r="B1088" s="11"/>
    </row>
    <row r="1089" spans="1:2" x14ac:dyDescent="0.2">
      <c r="A1089" s="12"/>
      <c r="B1089" s="11"/>
    </row>
    <row r="1090" spans="1:2" x14ac:dyDescent="0.2">
      <c r="A1090" s="12"/>
      <c r="B1090" s="11"/>
    </row>
    <row r="1091" spans="1:2" x14ac:dyDescent="0.2">
      <c r="A1091" s="12"/>
      <c r="B1091" s="11"/>
    </row>
    <row r="1092" spans="1:2" x14ac:dyDescent="0.2">
      <c r="A1092" s="12"/>
      <c r="B1092" s="11"/>
    </row>
    <row r="1093" spans="1:2" x14ac:dyDescent="0.2">
      <c r="A1093" s="12"/>
      <c r="B1093" s="11"/>
    </row>
    <row r="1094" spans="1:2" x14ac:dyDescent="0.2">
      <c r="A1094" s="12"/>
      <c r="B1094" s="11"/>
    </row>
    <row r="1095" spans="1:2" x14ac:dyDescent="0.2">
      <c r="A1095" s="12"/>
      <c r="B1095" s="11"/>
    </row>
    <row r="1096" spans="1:2" x14ac:dyDescent="0.2">
      <c r="A1096" s="12"/>
      <c r="B1096" s="11"/>
    </row>
    <row r="1097" spans="1:2" x14ac:dyDescent="0.2">
      <c r="A1097" s="12"/>
      <c r="B1097" s="11"/>
    </row>
    <row r="1098" spans="1:2" x14ac:dyDescent="0.2">
      <c r="A1098" s="12"/>
      <c r="B1098" s="11"/>
    </row>
    <row r="1099" spans="1:2" x14ac:dyDescent="0.2">
      <c r="A1099" s="12"/>
      <c r="B1099" s="11"/>
    </row>
    <row r="1100" spans="1:2" x14ac:dyDescent="0.2">
      <c r="A1100" s="12"/>
      <c r="B1100" s="11"/>
    </row>
    <row r="1101" spans="1:2" x14ac:dyDescent="0.2">
      <c r="A1101" s="12"/>
      <c r="B1101" s="11"/>
    </row>
    <row r="1102" spans="1:2" x14ac:dyDescent="0.2">
      <c r="A1102" s="12"/>
      <c r="B1102" s="11"/>
    </row>
    <row r="1103" spans="1:2" x14ac:dyDescent="0.2">
      <c r="A1103" s="12"/>
      <c r="B1103" s="11"/>
    </row>
    <row r="1104" spans="1:2" x14ac:dyDescent="0.2">
      <c r="A1104" s="12"/>
      <c r="B1104" s="11"/>
    </row>
    <row r="1105" spans="1:2" x14ac:dyDescent="0.2">
      <c r="A1105" s="12"/>
      <c r="B1105" s="11"/>
    </row>
    <row r="1106" spans="1:2" x14ac:dyDescent="0.2">
      <c r="A1106" s="12"/>
      <c r="B1106" s="11"/>
    </row>
    <row r="1107" spans="1:2" x14ac:dyDescent="0.2">
      <c r="A1107" s="12"/>
      <c r="B1107" s="11"/>
    </row>
    <row r="1108" spans="1:2" x14ac:dyDescent="0.2">
      <c r="A1108" s="12"/>
      <c r="B1108" s="11"/>
    </row>
    <row r="1109" spans="1:2" x14ac:dyDescent="0.2">
      <c r="A1109" s="12"/>
      <c r="B1109" s="11"/>
    </row>
    <row r="1110" spans="1:2" x14ac:dyDescent="0.2">
      <c r="A1110" s="12"/>
      <c r="B1110" s="11"/>
    </row>
    <row r="1111" spans="1:2" x14ac:dyDescent="0.2">
      <c r="A1111" s="12"/>
      <c r="B1111" s="11"/>
    </row>
    <row r="1112" spans="1:2" x14ac:dyDescent="0.2">
      <c r="A1112" s="12"/>
      <c r="B1112" s="11"/>
    </row>
    <row r="1113" spans="1:2" x14ac:dyDescent="0.2">
      <c r="A1113" s="12"/>
      <c r="B1113" s="11"/>
    </row>
    <row r="1114" spans="1:2" x14ac:dyDescent="0.2">
      <c r="A1114" s="12"/>
      <c r="B1114" s="11"/>
    </row>
    <row r="1115" spans="1:2" x14ac:dyDescent="0.2">
      <c r="A1115" s="12"/>
      <c r="B1115" s="11"/>
    </row>
    <row r="1116" spans="1:2" x14ac:dyDescent="0.2">
      <c r="A1116" s="12"/>
      <c r="B1116" s="11"/>
    </row>
    <row r="1117" spans="1:2" x14ac:dyDescent="0.2">
      <c r="A1117" s="12"/>
      <c r="B1117" s="11"/>
    </row>
    <row r="1118" spans="1:2" x14ac:dyDescent="0.2">
      <c r="A1118" s="12"/>
      <c r="B1118" s="11"/>
    </row>
    <row r="1119" spans="1:2" x14ac:dyDescent="0.2">
      <c r="A1119" s="12"/>
      <c r="B1119" s="11"/>
    </row>
    <row r="1120" spans="1:2" x14ac:dyDescent="0.2">
      <c r="A1120" s="12"/>
      <c r="B1120" s="11"/>
    </row>
    <row r="1121" spans="1:2" x14ac:dyDescent="0.2">
      <c r="A1121" s="12"/>
      <c r="B1121" s="11"/>
    </row>
    <row r="1122" spans="1:2" x14ac:dyDescent="0.2">
      <c r="A1122" s="12"/>
      <c r="B1122" s="11"/>
    </row>
    <row r="1123" spans="1:2" x14ac:dyDescent="0.2">
      <c r="A1123" s="12"/>
      <c r="B1123" s="11"/>
    </row>
    <row r="1124" spans="1:2" x14ac:dyDescent="0.2">
      <c r="A1124" s="12"/>
      <c r="B1124" s="11"/>
    </row>
    <row r="1125" spans="1:2" x14ac:dyDescent="0.2">
      <c r="A1125" s="12"/>
      <c r="B1125" s="11"/>
    </row>
    <row r="1126" spans="1:2" x14ac:dyDescent="0.2">
      <c r="A1126" s="12"/>
      <c r="B1126" s="11"/>
    </row>
    <row r="1127" spans="1:2" x14ac:dyDescent="0.2">
      <c r="A1127" s="12"/>
      <c r="B1127" s="11"/>
    </row>
    <row r="1128" spans="1:2" x14ac:dyDescent="0.2">
      <c r="A1128" s="12"/>
      <c r="B1128" s="11"/>
    </row>
    <row r="1129" spans="1:2" x14ac:dyDescent="0.2">
      <c r="A1129" s="12"/>
      <c r="B1129" s="11"/>
    </row>
    <row r="1130" spans="1:2" x14ac:dyDescent="0.2">
      <c r="A1130" s="12"/>
      <c r="B1130" s="11"/>
    </row>
    <row r="1131" spans="1:2" x14ac:dyDescent="0.2">
      <c r="A1131" s="12"/>
      <c r="B1131" s="11"/>
    </row>
    <row r="1132" spans="1:2" x14ac:dyDescent="0.2">
      <c r="A1132" s="12"/>
      <c r="B1132" s="11"/>
    </row>
    <row r="1133" spans="1:2" x14ac:dyDescent="0.2">
      <c r="A1133" s="12"/>
      <c r="B1133" s="11"/>
    </row>
    <row r="1134" spans="1:2" x14ac:dyDescent="0.2">
      <c r="A1134" s="12"/>
      <c r="B1134" s="11"/>
    </row>
    <row r="1135" spans="1:2" x14ac:dyDescent="0.2">
      <c r="A1135" s="12"/>
      <c r="B1135" s="11"/>
    </row>
    <row r="1136" spans="1:2" x14ac:dyDescent="0.2">
      <c r="A1136" s="12"/>
      <c r="B1136" s="11"/>
    </row>
    <row r="1137" spans="1:2" x14ac:dyDescent="0.2">
      <c r="A1137" s="12"/>
      <c r="B1137" s="11"/>
    </row>
    <row r="1138" spans="1:2" x14ac:dyDescent="0.2">
      <c r="A1138" s="12"/>
      <c r="B1138" s="11"/>
    </row>
    <row r="1139" spans="1:2" x14ac:dyDescent="0.2">
      <c r="A1139" s="12"/>
      <c r="B1139" s="11"/>
    </row>
    <row r="1140" spans="1:2" x14ac:dyDescent="0.2">
      <c r="A1140" s="12"/>
      <c r="B1140" s="11"/>
    </row>
    <row r="1141" spans="1:2" x14ac:dyDescent="0.2">
      <c r="A1141" s="12"/>
      <c r="B1141" s="11"/>
    </row>
    <row r="1142" spans="1:2" x14ac:dyDescent="0.2">
      <c r="A1142" s="12"/>
      <c r="B1142" s="11"/>
    </row>
    <row r="1143" spans="1:2" x14ac:dyDescent="0.2">
      <c r="A1143" s="12"/>
      <c r="B1143" s="11"/>
    </row>
    <row r="1144" spans="1:2" x14ac:dyDescent="0.2">
      <c r="A1144" s="12"/>
      <c r="B1144" s="11"/>
    </row>
    <row r="1145" spans="1:2" x14ac:dyDescent="0.2">
      <c r="A1145" s="12"/>
      <c r="B1145" s="11"/>
    </row>
    <row r="1146" spans="1:2" x14ac:dyDescent="0.2">
      <c r="A1146" s="12"/>
      <c r="B1146" s="11"/>
    </row>
    <row r="1147" spans="1:2" x14ac:dyDescent="0.2">
      <c r="A1147" s="12"/>
      <c r="B1147" s="11"/>
    </row>
    <row r="1148" spans="1:2" x14ac:dyDescent="0.2">
      <c r="A1148" s="12"/>
      <c r="B1148" s="11"/>
    </row>
    <row r="1149" spans="1:2" x14ac:dyDescent="0.2">
      <c r="A1149" s="12"/>
      <c r="B1149" s="11"/>
    </row>
    <row r="1150" spans="1:2" x14ac:dyDescent="0.2">
      <c r="A1150" s="12"/>
      <c r="B1150" s="11"/>
    </row>
    <row r="1151" spans="1:2" x14ac:dyDescent="0.2">
      <c r="A1151" s="12"/>
      <c r="B1151" s="11"/>
    </row>
    <row r="1152" spans="1:2" x14ac:dyDescent="0.2">
      <c r="A1152" s="12"/>
      <c r="B1152" s="11"/>
    </row>
    <row r="1153" spans="1:2" x14ac:dyDescent="0.2">
      <c r="A1153" s="12"/>
      <c r="B1153" s="11"/>
    </row>
    <row r="1154" spans="1:2" x14ac:dyDescent="0.2">
      <c r="A1154" s="12"/>
      <c r="B1154" s="11"/>
    </row>
    <row r="1155" spans="1:2" x14ac:dyDescent="0.2">
      <c r="A1155" s="12"/>
      <c r="B1155" s="11"/>
    </row>
    <row r="1156" spans="1:2" x14ac:dyDescent="0.2">
      <c r="A1156" s="12"/>
      <c r="B1156" s="11"/>
    </row>
    <row r="1157" spans="1:2" x14ac:dyDescent="0.2">
      <c r="A1157" s="12"/>
      <c r="B1157" s="11"/>
    </row>
    <row r="1158" spans="1:2" x14ac:dyDescent="0.2">
      <c r="A1158" s="12"/>
      <c r="B1158" s="11"/>
    </row>
    <row r="1159" spans="1:2" x14ac:dyDescent="0.2">
      <c r="A1159" s="12"/>
      <c r="B1159" s="11"/>
    </row>
    <row r="1160" spans="1:2" x14ac:dyDescent="0.2">
      <c r="A1160" s="12"/>
      <c r="B1160" s="11"/>
    </row>
    <row r="1161" spans="1:2" x14ac:dyDescent="0.2">
      <c r="A1161" s="12"/>
      <c r="B1161" s="11"/>
    </row>
    <row r="1162" spans="1:2" x14ac:dyDescent="0.2">
      <c r="A1162" s="12"/>
      <c r="B1162" s="11"/>
    </row>
    <row r="1163" spans="1:2" x14ac:dyDescent="0.2">
      <c r="A1163" s="12"/>
      <c r="B1163" s="11"/>
    </row>
    <row r="1164" spans="1:2" x14ac:dyDescent="0.2">
      <c r="A1164" s="12"/>
      <c r="B1164" s="11"/>
    </row>
    <row r="1165" spans="1:2" x14ac:dyDescent="0.2">
      <c r="A1165" s="12"/>
      <c r="B1165" s="11"/>
    </row>
    <row r="1166" spans="1:2" x14ac:dyDescent="0.2">
      <c r="A1166" s="12"/>
      <c r="B1166" s="11"/>
    </row>
    <row r="1167" spans="1:2" x14ac:dyDescent="0.2">
      <c r="A1167" s="12"/>
      <c r="B1167" s="11"/>
    </row>
    <row r="1168" spans="1:2" x14ac:dyDescent="0.2">
      <c r="A1168" s="12"/>
      <c r="B1168" s="11"/>
    </row>
    <row r="1169" spans="1:2" x14ac:dyDescent="0.2">
      <c r="A1169" s="12"/>
      <c r="B1169" s="11"/>
    </row>
    <row r="1170" spans="1:2" x14ac:dyDescent="0.2">
      <c r="A1170" s="12"/>
      <c r="B1170" s="11"/>
    </row>
    <row r="1171" spans="1:2" x14ac:dyDescent="0.2">
      <c r="A1171" s="12"/>
      <c r="B1171" s="11"/>
    </row>
    <row r="1172" spans="1:2" x14ac:dyDescent="0.2">
      <c r="A1172" s="12"/>
      <c r="B1172" s="11"/>
    </row>
    <row r="1173" spans="1:2" x14ac:dyDescent="0.2">
      <c r="A1173" s="12"/>
      <c r="B1173" s="11"/>
    </row>
    <row r="1174" spans="1:2" x14ac:dyDescent="0.2">
      <c r="A1174" s="12"/>
      <c r="B1174" s="11"/>
    </row>
    <row r="1175" spans="1:2" x14ac:dyDescent="0.2">
      <c r="A1175" s="12"/>
      <c r="B1175" s="11"/>
    </row>
    <row r="1176" spans="1:2" x14ac:dyDescent="0.2">
      <c r="A1176" s="12"/>
      <c r="B1176" s="11"/>
    </row>
    <row r="1177" spans="1:2" x14ac:dyDescent="0.2">
      <c r="A1177" s="12"/>
      <c r="B1177" s="11"/>
    </row>
    <row r="1178" spans="1:2" x14ac:dyDescent="0.2">
      <c r="A1178" s="12"/>
      <c r="B1178" s="11"/>
    </row>
    <row r="1179" spans="1:2" x14ac:dyDescent="0.2">
      <c r="A1179" s="12"/>
      <c r="B1179" s="11"/>
    </row>
    <row r="1180" spans="1:2" x14ac:dyDescent="0.2">
      <c r="A1180" s="12"/>
      <c r="B1180" s="11"/>
    </row>
    <row r="1181" spans="1:2" x14ac:dyDescent="0.2">
      <c r="A1181" s="12"/>
      <c r="B1181" s="11"/>
    </row>
    <row r="1182" spans="1:2" x14ac:dyDescent="0.2">
      <c r="A1182" s="12"/>
      <c r="B1182" s="11"/>
    </row>
    <row r="1183" spans="1:2" x14ac:dyDescent="0.2">
      <c r="A1183" s="12"/>
      <c r="B1183" s="11"/>
    </row>
    <row r="1184" spans="1:2" x14ac:dyDescent="0.2">
      <c r="A1184" s="12"/>
      <c r="B1184" s="11"/>
    </row>
    <row r="1185" spans="1:2" x14ac:dyDescent="0.2">
      <c r="A1185" s="12"/>
      <c r="B1185" s="11"/>
    </row>
    <row r="1186" spans="1:2" x14ac:dyDescent="0.2">
      <c r="A1186" s="12"/>
      <c r="B1186" s="11"/>
    </row>
    <row r="1187" spans="1:2" x14ac:dyDescent="0.2">
      <c r="A1187" s="12"/>
      <c r="B1187" s="11"/>
    </row>
    <row r="1188" spans="1:2" x14ac:dyDescent="0.2">
      <c r="A1188" s="12"/>
      <c r="B1188" s="11"/>
    </row>
    <row r="1189" spans="1:2" x14ac:dyDescent="0.2">
      <c r="A1189" s="12"/>
      <c r="B1189" s="11"/>
    </row>
    <row r="1190" spans="1:2" x14ac:dyDescent="0.2">
      <c r="A1190" s="12"/>
      <c r="B1190" s="11"/>
    </row>
    <row r="1191" spans="1:2" x14ac:dyDescent="0.2">
      <c r="A1191" s="12"/>
      <c r="B1191" s="11"/>
    </row>
    <row r="1192" spans="1:2" x14ac:dyDescent="0.2">
      <c r="A1192" s="12"/>
      <c r="B1192" s="11"/>
    </row>
    <row r="1193" spans="1:2" x14ac:dyDescent="0.2">
      <c r="A1193" s="12"/>
      <c r="B1193" s="11"/>
    </row>
    <row r="1194" spans="1:2" x14ac:dyDescent="0.2">
      <c r="A1194" s="12"/>
      <c r="B1194" s="11"/>
    </row>
    <row r="1195" spans="1:2" x14ac:dyDescent="0.2">
      <c r="A1195" s="12"/>
      <c r="B1195" s="11"/>
    </row>
    <row r="1196" spans="1:2" x14ac:dyDescent="0.2">
      <c r="A1196" s="12"/>
      <c r="B1196" s="11"/>
    </row>
    <row r="1197" spans="1:2" x14ac:dyDescent="0.2">
      <c r="A1197" s="12"/>
      <c r="B1197" s="11"/>
    </row>
    <row r="1198" spans="1:2" x14ac:dyDescent="0.2">
      <c r="A1198" s="12"/>
      <c r="B1198" s="11"/>
    </row>
    <row r="1199" spans="1:2" x14ac:dyDescent="0.2">
      <c r="A1199" s="12"/>
      <c r="B1199" s="11"/>
    </row>
    <row r="1200" spans="1:2" x14ac:dyDescent="0.2">
      <c r="A1200" s="12"/>
      <c r="B1200" s="11"/>
    </row>
    <row r="1201" spans="1:2" x14ac:dyDescent="0.2">
      <c r="A1201" s="12"/>
      <c r="B1201" s="11"/>
    </row>
    <row r="1202" spans="1:2" x14ac:dyDescent="0.2">
      <c r="A1202" s="12"/>
      <c r="B1202" s="11"/>
    </row>
    <row r="1203" spans="1:2" x14ac:dyDescent="0.2">
      <c r="A1203" s="12"/>
      <c r="B1203" s="11"/>
    </row>
    <row r="1204" spans="1:2" x14ac:dyDescent="0.2">
      <c r="A1204" s="12"/>
      <c r="B1204" s="11"/>
    </row>
    <row r="1205" spans="1:2" x14ac:dyDescent="0.2">
      <c r="A1205" s="12"/>
      <c r="B1205" s="11"/>
    </row>
    <row r="1206" spans="1:2" x14ac:dyDescent="0.2">
      <c r="A1206" s="12"/>
      <c r="B1206" s="11"/>
    </row>
    <row r="1207" spans="1:2" x14ac:dyDescent="0.2">
      <c r="A1207" s="12"/>
      <c r="B1207" s="11"/>
    </row>
    <row r="1208" spans="1:2" x14ac:dyDescent="0.2">
      <c r="A1208" s="12"/>
      <c r="B1208" s="11"/>
    </row>
    <row r="1209" spans="1:2" x14ac:dyDescent="0.2">
      <c r="A1209" s="12"/>
      <c r="B1209" s="11"/>
    </row>
    <row r="1210" spans="1:2" x14ac:dyDescent="0.2">
      <c r="A1210" s="12"/>
      <c r="B1210" s="11"/>
    </row>
    <row r="1211" spans="1:2" x14ac:dyDescent="0.2">
      <c r="A1211" s="12"/>
      <c r="B1211" s="11"/>
    </row>
    <row r="1212" spans="1:2" x14ac:dyDescent="0.2">
      <c r="A1212" s="12"/>
      <c r="B1212" s="11"/>
    </row>
    <row r="1213" spans="1:2" x14ac:dyDescent="0.2">
      <c r="A1213" s="12"/>
      <c r="B1213" s="11"/>
    </row>
    <row r="1214" spans="1:2" x14ac:dyDescent="0.2">
      <c r="A1214" s="12"/>
      <c r="B1214" s="11"/>
    </row>
    <row r="1215" spans="1:2" x14ac:dyDescent="0.2">
      <c r="A1215" s="12"/>
      <c r="B1215" s="11"/>
    </row>
    <row r="1216" spans="1:2" x14ac:dyDescent="0.2">
      <c r="A1216" s="12"/>
      <c r="B1216" s="11"/>
    </row>
    <row r="1217" spans="1:2" x14ac:dyDescent="0.2">
      <c r="A1217" s="12"/>
      <c r="B1217" s="11"/>
    </row>
    <row r="1218" spans="1:2" x14ac:dyDescent="0.2">
      <c r="A1218" s="12"/>
      <c r="B1218" s="11"/>
    </row>
    <row r="1219" spans="1:2" x14ac:dyDescent="0.2">
      <c r="A1219" s="12"/>
      <c r="B1219" s="11"/>
    </row>
    <row r="1220" spans="1:2" x14ac:dyDescent="0.2">
      <c r="A1220" s="12"/>
      <c r="B1220" s="11"/>
    </row>
    <row r="1221" spans="1:2" x14ac:dyDescent="0.2">
      <c r="A1221" s="12"/>
      <c r="B1221" s="11"/>
    </row>
    <row r="1222" spans="1:2" x14ac:dyDescent="0.2">
      <c r="A1222" s="12"/>
      <c r="B1222" s="11"/>
    </row>
    <row r="1223" spans="1:2" x14ac:dyDescent="0.2">
      <c r="A1223" s="12"/>
      <c r="B1223" s="11"/>
    </row>
    <row r="1224" spans="1:2" x14ac:dyDescent="0.2">
      <c r="A1224" s="12"/>
      <c r="B1224" s="11"/>
    </row>
    <row r="1225" spans="1:2" x14ac:dyDescent="0.2">
      <c r="A1225" s="12"/>
      <c r="B1225" s="11"/>
    </row>
    <row r="1226" spans="1:2" x14ac:dyDescent="0.2">
      <c r="A1226" s="12"/>
      <c r="B1226" s="11"/>
    </row>
    <row r="1227" spans="1:2" x14ac:dyDescent="0.2">
      <c r="A1227" s="12"/>
      <c r="B1227" s="11"/>
    </row>
    <row r="1228" spans="1:2" x14ac:dyDescent="0.2">
      <c r="A1228" s="12"/>
      <c r="B1228" s="11"/>
    </row>
    <row r="1229" spans="1:2" x14ac:dyDescent="0.2">
      <c r="A1229" s="12"/>
      <c r="B1229" s="11"/>
    </row>
    <row r="1230" spans="1:2" x14ac:dyDescent="0.2">
      <c r="A1230" s="12"/>
      <c r="B1230" s="11"/>
    </row>
    <row r="1231" spans="1:2" x14ac:dyDescent="0.2">
      <c r="A1231" s="12"/>
      <c r="B1231" s="11"/>
    </row>
    <row r="1232" spans="1:2" x14ac:dyDescent="0.2">
      <c r="A1232" s="12"/>
      <c r="B1232" s="11"/>
    </row>
    <row r="1233" spans="1:2" x14ac:dyDescent="0.2">
      <c r="A1233" s="12"/>
      <c r="B1233" s="11"/>
    </row>
    <row r="1234" spans="1:2" x14ac:dyDescent="0.2">
      <c r="A1234" s="12"/>
      <c r="B1234" s="11"/>
    </row>
    <row r="1235" spans="1:2" x14ac:dyDescent="0.2">
      <c r="A1235" s="12"/>
      <c r="B1235" s="11"/>
    </row>
    <row r="1236" spans="1:2" x14ac:dyDescent="0.2">
      <c r="A1236" s="12"/>
      <c r="B1236" s="11"/>
    </row>
    <row r="1237" spans="1:2" x14ac:dyDescent="0.2">
      <c r="A1237" s="12"/>
      <c r="B1237" s="11"/>
    </row>
    <row r="1238" spans="1:2" x14ac:dyDescent="0.2">
      <c r="A1238" s="12"/>
      <c r="B1238" s="11"/>
    </row>
    <row r="1239" spans="1:2" x14ac:dyDescent="0.2">
      <c r="A1239" s="12"/>
      <c r="B1239" s="11"/>
    </row>
    <row r="1240" spans="1:2" x14ac:dyDescent="0.2">
      <c r="A1240" s="12"/>
      <c r="B1240" s="11"/>
    </row>
    <row r="1241" spans="1:2" x14ac:dyDescent="0.2">
      <c r="A1241" s="12"/>
      <c r="B1241" s="11"/>
    </row>
    <row r="1242" spans="1:2" x14ac:dyDescent="0.2">
      <c r="A1242" s="12"/>
      <c r="B1242" s="11"/>
    </row>
    <row r="1243" spans="1:2" x14ac:dyDescent="0.2">
      <c r="A1243" s="12"/>
      <c r="B1243" s="11"/>
    </row>
    <row r="1244" spans="1:2" x14ac:dyDescent="0.2">
      <c r="A1244" s="12"/>
      <c r="B1244" s="11"/>
    </row>
    <row r="1245" spans="1:2" x14ac:dyDescent="0.2">
      <c r="A1245" s="12"/>
      <c r="B1245" s="11"/>
    </row>
    <row r="1246" spans="1:2" x14ac:dyDescent="0.2">
      <c r="A1246" s="12"/>
      <c r="B1246" s="11"/>
    </row>
    <row r="1247" spans="1:2" x14ac:dyDescent="0.2">
      <c r="A1247" s="12"/>
      <c r="B1247" s="11"/>
    </row>
    <row r="1248" spans="1:2" x14ac:dyDescent="0.2">
      <c r="A1248" s="12"/>
      <c r="B1248" s="11"/>
    </row>
    <row r="1249" spans="1:2" x14ac:dyDescent="0.2">
      <c r="A1249" s="12"/>
      <c r="B1249" s="11"/>
    </row>
    <row r="1250" spans="1:2" x14ac:dyDescent="0.2">
      <c r="A1250" s="12"/>
      <c r="B1250" s="11"/>
    </row>
    <row r="1251" spans="1:2" x14ac:dyDescent="0.2">
      <c r="A1251" s="12"/>
      <c r="B1251" s="11"/>
    </row>
    <row r="1252" spans="1:2" x14ac:dyDescent="0.2">
      <c r="A1252" s="12"/>
      <c r="B1252" s="11"/>
    </row>
    <row r="1253" spans="1:2" x14ac:dyDescent="0.2">
      <c r="A1253" s="12"/>
      <c r="B1253" s="11"/>
    </row>
    <row r="1254" spans="1:2" x14ac:dyDescent="0.2">
      <c r="A1254" s="12"/>
      <c r="B1254" s="11"/>
    </row>
    <row r="1255" spans="1:2" x14ac:dyDescent="0.2">
      <c r="A1255" s="12"/>
      <c r="B1255" s="11"/>
    </row>
    <row r="1256" spans="1:2" x14ac:dyDescent="0.2">
      <c r="A1256" s="12"/>
      <c r="B1256" s="11"/>
    </row>
    <row r="1257" spans="1:2" x14ac:dyDescent="0.2">
      <c r="A1257" s="12"/>
      <c r="B1257" s="11"/>
    </row>
    <row r="1258" spans="1:2" x14ac:dyDescent="0.2">
      <c r="A1258" s="12"/>
      <c r="B1258" s="11"/>
    </row>
    <row r="1259" spans="1:2" x14ac:dyDescent="0.2">
      <c r="A1259" s="12"/>
      <c r="B1259" s="11"/>
    </row>
    <row r="1260" spans="1:2" x14ac:dyDescent="0.2">
      <c r="A1260" s="12"/>
      <c r="B1260" s="11"/>
    </row>
    <row r="1261" spans="1:2" x14ac:dyDescent="0.2">
      <c r="A1261" s="12"/>
      <c r="B1261" s="11"/>
    </row>
    <row r="1262" spans="1:2" x14ac:dyDescent="0.2">
      <c r="A1262" s="12"/>
      <c r="B1262" s="11"/>
    </row>
    <row r="1263" spans="1:2" x14ac:dyDescent="0.2">
      <c r="A1263" s="12"/>
      <c r="B1263" s="11"/>
    </row>
    <row r="1264" spans="1:2" x14ac:dyDescent="0.2">
      <c r="A1264" s="12"/>
      <c r="B1264" s="11"/>
    </row>
    <row r="1265" spans="1:2" x14ac:dyDescent="0.2">
      <c r="A1265" s="12"/>
      <c r="B1265" s="11"/>
    </row>
    <row r="1266" spans="1:2" x14ac:dyDescent="0.2">
      <c r="A1266" s="12"/>
      <c r="B1266" s="11"/>
    </row>
    <row r="1267" spans="1:2" x14ac:dyDescent="0.2">
      <c r="A1267" s="12"/>
      <c r="B1267" s="11"/>
    </row>
    <row r="1268" spans="1:2" x14ac:dyDescent="0.2">
      <c r="A1268" s="12"/>
      <c r="B1268" s="11"/>
    </row>
    <row r="1269" spans="1:2" x14ac:dyDescent="0.2">
      <c r="A1269" s="12"/>
      <c r="B1269" s="11"/>
    </row>
    <row r="1270" spans="1:2" x14ac:dyDescent="0.2">
      <c r="A1270" s="12"/>
      <c r="B1270" s="11"/>
    </row>
    <row r="1271" spans="1:2" x14ac:dyDescent="0.2">
      <c r="A1271" s="12"/>
      <c r="B1271" s="11"/>
    </row>
    <row r="1272" spans="1:2" x14ac:dyDescent="0.2">
      <c r="A1272" s="12"/>
      <c r="B1272" s="11"/>
    </row>
    <row r="1273" spans="1:2" x14ac:dyDescent="0.2">
      <c r="A1273" s="12"/>
      <c r="B1273" s="11"/>
    </row>
    <row r="1274" spans="1:2" x14ac:dyDescent="0.2">
      <c r="A1274" s="12"/>
      <c r="B1274" s="11"/>
    </row>
    <row r="1275" spans="1:2" x14ac:dyDescent="0.2">
      <c r="A1275" s="12"/>
      <c r="B1275" s="11"/>
    </row>
    <row r="1276" spans="1:2" x14ac:dyDescent="0.2">
      <c r="A1276" s="12"/>
      <c r="B1276" s="11"/>
    </row>
    <row r="1277" spans="1:2" x14ac:dyDescent="0.2">
      <c r="A1277" s="12"/>
      <c r="B1277" s="11"/>
    </row>
    <row r="1278" spans="1:2" x14ac:dyDescent="0.2">
      <c r="A1278" s="12"/>
      <c r="B1278" s="11"/>
    </row>
    <row r="1279" spans="1:2" x14ac:dyDescent="0.2">
      <c r="A1279" s="12"/>
      <c r="B1279" s="11"/>
    </row>
    <row r="1280" spans="1:2" x14ac:dyDescent="0.2">
      <c r="A1280" s="12"/>
      <c r="B1280" s="11"/>
    </row>
    <row r="1281" spans="1:2" x14ac:dyDescent="0.2">
      <c r="A1281" s="12"/>
      <c r="B1281" s="11"/>
    </row>
    <row r="1282" spans="1:2" x14ac:dyDescent="0.2">
      <c r="A1282" s="12"/>
      <c r="B1282" s="11"/>
    </row>
    <row r="1283" spans="1:2" x14ac:dyDescent="0.2">
      <c r="A1283" s="12"/>
      <c r="B1283" s="11"/>
    </row>
    <row r="1284" spans="1:2" x14ac:dyDescent="0.2">
      <c r="A1284" s="12"/>
      <c r="B1284" s="11"/>
    </row>
    <row r="1285" spans="1:2" x14ac:dyDescent="0.2">
      <c r="A1285" s="12"/>
      <c r="B1285" s="11"/>
    </row>
    <row r="1286" spans="1:2" x14ac:dyDescent="0.2">
      <c r="A1286" s="12"/>
      <c r="B1286" s="11"/>
    </row>
    <row r="1287" spans="1:2" x14ac:dyDescent="0.2">
      <c r="A1287" s="12"/>
      <c r="B1287" s="11"/>
    </row>
    <row r="1288" spans="1:2" x14ac:dyDescent="0.2">
      <c r="A1288" s="12"/>
      <c r="B1288" s="11"/>
    </row>
    <row r="1289" spans="1:2" x14ac:dyDescent="0.2">
      <c r="A1289" s="12"/>
      <c r="B1289" s="11"/>
    </row>
    <row r="1290" spans="1:2" x14ac:dyDescent="0.2">
      <c r="A1290" s="12"/>
      <c r="B1290" s="11"/>
    </row>
    <row r="1291" spans="1:2" x14ac:dyDescent="0.2">
      <c r="A1291" s="12"/>
      <c r="B1291" s="11"/>
    </row>
    <row r="1292" spans="1:2" x14ac:dyDescent="0.2">
      <c r="A1292" s="12"/>
      <c r="B1292" s="11"/>
    </row>
    <row r="1293" spans="1:2" x14ac:dyDescent="0.2">
      <c r="A1293" s="12"/>
      <c r="B1293" s="11"/>
    </row>
    <row r="1294" spans="1:2" x14ac:dyDescent="0.2">
      <c r="A1294" s="12"/>
      <c r="B1294" s="11"/>
    </row>
    <row r="1295" spans="1:2" x14ac:dyDescent="0.2">
      <c r="A1295" s="12"/>
      <c r="B1295" s="11"/>
    </row>
    <row r="1296" spans="1:2" x14ac:dyDescent="0.2">
      <c r="A1296" s="12"/>
      <c r="B1296" s="11"/>
    </row>
    <row r="1297" spans="1:2" x14ac:dyDescent="0.2">
      <c r="A1297" s="12"/>
      <c r="B1297" s="11"/>
    </row>
    <row r="1298" spans="1:2" x14ac:dyDescent="0.2">
      <c r="A1298" s="12"/>
      <c r="B1298" s="11"/>
    </row>
    <row r="1299" spans="1:2" x14ac:dyDescent="0.2">
      <c r="A1299" s="12"/>
      <c r="B1299" s="11"/>
    </row>
    <row r="1300" spans="1:2" x14ac:dyDescent="0.2">
      <c r="A1300" s="12"/>
      <c r="B1300" s="11"/>
    </row>
    <row r="1301" spans="1:2" x14ac:dyDescent="0.2">
      <c r="A1301" s="12"/>
      <c r="B1301" s="11"/>
    </row>
    <row r="1302" spans="1:2" x14ac:dyDescent="0.2">
      <c r="A1302" s="12"/>
      <c r="B1302" s="11"/>
    </row>
    <row r="1303" spans="1:2" x14ac:dyDescent="0.2">
      <c r="A1303" s="12"/>
      <c r="B1303" s="11"/>
    </row>
    <row r="1304" spans="1:2" x14ac:dyDescent="0.2">
      <c r="A1304" s="12"/>
      <c r="B1304" s="11"/>
    </row>
    <row r="1305" spans="1:2" x14ac:dyDescent="0.2">
      <c r="A1305" s="12"/>
      <c r="B1305" s="11"/>
    </row>
    <row r="1306" spans="1:2" x14ac:dyDescent="0.2">
      <c r="A1306" s="12"/>
      <c r="B1306" s="11"/>
    </row>
    <row r="1307" spans="1:2" x14ac:dyDescent="0.2">
      <c r="A1307" s="12"/>
      <c r="B1307" s="11"/>
    </row>
    <row r="1308" spans="1:2" x14ac:dyDescent="0.2">
      <c r="A1308" s="12"/>
      <c r="B1308" s="11"/>
    </row>
    <row r="1309" spans="1:2" x14ac:dyDescent="0.2">
      <c r="A1309" s="12"/>
      <c r="B1309" s="11"/>
    </row>
    <row r="1310" spans="1:2" x14ac:dyDescent="0.2">
      <c r="A1310" s="12"/>
      <c r="B1310" s="11"/>
    </row>
    <row r="1311" spans="1:2" x14ac:dyDescent="0.2">
      <c r="A1311" s="12"/>
      <c r="B1311" s="11"/>
    </row>
    <row r="1312" spans="1:2" x14ac:dyDescent="0.2">
      <c r="A1312" s="12"/>
      <c r="B1312" s="11"/>
    </row>
    <row r="1313" spans="1:2" x14ac:dyDescent="0.2">
      <c r="A1313" s="12"/>
      <c r="B1313" s="11"/>
    </row>
    <row r="1314" spans="1:2" x14ac:dyDescent="0.2">
      <c r="A1314" s="12"/>
      <c r="B1314" s="11"/>
    </row>
    <row r="1315" spans="1:2" x14ac:dyDescent="0.2">
      <c r="A1315" s="12"/>
      <c r="B1315" s="11"/>
    </row>
    <row r="1316" spans="1:2" x14ac:dyDescent="0.2">
      <c r="A1316" s="12"/>
      <c r="B1316" s="11"/>
    </row>
    <row r="1317" spans="1:2" x14ac:dyDescent="0.2">
      <c r="A1317" s="12"/>
      <c r="B1317" s="11"/>
    </row>
    <row r="1318" spans="1:2" x14ac:dyDescent="0.2">
      <c r="A1318" s="12"/>
      <c r="B1318" s="11"/>
    </row>
    <row r="1319" spans="1:2" x14ac:dyDescent="0.2">
      <c r="A1319" s="12"/>
      <c r="B1319" s="11"/>
    </row>
    <row r="1320" spans="1:2" x14ac:dyDescent="0.2">
      <c r="A1320" s="12"/>
      <c r="B1320" s="11"/>
    </row>
    <row r="1321" spans="1:2" x14ac:dyDescent="0.2">
      <c r="A1321" s="12"/>
      <c r="B1321" s="11"/>
    </row>
    <row r="1322" spans="1:2" x14ac:dyDescent="0.2">
      <c r="A1322" s="12"/>
      <c r="B1322" s="11"/>
    </row>
    <row r="1323" spans="1:2" x14ac:dyDescent="0.2">
      <c r="A1323" s="12"/>
      <c r="B1323" s="11"/>
    </row>
    <row r="1324" spans="1:2" x14ac:dyDescent="0.2">
      <c r="A1324" s="12"/>
      <c r="B1324" s="11"/>
    </row>
    <row r="1325" spans="1:2" x14ac:dyDescent="0.2">
      <c r="A1325" s="12"/>
      <c r="B1325" s="11"/>
    </row>
    <row r="1326" spans="1:2" x14ac:dyDescent="0.2">
      <c r="A1326" s="12"/>
      <c r="B1326" s="11"/>
    </row>
    <row r="1327" spans="1:2" x14ac:dyDescent="0.2">
      <c r="A1327" s="12"/>
      <c r="B1327" s="11"/>
    </row>
    <row r="1328" spans="1:2" x14ac:dyDescent="0.2">
      <c r="A1328" s="12"/>
      <c r="B1328" s="11"/>
    </row>
    <row r="1329" spans="1:2" x14ac:dyDescent="0.2">
      <c r="A1329" s="12"/>
      <c r="B1329" s="11"/>
    </row>
    <row r="1330" spans="1:2" x14ac:dyDescent="0.2">
      <c r="A1330" s="12"/>
      <c r="B1330" s="11"/>
    </row>
    <row r="1331" spans="1:2" x14ac:dyDescent="0.2">
      <c r="A1331" s="12"/>
      <c r="B1331" s="11"/>
    </row>
    <row r="1332" spans="1:2" x14ac:dyDescent="0.2">
      <c r="A1332" s="12"/>
      <c r="B1332" s="11"/>
    </row>
    <row r="1333" spans="1:2" x14ac:dyDescent="0.2">
      <c r="A1333" s="12"/>
      <c r="B1333" s="11"/>
    </row>
    <row r="1334" spans="1:2" x14ac:dyDescent="0.2">
      <c r="A1334" s="12"/>
      <c r="B1334" s="11"/>
    </row>
    <row r="1335" spans="1:2" x14ac:dyDescent="0.2">
      <c r="A1335" s="12"/>
      <c r="B1335" s="11"/>
    </row>
    <row r="1336" spans="1:2" x14ac:dyDescent="0.2">
      <c r="A1336" s="12"/>
      <c r="B1336" s="11"/>
    </row>
    <row r="1337" spans="1:2" x14ac:dyDescent="0.2">
      <c r="A1337" s="12"/>
      <c r="B1337" s="11"/>
    </row>
    <row r="1338" spans="1:2" x14ac:dyDescent="0.2">
      <c r="A1338" s="12"/>
      <c r="B1338" s="11"/>
    </row>
    <row r="1339" spans="1:2" x14ac:dyDescent="0.2">
      <c r="A1339" s="12"/>
      <c r="B1339" s="11"/>
    </row>
    <row r="1340" spans="1:2" x14ac:dyDescent="0.2">
      <c r="A1340" s="12"/>
      <c r="B1340" s="11"/>
    </row>
    <row r="1341" spans="1:2" x14ac:dyDescent="0.2">
      <c r="A1341" s="12"/>
      <c r="B1341" s="11"/>
    </row>
    <row r="1342" spans="1:2" x14ac:dyDescent="0.2">
      <c r="A1342" s="12"/>
      <c r="B1342" s="11"/>
    </row>
    <row r="1343" spans="1:2" x14ac:dyDescent="0.2">
      <c r="A1343" s="12"/>
      <c r="B1343" s="11"/>
    </row>
    <row r="1344" spans="1:2" x14ac:dyDescent="0.2">
      <c r="A1344" s="12"/>
      <c r="B1344" s="11"/>
    </row>
    <row r="1345" spans="1:2" x14ac:dyDescent="0.2">
      <c r="A1345" s="12"/>
      <c r="B1345" s="11"/>
    </row>
    <row r="1346" spans="1:2" x14ac:dyDescent="0.2">
      <c r="A1346" s="12"/>
      <c r="B1346" s="11"/>
    </row>
    <row r="1347" spans="1:2" x14ac:dyDescent="0.2">
      <c r="A1347" s="12"/>
      <c r="B1347" s="11"/>
    </row>
    <row r="1348" spans="1:2" x14ac:dyDescent="0.2">
      <c r="A1348" s="12"/>
      <c r="B1348" s="11"/>
    </row>
    <row r="1349" spans="1:2" x14ac:dyDescent="0.2">
      <c r="A1349" s="12"/>
      <c r="B1349" s="11"/>
    </row>
    <row r="1350" spans="1:2" x14ac:dyDescent="0.2">
      <c r="A1350" s="12"/>
      <c r="B1350" s="11"/>
    </row>
    <row r="1351" spans="1:2" x14ac:dyDescent="0.2">
      <c r="A1351" s="12"/>
      <c r="B1351" s="11"/>
    </row>
    <row r="1352" spans="1:2" x14ac:dyDescent="0.2">
      <c r="A1352" s="12"/>
      <c r="B1352" s="11"/>
    </row>
    <row r="1353" spans="1:2" x14ac:dyDescent="0.2">
      <c r="A1353" s="12"/>
      <c r="B1353" s="11"/>
    </row>
    <row r="1354" spans="1:2" x14ac:dyDescent="0.2">
      <c r="A1354" s="12"/>
      <c r="B1354" s="11"/>
    </row>
    <row r="1355" spans="1:2" x14ac:dyDescent="0.2">
      <c r="A1355" s="12"/>
      <c r="B1355" s="11"/>
    </row>
    <row r="1356" spans="1:2" x14ac:dyDescent="0.2">
      <c r="A1356" s="12"/>
      <c r="B1356" s="11"/>
    </row>
    <row r="1357" spans="1:2" x14ac:dyDescent="0.2">
      <c r="A1357" s="12"/>
      <c r="B1357" s="11"/>
    </row>
    <row r="1358" spans="1:2" x14ac:dyDescent="0.2">
      <c r="A1358" s="12"/>
      <c r="B1358" s="11"/>
    </row>
    <row r="1359" spans="1:2" x14ac:dyDescent="0.2">
      <c r="A1359" s="12"/>
      <c r="B1359" s="11"/>
    </row>
    <row r="1360" spans="1:2" x14ac:dyDescent="0.2">
      <c r="A1360" s="12"/>
      <c r="B1360" s="11"/>
    </row>
    <row r="1361" spans="1:2" x14ac:dyDescent="0.2">
      <c r="A1361" s="12"/>
      <c r="B1361" s="11"/>
    </row>
    <row r="1362" spans="1:2" x14ac:dyDescent="0.2">
      <c r="A1362" s="12"/>
      <c r="B1362" s="11"/>
    </row>
    <row r="1363" spans="1:2" x14ac:dyDescent="0.2">
      <c r="A1363" s="12"/>
      <c r="B1363" s="11"/>
    </row>
    <row r="1364" spans="1:2" x14ac:dyDescent="0.2">
      <c r="A1364" s="12"/>
      <c r="B1364" s="11"/>
    </row>
    <row r="1365" spans="1:2" x14ac:dyDescent="0.2">
      <c r="A1365" s="12"/>
      <c r="B1365" s="11"/>
    </row>
    <row r="1366" spans="1:2" x14ac:dyDescent="0.2">
      <c r="A1366" s="12"/>
      <c r="B1366" s="11"/>
    </row>
    <row r="1367" spans="1:2" x14ac:dyDescent="0.2">
      <c r="A1367" s="12"/>
      <c r="B1367" s="11"/>
    </row>
    <row r="1368" spans="1:2" x14ac:dyDescent="0.2">
      <c r="A1368" s="12"/>
      <c r="B1368" s="11"/>
    </row>
    <row r="1369" spans="1:2" x14ac:dyDescent="0.2">
      <c r="A1369" s="12"/>
      <c r="B1369" s="11"/>
    </row>
    <row r="1370" spans="1:2" x14ac:dyDescent="0.2">
      <c r="A1370" s="12"/>
      <c r="B1370" s="11"/>
    </row>
    <row r="1371" spans="1:2" x14ac:dyDescent="0.2">
      <c r="A1371" s="12"/>
      <c r="B1371" s="11"/>
    </row>
    <row r="1372" spans="1:2" x14ac:dyDescent="0.2">
      <c r="A1372" s="12"/>
      <c r="B1372" s="11"/>
    </row>
    <row r="1373" spans="1:2" x14ac:dyDescent="0.2">
      <c r="A1373" s="12"/>
      <c r="B1373" s="11"/>
    </row>
    <row r="1374" spans="1:2" x14ac:dyDescent="0.2">
      <c r="A1374" s="12"/>
      <c r="B1374" s="11"/>
    </row>
    <row r="1375" spans="1:2" x14ac:dyDescent="0.2">
      <c r="A1375" s="12"/>
      <c r="B1375" s="11"/>
    </row>
    <row r="1376" spans="1:2" x14ac:dyDescent="0.2">
      <c r="A1376" s="12"/>
      <c r="B1376" s="11"/>
    </row>
    <row r="1377" spans="1:2" x14ac:dyDescent="0.2">
      <c r="A1377" s="12"/>
      <c r="B1377" s="11"/>
    </row>
    <row r="1378" spans="1:2" x14ac:dyDescent="0.2">
      <c r="A1378" s="12"/>
      <c r="B1378" s="11"/>
    </row>
    <row r="1379" spans="1:2" x14ac:dyDescent="0.2">
      <c r="A1379" s="12"/>
      <c r="B1379" s="11"/>
    </row>
    <row r="1380" spans="1:2" x14ac:dyDescent="0.2">
      <c r="A1380" s="12"/>
      <c r="B1380" s="11"/>
    </row>
    <row r="1381" spans="1:2" x14ac:dyDescent="0.2">
      <c r="A1381" s="12"/>
      <c r="B1381" s="11"/>
    </row>
    <row r="1382" spans="1:2" x14ac:dyDescent="0.2">
      <c r="A1382" s="12"/>
      <c r="B1382" s="11"/>
    </row>
    <row r="1383" spans="1:2" x14ac:dyDescent="0.2">
      <c r="A1383" s="12"/>
      <c r="B1383" s="11"/>
    </row>
    <row r="1384" spans="1:2" x14ac:dyDescent="0.2">
      <c r="A1384" s="12"/>
      <c r="B1384" s="11"/>
    </row>
    <row r="1385" spans="1:2" x14ac:dyDescent="0.2">
      <c r="A1385" s="12"/>
      <c r="B1385" s="11"/>
    </row>
    <row r="1386" spans="1:2" x14ac:dyDescent="0.2">
      <c r="A1386" s="12"/>
      <c r="B1386" s="11"/>
    </row>
    <row r="1387" spans="1:2" x14ac:dyDescent="0.2">
      <c r="A1387" s="12"/>
      <c r="B1387" s="11"/>
    </row>
    <row r="1388" spans="1:2" x14ac:dyDescent="0.2">
      <c r="A1388" s="12"/>
      <c r="B1388" s="11"/>
    </row>
    <row r="1389" spans="1:2" x14ac:dyDescent="0.2">
      <c r="A1389" s="12"/>
      <c r="B1389" s="11"/>
    </row>
    <row r="1390" spans="1:2" x14ac:dyDescent="0.2">
      <c r="A1390" s="12"/>
      <c r="B1390" s="11"/>
    </row>
    <row r="1391" spans="1:2" x14ac:dyDescent="0.2">
      <c r="A1391" s="12"/>
      <c r="B1391" s="11"/>
    </row>
    <row r="1392" spans="1:2" x14ac:dyDescent="0.2">
      <c r="A1392" s="12"/>
      <c r="B1392" s="11"/>
    </row>
    <row r="1393" spans="1:2" x14ac:dyDescent="0.2">
      <c r="A1393" s="12"/>
      <c r="B1393" s="11"/>
    </row>
    <row r="1394" spans="1:2" x14ac:dyDescent="0.2">
      <c r="A1394" s="12"/>
      <c r="B1394" s="11"/>
    </row>
    <row r="1395" spans="1:2" x14ac:dyDescent="0.2">
      <c r="A1395" s="12"/>
      <c r="B1395" s="11"/>
    </row>
    <row r="1396" spans="1:2" x14ac:dyDescent="0.2">
      <c r="A1396" s="12"/>
      <c r="B1396" s="11"/>
    </row>
    <row r="1397" spans="1:2" x14ac:dyDescent="0.2">
      <c r="A1397" s="12"/>
      <c r="B1397" s="11"/>
    </row>
    <row r="1398" spans="1:2" x14ac:dyDescent="0.2">
      <c r="A1398" s="12"/>
      <c r="B1398" s="11"/>
    </row>
    <row r="1399" spans="1:2" x14ac:dyDescent="0.2">
      <c r="A1399" s="12"/>
      <c r="B1399" s="11"/>
    </row>
    <row r="1400" spans="1:2" x14ac:dyDescent="0.2">
      <c r="A1400" s="12"/>
      <c r="B1400" s="11"/>
    </row>
    <row r="1401" spans="1:2" x14ac:dyDescent="0.2">
      <c r="A1401" s="12"/>
      <c r="B1401" s="11"/>
    </row>
    <row r="1402" spans="1:2" x14ac:dyDescent="0.2">
      <c r="A1402" s="12"/>
      <c r="B1402" s="11"/>
    </row>
    <row r="1403" spans="1:2" x14ac:dyDescent="0.2">
      <c r="A1403" s="12"/>
      <c r="B1403" s="11"/>
    </row>
    <row r="1404" spans="1:2" x14ac:dyDescent="0.2">
      <c r="A1404" s="12"/>
      <c r="B1404" s="11"/>
    </row>
    <row r="1405" spans="1:2" x14ac:dyDescent="0.2">
      <c r="A1405" s="12"/>
      <c r="B1405" s="11"/>
    </row>
    <row r="1406" spans="1:2" x14ac:dyDescent="0.2">
      <c r="A1406" s="12"/>
      <c r="B1406" s="11"/>
    </row>
    <row r="1407" spans="1:2" x14ac:dyDescent="0.2">
      <c r="A1407" s="12"/>
      <c r="B1407" s="11"/>
    </row>
    <row r="1408" spans="1:2" x14ac:dyDescent="0.2">
      <c r="A1408" s="12"/>
      <c r="B1408" s="11"/>
    </row>
    <row r="1409" spans="1:2" x14ac:dyDescent="0.2">
      <c r="A1409" s="12"/>
      <c r="B1409" s="11"/>
    </row>
    <row r="1410" spans="1:2" x14ac:dyDescent="0.2">
      <c r="A1410" s="12"/>
      <c r="B1410" s="11"/>
    </row>
    <row r="1411" spans="1:2" x14ac:dyDescent="0.2">
      <c r="A1411" s="12"/>
      <c r="B1411" s="11"/>
    </row>
    <row r="1412" spans="1:2" x14ac:dyDescent="0.2">
      <c r="A1412" s="12"/>
      <c r="B1412" s="11"/>
    </row>
    <row r="1413" spans="1:2" x14ac:dyDescent="0.2">
      <c r="A1413" s="12"/>
      <c r="B1413" s="11"/>
    </row>
    <row r="1414" spans="1:2" x14ac:dyDescent="0.2">
      <c r="A1414" s="12"/>
      <c r="B1414" s="11"/>
    </row>
    <row r="1415" spans="1:2" x14ac:dyDescent="0.2">
      <c r="A1415" s="12"/>
      <c r="B1415" s="11"/>
    </row>
    <row r="1416" spans="1:2" x14ac:dyDescent="0.2">
      <c r="A1416" s="12"/>
      <c r="B1416" s="11"/>
    </row>
    <row r="1417" spans="1:2" x14ac:dyDescent="0.2">
      <c r="A1417" s="12"/>
      <c r="B1417" s="11"/>
    </row>
    <row r="1418" spans="1:2" x14ac:dyDescent="0.2">
      <c r="A1418" s="12"/>
      <c r="B1418" s="11"/>
    </row>
    <row r="1419" spans="1:2" x14ac:dyDescent="0.2">
      <c r="A1419" s="12"/>
      <c r="B1419" s="11"/>
    </row>
    <row r="1420" spans="1:2" x14ac:dyDescent="0.2">
      <c r="A1420" s="12"/>
      <c r="B1420" s="11"/>
    </row>
    <row r="1421" spans="1:2" x14ac:dyDescent="0.2">
      <c r="A1421" s="12"/>
      <c r="B1421" s="11"/>
    </row>
    <row r="1422" spans="1:2" x14ac:dyDescent="0.2">
      <c r="A1422" s="12"/>
      <c r="B1422" s="11"/>
    </row>
    <row r="1423" spans="1:2" x14ac:dyDescent="0.2">
      <c r="A1423" s="12"/>
      <c r="B1423" s="11"/>
    </row>
    <row r="1424" spans="1:2" x14ac:dyDescent="0.2">
      <c r="A1424" s="12"/>
      <c r="B1424" s="11"/>
    </row>
    <row r="1425" spans="1:2" x14ac:dyDescent="0.2">
      <c r="A1425" s="12"/>
      <c r="B1425" s="11"/>
    </row>
    <row r="1426" spans="1:2" x14ac:dyDescent="0.2">
      <c r="A1426" s="12"/>
      <c r="B1426" s="11"/>
    </row>
    <row r="1427" spans="1:2" x14ac:dyDescent="0.2">
      <c r="A1427" s="12"/>
      <c r="B1427" s="11"/>
    </row>
    <row r="1428" spans="1:2" x14ac:dyDescent="0.2">
      <c r="A1428" s="12"/>
      <c r="B1428" s="11"/>
    </row>
    <row r="1429" spans="1:2" x14ac:dyDescent="0.2">
      <c r="A1429" s="12"/>
      <c r="B1429" s="11"/>
    </row>
    <row r="1430" spans="1:2" x14ac:dyDescent="0.2">
      <c r="A1430" s="12"/>
      <c r="B1430" s="11"/>
    </row>
    <row r="1431" spans="1:2" x14ac:dyDescent="0.2">
      <c r="A1431" s="12"/>
      <c r="B1431" s="11"/>
    </row>
    <row r="1432" spans="1:2" x14ac:dyDescent="0.2">
      <c r="A1432" s="12"/>
      <c r="B1432" s="11"/>
    </row>
    <row r="1433" spans="1:2" x14ac:dyDescent="0.2">
      <c r="A1433" s="12"/>
      <c r="B1433" s="11"/>
    </row>
    <row r="1434" spans="1:2" x14ac:dyDescent="0.2">
      <c r="A1434" s="12"/>
      <c r="B1434" s="11"/>
    </row>
    <row r="1435" spans="1:2" x14ac:dyDescent="0.2">
      <c r="A1435" s="12"/>
      <c r="B1435" s="11"/>
    </row>
    <row r="1436" spans="1:2" x14ac:dyDescent="0.2">
      <c r="A1436" s="12"/>
      <c r="B1436" s="11"/>
    </row>
    <row r="1437" spans="1:2" x14ac:dyDescent="0.2">
      <c r="A1437" s="12"/>
      <c r="B1437" s="11"/>
    </row>
    <row r="1438" spans="1:2" x14ac:dyDescent="0.2">
      <c r="A1438" s="12"/>
      <c r="B1438" s="11"/>
    </row>
    <row r="1439" spans="1:2" x14ac:dyDescent="0.2">
      <c r="A1439" s="12"/>
      <c r="B1439" s="11"/>
    </row>
    <row r="1440" spans="1:2" x14ac:dyDescent="0.2">
      <c r="A1440" s="12"/>
      <c r="B1440" s="11"/>
    </row>
    <row r="1441" spans="1:2" x14ac:dyDescent="0.2">
      <c r="A1441" s="12"/>
      <c r="B1441" s="11"/>
    </row>
    <row r="1442" spans="1:2" x14ac:dyDescent="0.2">
      <c r="A1442" s="12"/>
      <c r="B1442" s="11"/>
    </row>
    <row r="1443" spans="1:2" x14ac:dyDescent="0.2">
      <c r="A1443" s="12"/>
      <c r="B1443" s="11"/>
    </row>
    <row r="1444" spans="1:2" x14ac:dyDescent="0.2">
      <c r="A1444" s="12"/>
      <c r="B1444" s="11"/>
    </row>
    <row r="1445" spans="1:2" x14ac:dyDescent="0.2">
      <c r="A1445" s="12"/>
      <c r="B1445" s="11"/>
    </row>
    <row r="1446" spans="1:2" x14ac:dyDescent="0.2">
      <c r="A1446" s="12"/>
      <c r="B1446" s="11"/>
    </row>
    <row r="1447" spans="1:2" x14ac:dyDescent="0.2">
      <c r="A1447" s="12"/>
      <c r="B1447" s="11"/>
    </row>
    <row r="1448" spans="1:2" x14ac:dyDescent="0.2">
      <c r="A1448" s="12"/>
      <c r="B1448" s="11"/>
    </row>
    <row r="1449" spans="1:2" x14ac:dyDescent="0.2">
      <c r="A1449" s="12"/>
      <c r="B1449" s="11"/>
    </row>
    <row r="1450" spans="1:2" x14ac:dyDescent="0.2">
      <c r="A1450" s="12"/>
      <c r="B1450" s="11"/>
    </row>
    <row r="1451" spans="1:2" x14ac:dyDescent="0.2">
      <c r="A1451" s="12"/>
      <c r="B1451" s="11"/>
    </row>
    <row r="1452" spans="1:2" x14ac:dyDescent="0.2">
      <c r="A1452" s="12"/>
      <c r="B1452" s="11"/>
    </row>
    <row r="1453" spans="1:2" x14ac:dyDescent="0.2">
      <c r="A1453" s="12"/>
      <c r="B1453" s="11"/>
    </row>
    <row r="1454" spans="1:2" x14ac:dyDescent="0.2">
      <c r="A1454" s="12"/>
      <c r="B1454" s="11"/>
    </row>
    <row r="1455" spans="1:2" x14ac:dyDescent="0.2">
      <c r="A1455" s="12"/>
      <c r="B1455" s="11"/>
    </row>
    <row r="1456" spans="1:2" x14ac:dyDescent="0.2">
      <c r="A1456" s="12"/>
      <c r="B1456" s="11"/>
    </row>
    <row r="1457" spans="1:2" x14ac:dyDescent="0.2">
      <c r="A1457" s="12"/>
      <c r="B1457" s="11"/>
    </row>
    <row r="1458" spans="1:2" x14ac:dyDescent="0.2">
      <c r="A1458" s="12"/>
      <c r="B1458" s="11"/>
    </row>
    <row r="1459" spans="1:2" x14ac:dyDescent="0.2">
      <c r="A1459" s="12"/>
      <c r="B1459" s="11"/>
    </row>
    <row r="1460" spans="1:2" x14ac:dyDescent="0.2">
      <c r="A1460" s="12"/>
      <c r="B1460" s="11"/>
    </row>
    <row r="1461" spans="1:2" x14ac:dyDescent="0.2">
      <c r="A1461" s="12"/>
      <c r="B1461" s="11"/>
    </row>
    <row r="1462" spans="1:2" x14ac:dyDescent="0.2">
      <c r="A1462" s="12"/>
      <c r="B1462" s="11"/>
    </row>
    <row r="1463" spans="1:2" x14ac:dyDescent="0.2">
      <c r="A1463" s="12"/>
      <c r="B1463" s="11"/>
    </row>
    <row r="1464" spans="1:2" x14ac:dyDescent="0.2">
      <c r="A1464" s="12"/>
      <c r="B1464" s="11"/>
    </row>
    <row r="1465" spans="1:2" x14ac:dyDescent="0.2">
      <c r="A1465" s="12"/>
      <c r="B1465" s="11"/>
    </row>
    <row r="1466" spans="1:2" x14ac:dyDescent="0.2">
      <c r="A1466" s="12"/>
      <c r="B1466" s="11"/>
    </row>
    <row r="1467" spans="1:2" x14ac:dyDescent="0.2">
      <c r="A1467" s="12"/>
      <c r="B1467" s="11"/>
    </row>
    <row r="1468" spans="1:2" x14ac:dyDescent="0.2">
      <c r="A1468" s="12"/>
      <c r="B1468" s="11"/>
    </row>
    <row r="1469" spans="1:2" x14ac:dyDescent="0.2">
      <c r="A1469" s="12"/>
      <c r="B1469" s="11"/>
    </row>
    <row r="1470" spans="1:2" x14ac:dyDescent="0.2">
      <c r="A1470" s="12"/>
      <c r="B1470" s="11"/>
    </row>
    <row r="1471" spans="1:2" x14ac:dyDescent="0.2">
      <c r="A1471" s="12"/>
      <c r="B1471" s="11"/>
    </row>
    <row r="1472" spans="1:2" x14ac:dyDescent="0.2">
      <c r="A1472" s="12"/>
      <c r="B1472" s="11"/>
    </row>
    <row r="1473" spans="1:2" x14ac:dyDescent="0.2">
      <c r="A1473" s="12"/>
      <c r="B1473" s="11"/>
    </row>
    <row r="1474" spans="1:2" x14ac:dyDescent="0.2">
      <c r="A1474" s="12"/>
      <c r="B1474" s="11"/>
    </row>
    <row r="1475" spans="1:2" x14ac:dyDescent="0.2">
      <c r="A1475" s="12"/>
      <c r="B1475" s="11"/>
    </row>
    <row r="1476" spans="1:2" x14ac:dyDescent="0.2">
      <c r="A1476" s="12"/>
      <c r="B1476" s="11"/>
    </row>
    <row r="1477" spans="1:2" x14ac:dyDescent="0.2">
      <c r="A1477" s="12"/>
      <c r="B1477" s="11"/>
    </row>
    <row r="1478" spans="1:2" x14ac:dyDescent="0.2">
      <c r="A1478" s="12"/>
      <c r="B1478" s="11"/>
    </row>
    <row r="1479" spans="1:2" x14ac:dyDescent="0.2">
      <c r="A1479" s="12"/>
      <c r="B1479" s="11"/>
    </row>
    <row r="1480" spans="1:2" x14ac:dyDescent="0.2">
      <c r="A1480" s="12"/>
      <c r="B1480" s="11"/>
    </row>
    <row r="1481" spans="1:2" x14ac:dyDescent="0.2">
      <c r="A1481" s="12"/>
      <c r="B1481" s="11"/>
    </row>
    <row r="1482" spans="1:2" x14ac:dyDescent="0.2">
      <c r="A1482" s="12"/>
      <c r="B1482" s="11"/>
    </row>
    <row r="1483" spans="1:2" x14ac:dyDescent="0.2">
      <c r="A1483" s="12"/>
      <c r="B1483" s="11"/>
    </row>
    <row r="1484" spans="1:2" x14ac:dyDescent="0.2">
      <c r="A1484" s="12"/>
      <c r="B1484" s="11"/>
    </row>
    <row r="1485" spans="1:2" x14ac:dyDescent="0.2">
      <c r="A1485" s="12"/>
      <c r="B1485" s="11"/>
    </row>
    <row r="1486" spans="1:2" x14ac:dyDescent="0.2">
      <c r="A1486" s="12"/>
      <c r="B1486" s="11"/>
    </row>
    <row r="1487" spans="1:2" x14ac:dyDescent="0.2">
      <c r="A1487" s="12"/>
      <c r="B1487" s="11"/>
    </row>
    <row r="1488" spans="1:2" x14ac:dyDescent="0.2">
      <c r="A1488" s="12"/>
      <c r="B1488" s="11"/>
    </row>
    <row r="1489" spans="1:2" x14ac:dyDescent="0.2">
      <c r="A1489" s="12"/>
      <c r="B1489" s="11"/>
    </row>
    <row r="1490" spans="1:2" x14ac:dyDescent="0.2">
      <c r="A1490" s="12"/>
      <c r="B1490" s="11"/>
    </row>
    <row r="1491" spans="1:2" x14ac:dyDescent="0.2">
      <c r="A1491" s="12"/>
      <c r="B1491" s="11"/>
    </row>
    <row r="1492" spans="1:2" x14ac:dyDescent="0.2">
      <c r="A1492" s="12"/>
      <c r="B1492" s="11"/>
    </row>
    <row r="1493" spans="1:2" x14ac:dyDescent="0.2">
      <c r="A1493" s="12"/>
      <c r="B1493" s="11"/>
    </row>
    <row r="1494" spans="1:2" x14ac:dyDescent="0.2">
      <c r="A1494" s="12"/>
      <c r="B1494" s="11"/>
    </row>
    <row r="1495" spans="1:2" x14ac:dyDescent="0.2">
      <c r="A1495" s="12"/>
      <c r="B1495" s="11"/>
    </row>
    <row r="1496" spans="1:2" x14ac:dyDescent="0.2">
      <c r="A1496" s="12"/>
      <c r="B1496" s="11"/>
    </row>
    <row r="1497" spans="1:2" x14ac:dyDescent="0.2">
      <c r="A1497" s="12"/>
      <c r="B1497" s="11"/>
    </row>
    <row r="1498" spans="1:2" x14ac:dyDescent="0.2">
      <c r="A1498" s="12"/>
      <c r="B1498" s="11"/>
    </row>
    <row r="1499" spans="1:2" x14ac:dyDescent="0.2">
      <c r="A1499" s="12"/>
      <c r="B1499" s="11"/>
    </row>
    <row r="1500" spans="1:2" x14ac:dyDescent="0.2">
      <c r="A1500" s="12"/>
      <c r="B1500" s="11"/>
    </row>
    <row r="1501" spans="1:2" x14ac:dyDescent="0.2">
      <c r="A1501" s="12"/>
      <c r="B1501" s="11"/>
    </row>
    <row r="1502" spans="1:2" x14ac:dyDescent="0.2">
      <c r="A1502" s="12"/>
      <c r="B1502" s="11"/>
    </row>
    <row r="1503" spans="1:2" x14ac:dyDescent="0.2">
      <c r="A1503" s="12"/>
      <c r="B1503" s="11"/>
    </row>
    <row r="1504" spans="1:2" x14ac:dyDescent="0.2">
      <c r="A1504" s="12"/>
      <c r="B1504" s="11"/>
    </row>
    <row r="1505" spans="1:2" x14ac:dyDescent="0.2">
      <c r="A1505" s="12"/>
      <c r="B1505" s="11"/>
    </row>
    <row r="1506" spans="1:2" x14ac:dyDescent="0.2">
      <c r="A1506" s="12"/>
      <c r="B1506" s="11"/>
    </row>
    <row r="1507" spans="1:2" x14ac:dyDescent="0.2">
      <c r="A1507" s="12"/>
      <c r="B1507" s="11"/>
    </row>
    <row r="1508" spans="1:2" x14ac:dyDescent="0.2">
      <c r="A1508" s="12"/>
      <c r="B1508" s="11"/>
    </row>
    <row r="1509" spans="1:2" x14ac:dyDescent="0.2">
      <c r="A1509" s="12"/>
      <c r="B1509" s="11"/>
    </row>
    <row r="1510" spans="1:2" x14ac:dyDescent="0.2">
      <c r="A1510" s="12"/>
      <c r="B1510" s="11"/>
    </row>
    <row r="1511" spans="1:2" x14ac:dyDescent="0.2">
      <c r="A1511" s="12"/>
      <c r="B1511" s="11"/>
    </row>
    <row r="1512" spans="1:2" x14ac:dyDescent="0.2">
      <c r="A1512" s="12"/>
      <c r="B1512" s="11"/>
    </row>
    <row r="1513" spans="1:2" x14ac:dyDescent="0.2">
      <c r="A1513" s="12"/>
      <c r="B1513" s="11"/>
    </row>
    <row r="1514" spans="1:2" x14ac:dyDescent="0.2">
      <c r="A1514" s="12"/>
      <c r="B1514" s="11"/>
    </row>
    <row r="1515" spans="1:2" x14ac:dyDescent="0.2">
      <c r="A1515" s="12"/>
      <c r="B1515" s="11"/>
    </row>
    <row r="1516" spans="1:2" x14ac:dyDescent="0.2">
      <c r="A1516" s="12"/>
      <c r="B1516" s="11"/>
    </row>
    <row r="1517" spans="1:2" x14ac:dyDescent="0.2">
      <c r="A1517" s="12"/>
      <c r="B1517" s="11"/>
    </row>
    <row r="1518" spans="1:2" x14ac:dyDescent="0.2">
      <c r="A1518" s="12"/>
      <c r="B1518" s="11"/>
    </row>
    <row r="1519" spans="1:2" x14ac:dyDescent="0.2">
      <c r="A1519" s="12"/>
      <c r="B1519" s="11"/>
    </row>
    <row r="1520" spans="1:2" x14ac:dyDescent="0.2">
      <c r="A1520" s="12"/>
      <c r="B1520" s="11"/>
    </row>
    <row r="1521" spans="1:2" x14ac:dyDescent="0.2">
      <c r="A1521" s="12"/>
      <c r="B1521" s="11"/>
    </row>
    <row r="1522" spans="1:2" x14ac:dyDescent="0.2">
      <c r="A1522" s="12"/>
      <c r="B1522" s="11"/>
    </row>
    <row r="1523" spans="1:2" x14ac:dyDescent="0.2">
      <c r="A1523" s="12"/>
      <c r="B1523" s="11"/>
    </row>
    <row r="1524" spans="1:2" x14ac:dyDescent="0.2">
      <c r="A1524" s="12"/>
      <c r="B1524" s="11"/>
    </row>
    <row r="1525" spans="1:2" x14ac:dyDescent="0.2">
      <c r="A1525" s="12"/>
      <c r="B1525" s="11"/>
    </row>
    <row r="1526" spans="1:2" x14ac:dyDescent="0.2">
      <c r="A1526" s="12"/>
      <c r="B1526" s="11"/>
    </row>
    <row r="1527" spans="1:2" x14ac:dyDescent="0.2">
      <c r="A1527" s="12"/>
      <c r="B1527" s="11"/>
    </row>
    <row r="1528" spans="1:2" x14ac:dyDescent="0.2">
      <c r="A1528" s="12"/>
      <c r="B1528" s="11"/>
    </row>
    <row r="1529" spans="1:2" x14ac:dyDescent="0.2">
      <c r="A1529" s="12"/>
      <c r="B1529" s="11"/>
    </row>
    <row r="1530" spans="1:2" x14ac:dyDescent="0.2">
      <c r="A1530" s="12"/>
      <c r="B1530" s="11"/>
    </row>
    <row r="1531" spans="1:2" x14ac:dyDescent="0.2">
      <c r="A1531" s="12"/>
      <c r="B1531" s="11"/>
    </row>
    <row r="1532" spans="1:2" x14ac:dyDescent="0.2">
      <c r="A1532" s="12"/>
      <c r="B1532" s="11"/>
    </row>
    <row r="1533" spans="1:2" x14ac:dyDescent="0.2">
      <c r="A1533" s="12"/>
      <c r="B1533" s="11"/>
    </row>
    <row r="1534" spans="1:2" x14ac:dyDescent="0.2">
      <c r="A1534" s="12"/>
      <c r="B1534" s="11"/>
    </row>
    <row r="1535" spans="1:2" x14ac:dyDescent="0.2">
      <c r="A1535" s="12"/>
      <c r="B1535" s="11"/>
    </row>
    <row r="1536" spans="1:2" x14ac:dyDescent="0.2">
      <c r="A1536" s="12"/>
      <c r="B1536" s="11"/>
    </row>
    <row r="1537" spans="1:2" x14ac:dyDescent="0.2">
      <c r="A1537" s="12"/>
      <c r="B1537" s="11"/>
    </row>
    <row r="1538" spans="1:2" x14ac:dyDescent="0.2">
      <c r="A1538" s="12"/>
      <c r="B1538" s="11"/>
    </row>
    <row r="1539" spans="1:2" x14ac:dyDescent="0.2">
      <c r="A1539" s="12"/>
      <c r="B1539" s="11"/>
    </row>
    <row r="1540" spans="1:2" x14ac:dyDescent="0.2">
      <c r="A1540" s="12"/>
      <c r="B1540" s="11"/>
    </row>
    <row r="1541" spans="1:2" x14ac:dyDescent="0.2">
      <c r="A1541" s="12"/>
      <c r="B1541" s="11"/>
    </row>
    <row r="1542" spans="1:2" x14ac:dyDescent="0.2">
      <c r="A1542" s="12"/>
      <c r="B1542" s="11"/>
    </row>
    <row r="1543" spans="1:2" x14ac:dyDescent="0.2">
      <c r="A1543" s="12"/>
      <c r="B1543" s="11"/>
    </row>
    <row r="1544" spans="1:2" x14ac:dyDescent="0.2">
      <c r="A1544" s="12"/>
      <c r="B1544" s="11"/>
    </row>
    <row r="1545" spans="1:2" x14ac:dyDescent="0.2">
      <c r="A1545" s="12"/>
      <c r="B1545" s="11"/>
    </row>
    <row r="1546" spans="1:2" x14ac:dyDescent="0.2">
      <c r="A1546" s="12"/>
      <c r="B1546" s="11"/>
    </row>
    <row r="1547" spans="1:2" x14ac:dyDescent="0.2">
      <c r="A1547" s="12"/>
      <c r="B1547" s="11"/>
    </row>
    <row r="1548" spans="1:2" x14ac:dyDescent="0.2">
      <c r="A1548" s="12"/>
      <c r="B1548" s="11"/>
    </row>
    <row r="1549" spans="1:2" x14ac:dyDescent="0.2">
      <c r="A1549" s="12"/>
      <c r="B1549" s="11"/>
    </row>
    <row r="1550" spans="1:2" x14ac:dyDescent="0.2">
      <c r="A1550" s="12"/>
      <c r="B1550" s="11"/>
    </row>
    <row r="1551" spans="1:2" x14ac:dyDescent="0.2">
      <c r="A1551" s="12"/>
      <c r="B1551" s="11"/>
    </row>
    <row r="1552" spans="1:2" x14ac:dyDescent="0.2">
      <c r="A1552" s="12"/>
      <c r="B1552" s="11"/>
    </row>
    <row r="1553" spans="1:2" x14ac:dyDescent="0.2">
      <c r="A1553" s="12"/>
      <c r="B1553" s="11"/>
    </row>
    <row r="1554" spans="1:2" x14ac:dyDescent="0.2">
      <c r="A1554" s="12"/>
      <c r="B1554" s="11"/>
    </row>
    <row r="1555" spans="1:2" x14ac:dyDescent="0.2">
      <c r="A1555" s="12"/>
      <c r="B1555" s="11"/>
    </row>
    <row r="1556" spans="1:2" x14ac:dyDescent="0.2">
      <c r="A1556" s="12"/>
      <c r="B1556" s="11"/>
    </row>
    <row r="1557" spans="1:2" x14ac:dyDescent="0.2">
      <c r="A1557" s="12"/>
      <c r="B1557" s="11"/>
    </row>
    <row r="1558" spans="1:2" x14ac:dyDescent="0.2">
      <c r="A1558" s="12"/>
      <c r="B1558" s="11"/>
    </row>
    <row r="1559" spans="1:2" x14ac:dyDescent="0.2">
      <c r="A1559" s="12"/>
      <c r="B1559" s="11"/>
    </row>
    <row r="1560" spans="1:2" x14ac:dyDescent="0.2">
      <c r="A1560" s="12"/>
      <c r="B1560" s="11"/>
    </row>
    <row r="1561" spans="1:2" x14ac:dyDescent="0.2">
      <c r="A1561" s="12"/>
      <c r="B1561" s="11"/>
    </row>
    <row r="1562" spans="1:2" x14ac:dyDescent="0.2">
      <c r="A1562" s="12"/>
      <c r="B1562" s="11"/>
    </row>
    <row r="1563" spans="1:2" x14ac:dyDescent="0.2">
      <c r="A1563" s="12"/>
      <c r="B1563" s="11"/>
    </row>
    <row r="1564" spans="1:2" x14ac:dyDescent="0.2">
      <c r="A1564" s="12"/>
      <c r="B1564" s="11"/>
    </row>
    <row r="1565" spans="1:2" x14ac:dyDescent="0.2">
      <c r="A1565" s="12"/>
      <c r="B1565" s="11"/>
    </row>
    <row r="1566" spans="1:2" x14ac:dyDescent="0.2">
      <c r="A1566" s="12"/>
      <c r="B1566" s="11"/>
    </row>
    <row r="1567" spans="1:2" x14ac:dyDescent="0.2">
      <c r="A1567" s="12"/>
      <c r="B1567" s="11"/>
    </row>
    <row r="1568" spans="1:2" x14ac:dyDescent="0.2">
      <c r="A1568" s="12"/>
      <c r="B1568" s="11"/>
    </row>
    <row r="1569" spans="1:2" x14ac:dyDescent="0.2">
      <c r="A1569" s="12"/>
      <c r="B1569" s="11"/>
    </row>
    <row r="1570" spans="1:2" x14ac:dyDescent="0.2">
      <c r="A1570" s="12"/>
      <c r="B1570" s="11"/>
    </row>
    <row r="1571" spans="1:2" x14ac:dyDescent="0.2">
      <c r="A1571" s="12"/>
      <c r="B1571" s="11"/>
    </row>
    <row r="1572" spans="1:2" x14ac:dyDescent="0.2">
      <c r="A1572" s="12"/>
      <c r="B1572" s="11"/>
    </row>
    <row r="1573" spans="1:2" x14ac:dyDescent="0.2">
      <c r="A1573" s="12"/>
      <c r="B1573" s="11"/>
    </row>
    <row r="1574" spans="1:2" x14ac:dyDescent="0.2">
      <c r="A1574" s="12"/>
      <c r="B1574" s="11"/>
    </row>
    <row r="1575" spans="1:2" x14ac:dyDescent="0.2">
      <c r="A1575" s="12"/>
      <c r="B1575" s="11"/>
    </row>
    <row r="1576" spans="1:2" x14ac:dyDescent="0.2">
      <c r="A1576" s="12"/>
      <c r="B1576" s="11"/>
    </row>
    <row r="1577" spans="1:2" x14ac:dyDescent="0.2">
      <c r="A1577" s="12"/>
      <c r="B1577" s="11"/>
    </row>
    <row r="1578" spans="1:2" x14ac:dyDescent="0.2">
      <c r="A1578" s="12"/>
      <c r="B1578" s="11"/>
    </row>
    <row r="1579" spans="1:2" x14ac:dyDescent="0.2">
      <c r="A1579" s="12"/>
      <c r="B1579" s="11"/>
    </row>
    <row r="1580" spans="1:2" x14ac:dyDescent="0.2">
      <c r="A1580" s="12"/>
      <c r="B1580" s="11"/>
    </row>
    <row r="1581" spans="1:2" x14ac:dyDescent="0.2">
      <c r="A1581" s="12"/>
      <c r="B1581" s="11"/>
    </row>
    <row r="1582" spans="1:2" x14ac:dyDescent="0.2">
      <c r="A1582" s="12"/>
      <c r="B1582" s="11"/>
    </row>
    <row r="1583" spans="1:2" x14ac:dyDescent="0.2">
      <c r="A1583" s="12"/>
      <c r="B1583" s="11"/>
    </row>
    <row r="1584" spans="1:2" x14ac:dyDescent="0.2">
      <c r="A1584" s="12"/>
      <c r="B1584" s="11"/>
    </row>
    <row r="1585" spans="1:2" x14ac:dyDescent="0.2">
      <c r="A1585" s="12"/>
      <c r="B1585" s="11"/>
    </row>
    <row r="1586" spans="1:2" x14ac:dyDescent="0.2">
      <c r="A1586" s="12"/>
      <c r="B1586" s="11"/>
    </row>
    <row r="1587" spans="1:2" x14ac:dyDescent="0.2">
      <c r="A1587" s="12"/>
      <c r="B1587" s="11"/>
    </row>
    <row r="1588" spans="1:2" x14ac:dyDescent="0.2">
      <c r="A1588" s="12"/>
      <c r="B1588" s="11"/>
    </row>
    <row r="1589" spans="1:2" x14ac:dyDescent="0.2">
      <c r="A1589" s="12"/>
      <c r="B1589" s="11"/>
    </row>
    <row r="1590" spans="1:2" x14ac:dyDescent="0.2">
      <c r="A1590" s="12"/>
      <c r="B1590" s="11"/>
    </row>
    <row r="1591" spans="1:2" x14ac:dyDescent="0.2">
      <c r="A1591" s="12"/>
      <c r="B1591" s="11"/>
    </row>
    <row r="1592" spans="1:2" x14ac:dyDescent="0.2">
      <c r="A1592" s="12"/>
      <c r="B1592" s="11"/>
    </row>
    <row r="1593" spans="1:2" x14ac:dyDescent="0.2">
      <c r="A1593" s="12"/>
      <c r="B1593" s="11"/>
    </row>
    <row r="1594" spans="1:2" x14ac:dyDescent="0.2">
      <c r="A1594" s="12"/>
      <c r="B1594" s="11"/>
    </row>
    <row r="1595" spans="1:2" x14ac:dyDescent="0.2">
      <c r="A1595" s="12"/>
      <c r="B1595" s="11"/>
    </row>
    <row r="1596" spans="1:2" x14ac:dyDescent="0.2">
      <c r="A1596" s="12"/>
      <c r="B1596" s="11"/>
    </row>
    <row r="1597" spans="1:2" x14ac:dyDescent="0.2">
      <c r="A1597" s="12"/>
      <c r="B1597" s="11"/>
    </row>
    <row r="1598" spans="1:2" x14ac:dyDescent="0.2">
      <c r="A1598" s="12"/>
      <c r="B1598" s="11"/>
    </row>
    <row r="1599" spans="1:2" x14ac:dyDescent="0.2">
      <c r="A1599" s="12"/>
      <c r="B1599" s="11"/>
    </row>
    <row r="1600" spans="1:2" x14ac:dyDescent="0.2">
      <c r="A1600" s="12"/>
      <c r="B1600" s="11"/>
    </row>
    <row r="1601" spans="1:2" x14ac:dyDescent="0.2">
      <c r="A1601" s="12"/>
      <c r="B1601" s="11"/>
    </row>
    <row r="1602" spans="1:2" x14ac:dyDescent="0.2">
      <c r="A1602" s="12"/>
      <c r="B1602" s="11"/>
    </row>
    <row r="1603" spans="1:2" x14ac:dyDescent="0.2">
      <c r="A1603" s="12"/>
      <c r="B1603" s="11"/>
    </row>
    <row r="1604" spans="1:2" x14ac:dyDescent="0.2">
      <c r="A1604" s="12"/>
      <c r="B1604" s="11"/>
    </row>
    <row r="1605" spans="1:2" x14ac:dyDescent="0.2">
      <c r="A1605" s="12"/>
      <c r="B1605" s="11"/>
    </row>
    <row r="1606" spans="1:2" x14ac:dyDescent="0.2">
      <c r="A1606" s="12"/>
      <c r="B1606" s="11"/>
    </row>
    <row r="1607" spans="1:2" x14ac:dyDescent="0.2">
      <c r="A1607" s="12"/>
      <c r="B1607" s="11"/>
    </row>
    <row r="1608" spans="1:2" x14ac:dyDescent="0.2">
      <c r="A1608" s="12"/>
      <c r="B1608" s="11"/>
    </row>
    <row r="1609" spans="1:2" x14ac:dyDescent="0.2">
      <c r="A1609" s="12"/>
      <c r="B1609" s="11"/>
    </row>
    <row r="1610" spans="1:2" x14ac:dyDescent="0.2">
      <c r="A1610" s="12"/>
      <c r="B1610" s="11"/>
    </row>
    <row r="1611" spans="1:2" x14ac:dyDescent="0.2">
      <c r="A1611" s="12"/>
      <c r="B1611" s="11"/>
    </row>
    <row r="1612" spans="1:2" x14ac:dyDescent="0.2">
      <c r="A1612" s="12"/>
      <c r="B1612" s="11"/>
    </row>
    <row r="1613" spans="1:2" x14ac:dyDescent="0.2">
      <c r="A1613" s="12"/>
      <c r="B1613" s="11"/>
    </row>
    <row r="1614" spans="1:2" x14ac:dyDescent="0.2">
      <c r="A1614" s="12"/>
      <c r="B1614" s="11"/>
    </row>
    <row r="1615" spans="1:2" x14ac:dyDescent="0.2">
      <c r="A1615" s="12"/>
      <c r="B1615" s="11"/>
    </row>
    <row r="1616" spans="1:2" x14ac:dyDescent="0.2">
      <c r="A1616" s="12"/>
      <c r="B1616" s="11"/>
    </row>
    <row r="1617" spans="1:2" x14ac:dyDescent="0.2">
      <c r="A1617" s="12"/>
      <c r="B1617" s="11"/>
    </row>
    <row r="1618" spans="1:2" x14ac:dyDescent="0.2">
      <c r="A1618" s="12"/>
      <c r="B1618" s="11"/>
    </row>
    <row r="1619" spans="1:2" x14ac:dyDescent="0.2">
      <c r="A1619" s="12"/>
      <c r="B1619" s="11"/>
    </row>
    <row r="1620" spans="1:2" x14ac:dyDescent="0.2">
      <c r="A1620" s="12"/>
      <c r="B1620" s="11"/>
    </row>
    <row r="1621" spans="1:2" x14ac:dyDescent="0.2">
      <c r="A1621" s="12"/>
      <c r="B1621" s="11"/>
    </row>
    <row r="1622" spans="1:2" x14ac:dyDescent="0.2">
      <c r="A1622" s="12"/>
      <c r="B1622" s="11"/>
    </row>
    <row r="1623" spans="1:2" x14ac:dyDescent="0.2">
      <c r="A1623" s="12"/>
      <c r="B1623" s="11"/>
    </row>
    <row r="1624" spans="1:2" x14ac:dyDescent="0.2">
      <c r="A1624" s="12" t="e">
        <f t="array" ref="A1624">IF(ISERROR(INDEX(List,MATCH(0,COUNTIF(List,"&lt;"&amp;List)-SUM(COUNTIF(List,$A$813:A1623)),0))),"",INDEX(List,MATCH(0,COUNTIF(List,"&lt;"&amp;List)-SUM(COUNTIF(List,$A$813:A1623),0))))</f>
        <v>#N/A</v>
      </c>
      <c r="B1624" s="11" t="e">
        <f>IF(A1624="","",MAX(B$813:B1623)+1)</f>
        <v>#N/A</v>
      </c>
    </row>
    <row r="1625" spans="1:2" x14ac:dyDescent="0.2">
      <c r="A1625" s="12" t="e">
        <f t="array" ref="A1625">IF(ISERROR(INDEX(List,MATCH(0,COUNTIF(List,"&lt;"&amp;List)-SUM(COUNTIF(List,$A$813:A1624)),0))),"",INDEX(List,MATCH(0,COUNTIF(List,"&lt;"&amp;List)-SUM(COUNTIF(List,$A$813:A1624),0))))</f>
        <v>#N/A</v>
      </c>
      <c r="B1625" s="11" t="e">
        <f>IF(A1625="","",MAX(B$813:B1624)+1)</f>
        <v>#N/A</v>
      </c>
    </row>
    <row r="1626" spans="1:2" x14ac:dyDescent="0.2">
      <c r="A1626" s="12" t="e">
        <f t="array" ref="A1626">IF(ISERROR(INDEX(List,MATCH(0,COUNTIF(List,"&lt;"&amp;List)-SUM(COUNTIF(List,$A$813:A1625)),0))),"",INDEX(List,MATCH(0,COUNTIF(List,"&lt;"&amp;List)-SUM(COUNTIF(List,$A$813:A1625),0))))</f>
        <v>#N/A</v>
      </c>
      <c r="B1626" s="11" t="e">
        <f>IF(A1626="","",MAX(B$813:B1625)+1)</f>
        <v>#N/A</v>
      </c>
    </row>
    <row r="1627" spans="1:2" x14ac:dyDescent="0.2">
      <c r="A1627" s="12" t="e">
        <f t="array" ref="A1627">IF(ISERROR(INDEX(List,MATCH(0,COUNTIF(List,"&lt;"&amp;List)-SUM(COUNTIF(List,$A$813:A1626)),0))),"",INDEX(List,MATCH(0,COUNTIF(List,"&lt;"&amp;List)-SUM(COUNTIF(List,$A$813:A1626),0))))</f>
        <v>#N/A</v>
      </c>
      <c r="B1627" s="11" t="e">
        <f>IF(A1627="","",MAX(B$813:B1626)+1)</f>
        <v>#N/A</v>
      </c>
    </row>
  </sheetData>
  <sheetProtection algorithmName="SHA-512" hashValue="zMy7PzueeQ8UUkaaxS79BwofeQqHKj5SgXwswgClnMnet0jCtgsl1+m5WxaCv5KXVkvy0GIak0gRPOoG7d0IUw==" saltValue="IwJS0wFeruoncEN78uOk3Q==" spinCount="100000" sheet="1" objects="1" scenarios="1" selectLockedCells="1" selectUnlockedCells="1"/>
  <mergeCells count="2">
    <mergeCell ref="A1:D1"/>
    <mergeCell ref="A16:D16"/>
  </mergeCells>
  <dataValidations count="1">
    <dataValidation type="custom" allowBlank="1" showInputMessage="1" showErrorMessage="1" errorTitle="X-Author for Excel" error="Id and Lookup fields are not editable." promptTitle="X-Author for Excel" sqref="D3:D9 D18:D810">
      <formula1>""</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25"/>
  <sheetViews>
    <sheetView workbookViewId="0"/>
  </sheetViews>
  <sheetFormatPr defaultColWidth="9" defaultRowHeight="15.75" x14ac:dyDescent="0.25"/>
  <sheetData>
    <row r="1" spans="1:50" x14ac:dyDescent="0.25">
      <c r="A1" s="360" t="s">
        <v>360</v>
      </c>
      <c r="B1" t="s">
        <v>362</v>
      </c>
      <c r="Y1" s="383" t="s">
        <v>420</v>
      </c>
      <c r="Z1" s="383" t="s">
        <v>421</v>
      </c>
      <c r="AA1" t="s">
        <v>363</v>
      </c>
      <c r="AB1" t="s">
        <v>365</v>
      </c>
      <c r="AC1" t="s">
        <v>366</v>
      </c>
      <c r="AD1" t="s">
        <v>371</v>
      </c>
      <c r="AE1" t="s">
        <v>396</v>
      </c>
      <c r="AF1" t="s">
        <v>397</v>
      </c>
      <c r="AG1" t="s">
        <v>399</v>
      </c>
      <c r="AH1" t="s">
        <v>400</v>
      </c>
      <c r="AI1" t="s">
        <v>401</v>
      </c>
      <c r="AJ1" t="s">
        <v>402</v>
      </c>
      <c r="AK1" t="s">
        <v>403</v>
      </c>
      <c r="AL1" t="s">
        <v>404</v>
      </c>
      <c r="AM1" t="s">
        <v>405</v>
      </c>
      <c r="AN1" t="s">
        <v>406</v>
      </c>
      <c r="AO1" t="s">
        <v>407</v>
      </c>
      <c r="AP1" t="s">
        <v>408</v>
      </c>
      <c r="AQ1" t="s">
        <v>409</v>
      </c>
      <c r="AR1" t="s">
        <v>410</v>
      </c>
      <c r="AS1" t="s">
        <v>414</v>
      </c>
      <c r="AT1" t="s">
        <v>418</v>
      </c>
      <c r="AU1" t="s">
        <v>424</v>
      </c>
      <c r="AV1" t="s">
        <v>425</v>
      </c>
      <c r="AW1" t="s">
        <v>426</v>
      </c>
      <c r="AX1" t="s">
        <v>427</v>
      </c>
    </row>
    <row r="2" spans="1:50" x14ac:dyDescent="0.25">
      <c r="Y2" s="383" t="s">
        <v>428</v>
      </c>
      <c r="Z2" s="383" t="s">
        <v>428</v>
      </c>
      <c r="AA2" s="383" t="s">
        <v>364</v>
      </c>
      <c r="AB2" s="383" t="s">
        <v>209</v>
      </c>
      <c r="AC2" s="383" t="s">
        <v>367</v>
      </c>
      <c r="AD2" s="383" t="s">
        <v>372</v>
      </c>
      <c r="AE2" s="383" t="s">
        <v>364</v>
      </c>
      <c r="AF2" s="383" t="s">
        <v>398</v>
      </c>
      <c r="AG2" s="383" t="s">
        <v>372</v>
      </c>
      <c r="AH2" s="383" t="s">
        <v>372</v>
      </c>
      <c r="AI2" s="383" t="s">
        <v>364</v>
      </c>
      <c r="AJ2" s="383" t="s">
        <v>372</v>
      </c>
      <c r="AK2" s="383" t="s">
        <v>398</v>
      </c>
      <c r="AL2" s="383" t="s">
        <v>372</v>
      </c>
      <c r="AM2" s="383" t="s">
        <v>372</v>
      </c>
      <c r="AN2" s="383" t="s">
        <v>364</v>
      </c>
      <c r="AO2" s="383" t="s">
        <v>372</v>
      </c>
      <c r="AP2" s="383" t="s">
        <v>372</v>
      </c>
      <c r="AQ2" s="383" t="s">
        <v>398</v>
      </c>
      <c r="AR2" s="383" t="s">
        <v>411</v>
      </c>
      <c r="AS2" s="383" t="s">
        <v>415</v>
      </c>
      <c r="AT2" s="383" t="s">
        <v>415</v>
      </c>
      <c r="AU2" s="383" t="s">
        <v>415</v>
      </c>
      <c r="AV2" s="383" t="s">
        <v>415</v>
      </c>
      <c r="AW2" s="383" t="s">
        <v>415</v>
      </c>
      <c r="AX2" s="383" t="s">
        <v>415</v>
      </c>
    </row>
    <row r="3" spans="1:50" x14ac:dyDescent="0.25">
      <c r="Y3" s="383" t="s">
        <v>54</v>
      </c>
      <c r="Z3" s="383" t="s">
        <v>54</v>
      </c>
      <c r="AB3" s="383" t="s">
        <v>422</v>
      </c>
      <c r="AC3" s="383" t="s">
        <v>368</v>
      </c>
      <c r="AD3" s="383" t="s">
        <v>373</v>
      </c>
      <c r="AG3" s="383" t="s">
        <v>373</v>
      </c>
      <c r="AH3" s="383" t="s">
        <v>373</v>
      </c>
      <c r="AJ3" s="383" t="s">
        <v>373</v>
      </c>
      <c r="AL3" s="383" t="s">
        <v>373</v>
      </c>
      <c r="AM3" s="383" t="s">
        <v>373</v>
      </c>
      <c r="AO3" s="383" t="s">
        <v>373</v>
      </c>
      <c r="AP3" s="383" t="s">
        <v>373</v>
      </c>
      <c r="AR3" s="383" t="s">
        <v>412</v>
      </c>
      <c r="AS3" s="383" t="s">
        <v>416</v>
      </c>
      <c r="AT3" s="383" t="s">
        <v>416</v>
      </c>
      <c r="AU3" s="383" t="s">
        <v>416</v>
      </c>
      <c r="AV3" s="383" t="s">
        <v>416</v>
      </c>
      <c r="AW3" s="383" t="s">
        <v>416</v>
      </c>
      <c r="AX3" s="383" t="s">
        <v>416</v>
      </c>
    </row>
    <row r="4" spans="1:50" x14ac:dyDescent="0.25">
      <c r="Y4" s="383" t="s">
        <v>1</v>
      </c>
      <c r="Z4" s="383" t="s">
        <v>1</v>
      </c>
      <c r="AC4" s="383" t="s">
        <v>369</v>
      </c>
      <c r="AD4" s="383" t="s">
        <v>374</v>
      </c>
      <c r="AG4" s="383" t="s">
        <v>374</v>
      </c>
      <c r="AH4" s="383" t="s">
        <v>374</v>
      </c>
      <c r="AJ4" s="383" t="s">
        <v>374</v>
      </c>
      <c r="AL4" s="383" t="s">
        <v>374</v>
      </c>
      <c r="AM4" s="383" t="s">
        <v>374</v>
      </c>
      <c r="AO4" s="383" t="s">
        <v>374</v>
      </c>
      <c r="AP4" s="383" t="s">
        <v>374</v>
      </c>
      <c r="AR4" s="383" t="s">
        <v>423</v>
      </c>
      <c r="AS4" s="383" t="s">
        <v>417</v>
      </c>
      <c r="AT4" s="383" t="s">
        <v>417</v>
      </c>
      <c r="AU4" s="383" t="s">
        <v>417</v>
      </c>
      <c r="AV4" s="383" t="s">
        <v>417</v>
      </c>
      <c r="AW4" s="383" t="s">
        <v>417</v>
      </c>
      <c r="AX4" s="383" t="s">
        <v>417</v>
      </c>
    </row>
    <row r="5" spans="1:50" x14ac:dyDescent="0.25">
      <c r="Y5" s="383" t="s">
        <v>429</v>
      </c>
      <c r="Z5" s="383" t="s">
        <v>429</v>
      </c>
      <c r="AC5" s="383" t="s">
        <v>370</v>
      </c>
      <c r="AD5" s="383" t="s">
        <v>375</v>
      </c>
      <c r="AG5" s="383" t="s">
        <v>375</v>
      </c>
      <c r="AH5" s="383" t="s">
        <v>375</v>
      </c>
      <c r="AJ5" s="383" t="s">
        <v>375</v>
      </c>
      <c r="AL5" s="383" t="s">
        <v>375</v>
      </c>
      <c r="AM5" s="383" t="s">
        <v>375</v>
      </c>
      <c r="AO5" s="383" t="s">
        <v>375</v>
      </c>
      <c r="AP5" s="383" t="s">
        <v>375</v>
      </c>
      <c r="AR5" s="383" t="s">
        <v>413</v>
      </c>
      <c r="AT5" s="383" t="s">
        <v>419</v>
      </c>
      <c r="AU5" s="383" t="s">
        <v>419</v>
      </c>
      <c r="AV5" s="383" t="s">
        <v>419</v>
      </c>
      <c r="AW5" s="383" t="s">
        <v>419</v>
      </c>
      <c r="AX5" s="383" t="s">
        <v>419</v>
      </c>
    </row>
    <row r="6" spans="1:50" x14ac:dyDescent="0.25">
      <c r="AD6" s="383" t="s">
        <v>376</v>
      </c>
      <c r="AG6" s="383" t="s">
        <v>376</v>
      </c>
      <c r="AH6" s="383" t="s">
        <v>376</v>
      </c>
      <c r="AJ6" s="383" t="s">
        <v>376</v>
      </c>
      <c r="AL6" s="383" t="s">
        <v>376</v>
      </c>
      <c r="AM6" s="383" t="s">
        <v>376</v>
      </c>
      <c r="AO6" s="383" t="s">
        <v>376</v>
      </c>
      <c r="AP6" s="383" t="s">
        <v>376</v>
      </c>
    </row>
    <row r="7" spans="1:50" x14ac:dyDescent="0.25">
      <c r="AD7" s="383" t="s">
        <v>377</v>
      </c>
      <c r="AG7" s="383" t="s">
        <v>377</v>
      </c>
      <c r="AH7" s="383" t="s">
        <v>377</v>
      </c>
      <c r="AJ7" s="383" t="s">
        <v>377</v>
      </c>
      <c r="AL7" s="383" t="s">
        <v>377</v>
      </c>
      <c r="AM7" s="383" t="s">
        <v>377</v>
      </c>
      <c r="AO7" s="383" t="s">
        <v>377</v>
      </c>
      <c r="AP7" s="383" t="s">
        <v>377</v>
      </c>
    </row>
    <row r="8" spans="1:50" x14ac:dyDescent="0.25">
      <c r="AD8" s="383" t="s">
        <v>378</v>
      </c>
      <c r="AG8" s="383" t="s">
        <v>378</v>
      </c>
      <c r="AH8" s="383" t="s">
        <v>378</v>
      </c>
      <c r="AJ8" s="383" t="s">
        <v>378</v>
      </c>
      <c r="AL8" s="383" t="s">
        <v>378</v>
      </c>
      <c r="AM8" s="383" t="s">
        <v>378</v>
      </c>
      <c r="AO8" s="383" t="s">
        <v>378</v>
      </c>
      <c r="AP8" s="383" t="s">
        <v>378</v>
      </c>
    </row>
    <row r="9" spans="1:50" x14ac:dyDescent="0.25">
      <c r="AD9" s="383" t="s">
        <v>379</v>
      </c>
      <c r="AG9" s="383" t="s">
        <v>379</v>
      </c>
      <c r="AH9" s="383" t="s">
        <v>379</v>
      </c>
      <c r="AJ9" s="383" t="s">
        <v>379</v>
      </c>
      <c r="AL9" s="383" t="s">
        <v>379</v>
      </c>
      <c r="AM9" s="383" t="s">
        <v>379</v>
      </c>
      <c r="AO9" s="383" t="s">
        <v>379</v>
      </c>
      <c r="AP9" s="383" t="s">
        <v>379</v>
      </c>
    </row>
    <row r="10" spans="1:50" x14ac:dyDescent="0.25">
      <c r="AD10" s="383" t="s">
        <v>380</v>
      </c>
      <c r="AG10" s="383" t="s">
        <v>380</v>
      </c>
      <c r="AH10" s="383" t="s">
        <v>380</v>
      </c>
      <c r="AJ10" s="383" t="s">
        <v>380</v>
      </c>
      <c r="AL10" s="383" t="s">
        <v>380</v>
      </c>
      <c r="AM10" s="383" t="s">
        <v>380</v>
      </c>
      <c r="AO10" s="383" t="s">
        <v>380</v>
      </c>
      <c r="AP10" s="383" t="s">
        <v>380</v>
      </c>
    </row>
    <row r="11" spans="1:50" x14ac:dyDescent="0.25">
      <c r="AD11" s="383" t="s">
        <v>381</v>
      </c>
      <c r="AG11" s="383" t="s">
        <v>381</v>
      </c>
      <c r="AH11" s="383" t="s">
        <v>381</v>
      </c>
      <c r="AJ11" s="383" t="s">
        <v>381</v>
      </c>
      <c r="AL11" s="383" t="s">
        <v>381</v>
      </c>
      <c r="AM11" s="383" t="s">
        <v>381</v>
      </c>
      <c r="AO11" s="383" t="s">
        <v>381</v>
      </c>
      <c r="AP11" s="383" t="s">
        <v>381</v>
      </c>
    </row>
    <row r="12" spans="1:50" x14ac:dyDescent="0.25">
      <c r="AD12" s="383" t="s">
        <v>382</v>
      </c>
      <c r="AG12" s="383" t="s">
        <v>382</v>
      </c>
      <c r="AH12" s="383" t="s">
        <v>382</v>
      </c>
      <c r="AJ12" s="383" t="s">
        <v>382</v>
      </c>
      <c r="AL12" s="383" t="s">
        <v>382</v>
      </c>
      <c r="AM12" s="383" t="s">
        <v>382</v>
      </c>
      <c r="AO12" s="383" t="s">
        <v>382</v>
      </c>
      <c r="AP12" s="383" t="s">
        <v>382</v>
      </c>
    </row>
    <row r="13" spans="1:50" x14ac:dyDescent="0.25">
      <c r="AD13" s="383" t="s">
        <v>383</v>
      </c>
      <c r="AG13" s="383" t="s">
        <v>383</v>
      </c>
      <c r="AH13" s="383" t="s">
        <v>383</v>
      </c>
      <c r="AJ13" s="383" t="s">
        <v>383</v>
      </c>
      <c r="AL13" s="383" t="s">
        <v>383</v>
      </c>
      <c r="AM13" s="383" t="s">
        <v>383</v>
      </c>
      <c r="AO13" s="383" t="s">
        <v>383</v>
      </c>
      <c r="AP13" s="383" t="s">
        <v>383</v>
      </c>
    </row>
    <row r="14" spans="1:50" x14ac:dyDescent="0.25">
      <c r="AD14" s="383" t="s">
        <v>384</v>
      </c>
      <c r="AG14" s="383" t="s">
        <v>384</v>
      </c>
      <c r="AH14" s="383" t="s">
        <v>384</v>
      </c>
      <c r="AJ14" s="383" t="s">
        <v>384</v>
      </c>
      <c r="AL14" s="383" t="s">
        <v>384</v>
      </c>
      <c r="AM14" s="383" t="s">
        <v>384</v>
      </c>
      <c r="AO14" s="383" t="s">
        <v>384</v>
      </c>
      <c r="AP14" s="383" t="s">
        <v>384</v>
      </c>
    </row>
    <row r="15" spans="1:50" x14ac:dyDescent="0.25">
      <c r="AD15" s="383" t="s">
        <v>385</v>
      </c>
      <c r="AG15" s="383" t="s">
        <v>385</v>
      </c>
      <c r="AH15" s="383" t="s">
        <v>385</v>
      </c>
      <c r="AJ15" s="383" t="s">
        <v>385</v>
      </c>
      <c r="AL15" s="383" t="s">
        <v>385</v>
      </c>
      <c r="AM15" s="383" t="s">
        <v>385</v>
      </c>
      <c r="AO15" s="383" t="s">
        <v>385</v>
      </c>
      <c r="AP15" s="383" t="s">
        <v>385</v>
      </c>
    </row>
    <row r="16" spans="1:50" x14ac:dyDescent="0.25">
      <c r="AD16" s="383" t="s">
        <v>386</v>
      </c>
      <c r="AG16" s="383" t="s">
        <v>386</v>
      </c>
      <c r="AH16" s="383" t="s">
        <v>386</v>
      </c>
      <c r="AJ16" s="383" t="s">
        <v>386</v>
      </c>
      <c r="AL16" s="383" t="s">
        <v>386</v>
      </c>
      <c r="AM16" s="383" t="s">
        <v>386</v>
      </c>
      <c r="AO16" s="383" t="s">
        <v>386</v>
      </c>
      <c r="AP16" s="383" t="s">
        <v>386</v>
      </c>
    </row>
    <row r="17" spans="30:42" x14ac:dyDescent="0.25">
      <c r="AD17" s="383" t="s">
        <v>387</v>
      </c>
      <c r="AG17" s="383" t="s">
        <v>387</v>
      </c>
      <c r="AH17" s="383" t="s">
        <v>387</v>
      </c>
      <c r="AJ17" s="383" t="s">
        <v>387</v>
      </c>
      <c r="AL17" s="383" t="s">
        <v>387</v>
      </c>
      <c r="AM17" s="383" t="s">
        <v>387</v>
      </c>
      <c r="AO17" s="383" t="s">
        <v>387</v>
      </c>
      <c r="AP17" s="383" t="s">
        <v>387</v>
      </c>
    </row>
    <row r="18" spans="30:42" x14ac:dyDescent="0.25">
      <c r="AD18" s="383" t="s">
        <v>388</v>
      </c>
      <c r="AG18" s="383" t="s">
        <v>388</v>
      </c>
      <c r="AH18" s="383" t="s">
        <v>388</v>
      </c>
      <c r="AJ18" s="383" t="s">
        <v>388</v>
      </c>
      <c r="AL18" s="383" t="s">
        <v>388</v>
      </c>
      <c r="AM18" s="383" t="s">
        <v>388</v>
      </c>
      <c r="AO18" s="383" t="s">
        <v>388</v>
      </c>
      <c r="AP18" s="383" t="s">
        <v>388</v>
      </c>
    </row>
    <row r="19" spans="30:42" x14ac:dyDescent="0.25">
      <c r="AD19" s="383" t="s">
        <v>389</v>
      </c>
      <c r="AG19" s="383" t="s">
        <v>389</v>
      </c>
      <c r="AH19" s="383" t="s">
        <v>389</v>
      </c>
      <c r="AJ19" s="383" t="s">
        <v>389</v>
      </c>
      <c r="AL19" s="383" t="s">
        <v>389</v>
      </c>
      <c r="AM19" s="383" t="s">
        <v>389</v>
      </c>
      <c r="AO19" s="383" t="s">
        <v>389</v>
      </c>
      <c r="AP19" s="383" t="s">
        <v>389</v>
      </c>
    </row>
    <row r="20" spans="30:42" x14ac:dyDescent="0.25">
      <c r="AD20" s="383" t="s">
        <v>390</v>
      </c>
      <c r="AG20" s="383" t="s">
        <v>390</v>
      </c>
      <c r="AH20" s="383" t="s">
        <v>390</v>
      </c>
      <c r="AJ20" s="383" t="s">
        <v>390</v>
      </c>
      <c r="AL20" s="383" t="s">
        <v>390</v>
      </c>
      <c r="AM20" s="383" t="s">
        <v>390</v>
      </c>
      <c r="AO20" s="383" t="s">
        <v>390</v>
      </c>
      <c r="AP20" s="383" t="s">
        <v>390</v>
      </c>
    </row>
    <row r="21" spans="30:42" x14ac:dyDescent="0.25">
      <c r="AD21" s="383" t="s">
        <v>391</v>
      </c>
      <c r="AG21" s="383" t="s">
        <v>391</v>
      </c>
      <c r="AH21" s="383" t="s">
        <v>391</v>
      </c>
      <c r="AJ21" s="383" t="s">
        <v>391</v>
      </c>
      <c r="AL21" s="383" t="s">
        <v>391</v>
      </c>
      <c r="AM21" s="383" t="s">
        <v>391</v>
      </c>
      <c r="AO21" s="383" t="s">
        <v>391</v>
      </c>
      <c r="AP21" s="383" t="s">
        <v>391</v>
      </c>
    </row>
    <row r="22" spans="30:42" x14ac:dyDescent="0.25">
      <c r="AD22" s="383" t="s">
        <v>392</v>
      </c>
      <c r="AG22" s="383" t="s">
        <v>392</v>
      </c>
      <c r="AH22" s="383" t="s">
        <v>392</v>
      </c>
      <c r="AJ22" s="383" t="s">
        <v>392</v>
      </c>
      <c r="AL22" s="383" t="s">
        <v>392</v>
      </c>
      <c r="AM22" s="383" t="s">
        <v>392</v>
      </c>
      <c r="AO22" s="383" t="s">
        <v>392</v>
      </c>
      <c r="AP22" s="383" t="s">
        <v>392</v>
      </c>
    </row>
    <row r="23" spans="30:42" x14ac:dyDescent="0.25">
      <c r="AD23" s="383" t="s">
        <v>393</v>
      </c>
      <c r="AG23" s="383" t="s">
        <v>393</v>
      </c>
      <c r="AH23" s="383" t="s">
        <v>393</v>
      </c>
      <c r="AJ23" s="383" t="s">
        <v>393</v>
      </c>
      <c r="AL23" s="383" t="s">
        <v>393</v>
      </c>
      <c r="AM23" s="383" t="s">
        <v>393</v>
      </c>
      <c r="AO23" s="383" t="s">
        <v>393</v>
      </c>
      <c r="AP23" s="383" t="s">
        <v>393</v>
      </c>
    </row>
    <row r="24" spans="30:42" x14ac:dyDescent="0.25">
      <c r="AD24" s="383" t="s">
        <v>394</v>
      </c>
      <c r="AG24" s="383" t="s">
        <v>394</v>
      </c>
      <c r="AH24" s="383" t="s">
        <v>394</v>
      </c>
      <c r="AJ24" s="383" t="s">
        <v>394</v>
      </c>
      <c r="AL24" s="383" t="s">
        <v>394</v>
      </c>
      <c r="AM24" s="383" t="s">
        <v>394</v>
      </c>
      <c r="AO24" s="383" t="s">
        <v>394</v>
      </c>
      <c r="AP24" s="383" t="s">
        <v>394</v>
      </c>
    </row>
    <row r="25" spans="30:42" x14ac:dyDescent="0.25">
      <c r="AD25" s="383" t="s">
        <v>395</v>
      </c>
      <c r="AG25" s="383" t="s">
        <v>395</v>
      </c>
      <c r="AH25" s="383" t="s">
        <v>395</v>
      </c>
      <c r="AJ25" s="383" t="s">
        <v>395</v>
      </c>
      <c r="AL25" s="383" t="s">
        <v>395</v>
      </c>
      <c r="AM25" s="383" t="s">
        <v>395</v>
      </c>
      <c r="AO25" s="383" t="s">
        <v>395</v>
      </c>
      <c r="AP25" s="383" t="s">
        <v>395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466725</xdr:colOff>
                <xdr:row>2</xdr:row>
                <xdr:rowOff>114300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68"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11268" r:id="rId6"/>
      </mc:Fallback>
    </mc:AlternateContent>
    <mc:AlternateContent xmlns:mc="http://schemas.openxmlformats.org/markup-compatibility/2006">
      <mc:Choice Requires="x14">
        <oleObject progId="Packager Shell Object" dvAspect="DVASPECT_ICON" shapeId="11269" r:id="rId8">
          <objectPr defaultSize="0" r:id="rId9">
            <anchor moveWithCells="1">
              <from>
                <xdr:col>0</xdr:col>
                <xdr:colOff>0</xdr:colOff>
                <xdr:row>0</xdr:row>
                <xdr:rowOff>0</xdr:rowOff>
              </from>
              <to>
                <xdr:col>1</xdr:col>
                <xdr:colOff>333375</xdr:colOff>
                <xdr:row>2</xdr:row>
                <xdr:rowOff>114300</xdr:rowOff>
              </to>
            </anchor>
          </objectPr>
        </oleObject>
      </mc:Choice>
      <mc:Fallback>
        <oleObject progId="Packager Shell Object" dvAspect="DVASPECT_ICON" shapeId="11269"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I517"/>
  <sheetViews>
    <sheetView zoomScale="80" zoomScaleNormal="80" workbookViewId="0">
      <selection activeCell="B53" sqref="B53"/>
    </sheetView>
  </sheetViews>
  <sheetFormatPr defaultColWidth="8.875" defaultRowHeight="12.75" x14ac:dyDescent="0.2"/>
  <cols>
    <col min="1" max="1" width="25.875" style="1" customWidth="1"/>
    <col min="2" max="2" width="30.625" style="1" customWidth="1"/>
    <col min="3" max="3" width="52.375" style="1" customWidth="1"/>
    <col min="4" max="4" width="23.5" style="1" customWidth="1"/>
    <col min="5" max="5" width="19.625" style="1" customWidth="1"/>
    <col min="6" max="6" width="18.375" style="1" customWidth="1"/>
    <col min="7" max="7" width="10.375" style="1" customWidth="1"/>
    <col min="8" max="11" width="8.875" style="1"/>
    <col min="12" max="12" width="14.75" style="1" bestFit="1" customWidth="1"/>
    <col min="13" max="13" width="15" style="1" bestFit="1" customWidth="1"/>
    <col min="14" max="16384" width="8.875" style="1"/>
  </cols>
  <sheetData>
    <row r="2" spans="2:7" x14ac:dyDescent="0.2">
      <c r="B2" s="3" t="s">
        <v>82</v>
      </c>
    </row>
    <row r="3" spans="2:7" x14ac:dyDescent="0.2">
      <c r="B3" s="523" t="s">
        <v>79</v>
      </c>
      <c r="C3" s="523" t="s">
        <v>196</v>
      </c>
      <c r="D3" s="523" t="s">
        <v>198</v>
      </c>
      <c r="E3" s="523" t="s">
        <v>81</v>
      </c>
      <c r="F3" s="523" t="s">
        <v>127</v>
      </c>
      <c r="G3" s="523" t="s">
        <v>30</v>
      </c>
    </row>
    <row r="4" spans="2:7" hidden="1" x14ac:dyDescent="0.2">
      <c r="B4" s="523" t="s">
        <v>78</v>
      </c>
      <c r="C4" s="526" t="s">
        <v>35</v>
      </c>
      <c r="D4" s="524" t="s">
        <v>197</v>
      </c>
      <c r="E4" s="523" t="s">
        <v>80</v>
      </c>
      <c r="F4" s="523" t="str">
        <f t="array" ref="F4">IFERROR(INDEX($C$4:$C$16, MATCH(0, COUNTIF($F$3:F3, $C$4:$C$16&amp;"") + IF($C$4:$C$16="",1,0), 0)), "")</f>
        <v>--Select--</v>
      </c>
      <c r="G4" s="523" t="s">
        <v>29</v>
      </c>
    </row>
    <row r="5" spans="2:7" s="12" customFormat="1" x14ac:dyDescent="0.2">
      <c r="B5" s="523" t="s">
        <v>2167</v>
      </c>
      <c r="C5" s="526" t="s">
        <v>2168</v>
      </c>
      <c r="D5" s="524" t="s">
        <v>2462</v>
      </c>
      <c r="E5" s="523" t="s">
        <v>2147</v>
      </c>
      <c r="F5" s="523" t="str">
        <f t="array" ref="F5">IFERROR(INDEX($C$4:$C$16, MATCH(0, COUNTIF($F$3:F4, $C$4:$C$16&amp;"") + IF($C$4:$C$16="",1,0), 0)), "")</f>
        <v>Malaria I-4: Taux de positivité aux tests de paludisme</v>
      </c>
      <c r="G5" s="523" t="s">
        <v>2463</v>
      </c>
    </row>
    <row r="6" spans="2:7" s="12" customFormat="1" x14ac:dyDescent="0.2">
      <c r="B6" s="523" t="s">
        <v>2177</v>
      </c>
      <c r="C6" s="526" t="s">
        <v>2178</v>
      </c>
      <c r="D6" s="524" t="s">
        <v>2179</v>
      </c>
      <c r="E6" s="523" t="s">
        <v>2147</v>
      </c>
      <c r="F6" s="523" t="str">
        <f t="array" ref="F6">IFERROR(INDEX($C$4:$C$16, MATCH(0, COUNTIF($F$3:F5, $C$4:$C$16&amp;"") + IF($C$4:$C$16="",1,0), 0)), "")</f>
        <v>Malaria I-5: Prévalence parasitaire palustre : proportion d'enfants âgés de 6 à 59 mois présentant une infection palustre</v>
      </c>
      <c r="G6" s="523" t="s">
        <v>2464</v>
      </c>
    </row>
    <row r="7" spans="2:7" s="12" customFormat="1" x14ac:dyDescent="0.2">
      <c r="B7" s="523" t="s">
        <v>446</v>
      </c>
      <c r="C7" s="526" t="s">
        <v>2201</v>
      </c>
      <c r="D7" s="524" t="s">
        <v>2465</v>
      </c>
      <c r="E7" s="523" t="s">
        <v>2147</v>
      </c>
      <c r="F7" s="523" t="str">
        <f t="array" ref="F7">IFERROR(INDEX($C$4:$C$16, MATCH(0, COUNTIF($F$3:F6, $C$4:$C$16&amp;"") + IF($C$4:$C$16="",1,0), 0)), "")</f>
        <v>Malaria I-1(M): Cas de paludisme enregistrés, présumés et confirmés</v>
      </c>
      <c r="G7" s="523" t="s">
        <v>445</v>
      </c>
    </row>
    <row r="8" spans="2:7" s="12" customFormat="1" x14ac:dyDescent="0.2">
      <c r="B8" s="523" t="s">
        <v>437</v>
      </c>
      <c r="C8" s="526" t="s">
        <v>2466</v>
      </c>
      <c r="D8" s="524"/>
      <c r="E8" s="523" t="s">
        <v>2147</v>
      </c>
      <c r="F8" s="523" t="str">
        <f t="array" ref="F8">IFERROR(INDEX($C$4:$C$16, MATCH(0, COUNTIF($F$3:F7, $C$4:$C$16&amp;"") + IF($C$4:$C$16="",1,0), 0)), "")</f>
        <v>Malaria I-2.1: Cas de paludisme confirmés (par microscopie ou test de dépistage rapide) : taux pour 1000 habitants par an</v>
      </c>
      <c r="G8" s="523" t="s">
        <v>436</v>
      </c>
    </row>
    <row r="9" spans="2:7" s="12" customFormat="1" x14ac:dyDescent="0.2">
      <c r="B9" s="523" t="s">
        <v>442</v>
      </c>
      <c r="C9" s="526" t="s">
        <v>2216</v>
      </c>
      <c r="D9" s="524" t="s">
        <v>2150</v>
      </c>
      <c r="E9" s="523" t="s">
        <v>2147</v>
      </c>
      <c r="F9" s="523" t="str">
        <f t="array" ref="F9">IFERROR(INDEX($C$4:$C$16, MATCH(0, COUNTIF($F$3:F8, $C$4:$C$16&amp;"") + IF($C$4:$C$16="",1,0), 0)), "")</f>
        <v>Malaria I-3.1(M): Nombre de décès de patients hospitalisés dus au paludisme : taux pour 100 000 habitants par an</v>
      </c>
      <c r="G9" s="523" t="s">
        <v>441</v>
      </c>
    </row>
    <row r="10" spans="2:7" s="12" customFormat="1" x14ac:dyDescent="0.2">
      <c r="B10" s="523" t="s">
        <v>2219</v>
      </c>
      <c r="C10" s="526" t="s">
        <v>2220</v>
      </c>
      <c r="D10" s="524" t="s">
        <v>2179</v>
      </c>
      <c r="E10" s="523" t="s">
        <v>2147</v>
      </c>
      <c r="F10" s="523" t="str">
        <f t="array" ref="F10">IFERROR(INDEX($C$4:$C$16, MATCH(0, COUNTIF($F$3:F9, $C$4:$C$16&amp;"") + IF($C$4:$C$16="",1,0), 0)), "")</f>
        <v>Malaria I-6: Taux de mortalité des enfants de moins de 5 ans, toutes causes confondues, pour 1000 naissances vivantes</v>
      </c>
      <c r="G10" s="523" t="s">
        <v>2467</v>
      </c>
    </row>
    <row r="11" spans="2:7" s="12" customFormat="1" x14ac:dyDescent="0.2">
      <c r="B11" s="523" t="s">
        <v>2468</v>
      </c>
      <c r="C11" s="526" t="s">
        <v>2469</v>
      </c>
      <c r="D11" s="524"/>
      <c r="E11" s="523" t="s">
        <v>2147</v>
      </c>
      <c r="F11" s="523" t="str">
        <f t="array" ref="F11">IFERROR(INDEX($C$4:$C$16, MATCH(0, COUNTIF($F$3:F10, $C$4:$C$16&amp;"") + IF($C$4:$C$16="",1,0), 0)), "")</f>
        <v>HSS I-1: Taux de mortalité infantile pour 1 000 naissances vivantes</v>
      </c>
      <c r="G11" s="523" t="s">
        <v>2470</v>
      </c>
    </row>
    <row r="12" spans="2:7" s="12" customFormat="1" x14ac:dyDescent="0.2">
      <c r="B12" s="523" t="s">
        <v>2471</v>
      </c>
      <c r="C12" s="526" t="s">
        <v>2472</v>
      </c>
      <c r="D12" s="524"/>
      <c r="E12" s="523" t="s">
        <v>2147</v>
      </c>
      <c r="F12" s="523" t="str">
        <f t="array" ref="F12">IFERROR(INDEX($C$4:$C$16, MATCH(0, COUNTIF($F$3:F11, $C$4:$C$16&amp;"") + IF($C$4:$C$16="",1,0), 0)), "")</f>
        <v>HSS I-2: Taux de mortalité néonatal (pour 100 000 habitants)</v>
      </c>
      <c r="G12" s="523" t="s">
        <v>2473</v>
      </c>
    </row>
    <row r="13" spans="2:7" s="12" customFormat="1" x14ac:dyDescent="0.2">
      <c r="B13" s="523" t="s">
        <v>2474</v>
      </c>
      <c r="C13" s="526" t="s">
        <v>2475</v>
      </c>
      <c r="D13" s="524"/>
      <c r="E13" s="523" t="s">
        <v>2147</v>
      </c>
      <c r="F13" s="523" t="str">
        <f t="array" ref="F13">IFERROR(INDEX($C$4:$C$16, MATCH(0, COUNTIF($F$3:F12, $C$4:$C$16&amp;"") + IF($C$4:$C$16="",1,0), 0)), "")</f>
        <v>HSS I-3: Taux de mortalité maternelle (pour 100 000 habitants)</v>
      </c>
      <c r="G13" s="523" t="s">
        <v>2476</v>
      </c>
    </row>
    <row r="14" spans="2:7" s="12" customFormat="1" x14ac:dyDescent="0.2">
      <c r="B14" s="523" t="s">
        <v>2477</v>
      </c>
      <c r="C14" s="526" t="s">
        <v>2478</v>
      </c>
      <c r="D14" s="524"/>
      <c r="E14" s="523" t="s">
        <v>2147</v>
      </c>
      <c r="F14" s="523" t="str">
        <f t="array" ref="F14">IFERROR(INDEX($C$4:$C$16, MATCH(0, COUNTIF($F$3:F13, $C$4:$C$16&amp;"") + IF($C$4:$C$16="",1,0), 0)), "")</f>
        <v>Malaria I-9(M): Nombre de foyers actifs de paludisme</v>
      </c>
      <c r="G14" s="523" t="s">
        <v>2479</v>
      </c>
    </row>
    <row r="15" spans="2:7" s="12" customFormat="1" x14ac:dyDescent="0.2">
      <c r="B15" s="523" t="s">
        <v>2233</v>
      </c>
      <c r="C15" s="526" t="s">
        <v>2234</v>
      </c>
      <c r="D15" s="524" t="s">
        <v>2235</v>
      </c>
      <c r="E15" s="523" t="s">
        <v>2147</v>
      </c>
      <c r="F15" s="523" t="str">
        <f t="array" ref="F15">IFERROR(INDEX($C$4:$C$16, MATCH(0, COUNTIF($F$3:F14, $C$4:$C$16&amp;"") + IF($C$4:$C$16="",1,0), 0)), "")</f>
        <v>Malaria I-10(M): Incidence parasitaire annuelle: Cas de paludisme confirmés (par microscopie ou TDR): taux pour 1000 habitants par an (Contextes d'élimination)</v>
      </c>
      <c r="G15" s="523" t="s">
        <v>2480</v>
      </c>
    </row>
    <row r="17" spans="2:7" x14ac:dyDescent="0.2">
      <c r="B17" s="3" t="s">
        <v>83</v>
      </c>
    </row>
    <row r="18" spans="2:7" x14ac:dyDescent="0.2">
      <c r="B18" s="523" t="s">
        <v>79</v>
      </c>
      <c r="C18" s="523" t="s">
        <v>196</v>
      </c>
      <c r="D18" s="523" t="s">
        <v>198</v>
      </c>
      <c r="E18" s="523" t="s">
        <v>81</v>
      </c>
      <c r="F18" s="523" t="s">
        <v>127</v>
      </c>
      <c r="G18" s="523" t="s">
        <v>30</v>
      </c>
    </row>
    <row r="19" spans="2:7" hidden="1" x14ac:dyDescent="0.2">
      <c r="B19" s="523" t="s">
        <v>78</v>
      </c>
      <c r="C19" s="526" t="s">
        <v>35</v>
      </c>
      <c r="D19" s="524" t="s">
        <v>197</v>
      </c>
      <c r="E19" s="523" t="s">
        <v>80</v>
      </c>
      <c r="F19" s="523" t="str">
        <f t="array" ref="F19">IFERROR(INDEX($C$19:$C$33, MATCH(0, COUNTIF($F$18:F18, $C$19:$C$33&amp;"") + IF($C$19:$C$33="",1,0), 0)), "")</f>
        <v>--Select--</v>
      </c>
      <c r="G19" s="523" t="s">
        <v>29</v>
      </c>
    </row>
    <row r="20" spans="2:7" s="12" customFormat="1" x14ac:dyDescent="0.2">
      <c r="B20" s="523" t="s">
        <v>2481</v>
      </c>
      <c r="C20" s="526" t="s">
        <v>2482</v>
      </c>
      <c r="D20" s="524"/>
      <c r="E20" s="523" t="s">
        <v>2147</v>
      </c>
      <c r="F20" s="523" t="str">
        <f t="array" ref="F20">IFERROR(INDEX($C$19:$C$33, MATCH(0, COUNTIF($F$18:F19, $C$19:$C$33&amp;"") + IF($C$19:$C$33="",1,0), 0)), "")</f>
        <v>HSS O-3: Part des dépenses des ménages consacrée à la santé par rapport aux dépenses totales de santé</v>
      </c>
      <c r="G20" s="523" t="s">
        <v>2483</v>
      </c>
    </row>
    <row r="21" spans="2:7" s="12" customFormat="1" x14ac:dyDescent="0.2">
      <c r="B21" s="523" t="s">
        <v>833</v>
      </c>
      <c r="C21" s="526" t="s">
        <v>2287</v>
      </c>
      <c r="D21" s="524" t="s">
        <v>2179</v>
      </c>
      <c r="E21" s="523" t="s">
        <v>2147</v>
      </c>
      <c r="F21" s="523" t="str">
        <f t="array" ref="F21">IFERROR(INDEX($C$19:$C$33, MATCH(0, COUNTIF($F$18:F20, $C$19:$C$33&amp;"") + IF($C$19:$C$33="",1,0), 0)), "")</f>
        <v>Malaria O-1a: Proportion de la population ayant dormi sous une moustiquaire imprégnée d'insecticide la nuit précédente</v>
      </c>
      <c r="G21" s="523" t="s">
        <v>832</v>
      </c>
    </row>
    <row r="22" spans="2:7" s="12" customFormat="1" x14ac:dyDescent="0.2">
      <c r="B22" s="523" t="s">
        <v>837</v>
      </c>
      <c r="C22" s="526" t="s">
        <v>2484</v>
      </c>
      <c r="D22" s="524"/>
      <c r="E22" s="523" t="s">
        <v>2147</v>
      </c>
      <c r="F22" s="523" t="str">
        <f t="array" ref="F22">IFERROR(INDEX($C$19:$C$33, MATCH(0, COUNTIF($F$18:F21, $C$19:$C$33&amp;"") + IF($C$19:$C$33="",1,0), 0)), "")</f>
        <v>Malaria O-1b: Proportion d'enfants de moins de cinq ans qui ont dormi la nuit précédente sous une moustiquaire imprégnée d’insecticide*</v>
      </c>
      <c r="G22" s="523" t="s">
        <v>836</v>
      </c>
    </row>
    <row r="23" spans="2:7" s="12" customFormat="1" x14ac:dyDescent="0.2">
      <c r="B23" s="523" t="s">
        <v>840</v>
      </c>
      <c r="C23" s="526" t="s">
        <v>2485</v>
      </c>
      <c r="D23" s="524"/>
      <c r="E23" s="523" t="s">
        <v>2147</v>
      </c>
      <c r="F23" s="523" t="str">
        <f t="array" ref="F23">IFERROR(INDEX($C$19:$C$33, MATCH(0, COUNTIF($F$18:F22, $C$19:$C$33&amp;"") + IF($C$19:$C$33="",1,0), 0)), "")</f>
        <v>Malaria O-1c: Proportion de femmes enceintes qui ont dormi sous une moustiquaire imprégnée d’insecticide* la nuit précédente</v>
      </c>
      <c r="G23" s="523" t="s">
        <v>839</v>
      </c>
    </row>
    <row r="24" spans="2:7" s="12" customFormat="1" x14ac:dyDescent="0.2">
      <c r="B24" s="523" t="s">
        <v>2486</v>
      </c>
      <c r="C24" s="526" t="s">
        <v>2487</v>
      </c>
      <c r="D24" s="524"/>
      <c r="E24" s="523" t="s">
        <v>2147</v>
      </c>
      <c r="F24" s="523" t="str">
        <f t="array" ref="F24">IFERROR(INDEX($C$19:$C$33, MATCH(0, COUNTIF($F$18:F23, $C$19:$C$33&amp;"") + IF($C$19:$C$33="",1,0), 0)), "")</f>
        <v>Malaria O-2: Proportion de personnes disposant d'une moustiquaire imprégnée d'insecticide dans leur foyer</v>
      </c>
      <c r="G24" s="523" t="s">
        <v>2488</v>
      </c>
    </row>
    <row r="25" spans="2:7" s="12" customFormat="1" x14ac:dyDescent="0.2">
      <c r="B25" s="523" t="s">
        <v>2290</v>
      </c>
      <c r="C25" s="526" t="s">
        <v>2291</v>
      </c>
      <c r="D25" s="524" t="s">
        <v>2179</v>
      </c>
      <c r="E25" s="523" t="s">
        <v>2147</v>
      </c>
      <c r="F25" s="523" t="str">
        <f t="array" ref="F25">IFERROR(INDEX($C$19:$C$33, MATCH(0, COUNTIF($F$18:F24, $C$19:$C$33&amp;"") + IF($C$19:$C$33="",1,0), 0)), "")</f>
        <v>Malaria O-3: Proportion de personnes utilisant une moustiquaire imprégnée d'insecticide parmi les personnes disposant d'une moustiquaire imprégnée d'insecticide</v>
      </c>
      <c r="G25" s="523" t="s">
        <v>2489</v>
      </c>
    </row>
    <row r="26" spans="2:7" s="12" customFormat="1" x14ac:dyDescent="0.2">
      <c r="B26" s="523" t="s">
        <v>2490</v>
      </c>
      <c r="C26" s="526" t="s">
        <v>2491</v>
      </c>
      <c r="D26" s="524"/>
      <c r="E26" s="523" t="s">
        <v>2147</v>
      </c>
      <c r="F26" s="523" t="str">
        <f t="array" ref="F26">IFERROR(INDEX($C$19:$C$33, MATCH(0, COUNTIF($F$18:F25, $C$19:$C$33&amp;"") + IF($C$19:$C$33="",1,0), 0)), "")</f>
        <v>Malaria O-4: Proportion de ménages équipés d'au moins une moustiquaire imprégnée d'insecticide pour deux personnes et/ou ayant fait l'objet de pulvérisation intradomiciliaire d'insecticide à effet rémanent au cours des 12 derniers mois</v>
      </c>
      <c r="G26" s="523" t="s">
        <v>2492</v>
      </c>
    </row>
    <row r="27" spans="2:7" s="12" customFormat="1" x14ac:dyDescent="0.2">
      <c r="B27" s="523" t="s">
        <v>2493</v>
      </c>
      <c r="C27" s="526" t="s">
        <v>2494</v>
      </c>
      <c r="D27" s="524"/>
      <c r="E27" s="523" t="s">
        <v>2147</v>
      </c>
      <c r="F27" s="523" t="str">
        <f t="array" ref="F27">IFERROR(INDEX($C$19:$C$33, MATCH(0, COUNTIF($F$18:F26, $C$19:$C$33&amp;"") + IF($C$19:$C$33="",1,0), 0)), "")</f>
        <v>Malaria O-6: Proportion de ménages disposant d'au moins une moustiquaire imprégnée d'insecticide pour deux personnes</v>
      </c>
      <c r="G27" s="523" t="s">
        <v>2495</v>
      </c>
    </row>
    <row r="28" spans="2:7" s="12" customFormat="1" x14ac:dyDescent="0.2">
      <c r="B28" s="523" t="s">
        <v>2496</v>
      </c>
      <c r="C28" s="526" t="s">
        <v>2497</v>
      </c>
      <c r="D28" s="524"/>
      <c r="E28" s="523" t="s">
        <v>2147</v>
      </c>
      <c r="F28" s="523" t="str">
        <f t="array" ref="F28">IFERROR(INDEX($C$19:$C$33, MATCH(0, COUNTIF($F$18:F27, $C$19:$C$33&amp;"") + IF($C$19:$C$33="",1,0), 0)), "")</f>
        <v>HSS O-1: Pourcentage de femmes bénéficiant de soins prénatals</v>
      </c>
      <c r="G28" s="523" t="s">
        <v>2498</v>
      </c>
    </row>
    <row r="29" spans="2:7" s="12" customFormat="1" x14ac:dyDescent="0.2">
      <c r="B29" s="523" t="s">
        <v>2499</v>
      </c>
      <c r="C29" s="526" t="s">
        <v>2500</v>
      </c>
      <c r="D29" s="524"/>
      <c r="E29" s="523" t="s">
        <v>2147</v>
      </c>
      <c r="F29" s="523" t="str">
        <f t="array" ref="F29">IFERROR(INDEX($C$19:$C$33, MATCH(0, COUNTIF($F$18:F28, $C$19:$C$33&amp;"") + IF($C$19:$C$33="",1,0), 0)), "")</f>
        <v>HSS O-2: Pourcentage de naissances bénéficiant de l’assistance d’un professionnel de la santé</v>
      </c>
      <c r="G29" s="523" t="s">
        <v>2501</v>
      </c>
    </row>
    <row r="30" spans="2:7" s="12" customFormat="1" x14ac:dyDescent="0.2">
      <c r="B30" s="523" t="s">
        <v>843</v>
      </c>
      <c r="C30" s="526" t="s">
        <v>2502</v>
      </c>
      <c r="D30" s="524"/>
      <c r="E30" s="523" t="s">
        <v>2147</v>
      </c>
      <c r="F30" s="523" t="str">
        <f t="array" ref="F30">IFERROR(INDEX($C$19:$C$33, MATCH(0, COUNTIF($F$18:F29, $C$19:$C$33&amp;"") + IF($C$19:$C$33="",1,0), 0)), "")</f>
        <v>Malaria O-7(M): Pourcentage de moustiquaires existantes utilisées la nuit précédente</v>
      </c>
      <c r="G30" s="523" t="s">
        <v>842</v>
      </c>
    </row>
    <row r="31" spans="2:7" s="12" customFormat="1" x14ac:dyDescent="0.2">
      <c r="B31" s="523" t="s">
        <v>2503</v>
      </c>
      <c r="C31" s="526" t="s">
        <v>2504</v>
      </c>
      <c r="D31" s="524"/>
      <c r="E31" s="523" t="s">
        <v>2147</v>
      </c>
      <c r="F31" s="523" t="str">
        <f t="array" ref="F31">IFERROR(INDEX($C$19:$C$33, MATCH(0, COUNTIF($F$18:F30, $C$19:$C$33&amp;"") + IF($C$19:$C$33="",1,0), 0)), "")</f>
        <v>Malaria O-8: Proportion de ménages pulvérisés par la PID pendant les 12 derniers mois</v>
      </c>
      <c r="G31" s="523" t="s">
        <v>2505</v>
      </c>
    </row>
    <row r="32" spans="2:7" s="12" customFormat="1" x14ac:dyDescent="0.2">
      <c r="B32" s="523" t="s">
        <v>2308</v>
      </c>
      <c r="C32" s="526" t="s">
        <v>2309</v>
      </c>
      <c r="D32" s="524" t="s">
        <v>2310</v>
      </c>
      <c r="E32" s="523" t="s">
        <v>2147</v>
      </c>
      <c r="F32" s="523" t="str">
        <f t="array" ref="F32">IFERROR(INDEX($C$19:$C$33, MATCH(0, COUNTIF($F$18:F31, $C$19:$C$33&amp;"") + IF($C$19:$C$33="",1,0), 0)), "")</f>
        <v>Malaria O-9(M): Taux d'examens sanguins annuel : pour 100 habitants par an (Contextes d'élimination)</v>
      </c>
      <c r="G32" s="523" t="s">
        <v>2506</v>
      </c>
    </row>
    <row r="34" spans="1:7" x14ac:dyDescent="0.2">
      <c r="B34" s="3" t="s">
        <v>117</v>
      </c>
    </row>
    <row r="35" spans="1:7" x14ac:dyDescent="0.2">
      <c r="A35" s="530" t="s">
        <v>1</v>
      </c>
      <c r="B35" s="531" t="s">
        <v>94</v>
      </c>
      <c r="C35" s="531" t="s">
        <v>196</v>
      </c>
      <c r="D35" s="531" t="s">
        <v>198</v>
      </c>
      <c r="E35" s="531" t="s">
        <v>90</v>
      </c>
      <c r="F35" s="531" t="s">
        <v>91</v>
      </c>
      <c r="G35" s="531" t="s">
        <v>30</v>
      </c>
    </row>
    <row r="36" spans="1:7" hidden="1" x14ac:dyDescent="0.2">
      <c r="A36" s="531" t="s">
        <v>89</v>
      </c>
      <c r="B36" s="532" t="s">
        <v>68</v>
      </c>
      <c r="C36" s="533" t="s">
        <v>35</v>
      </c>
      <c r="D36" s="532" t="s">
        <v>197</v>
      </c>
      <c r="E36" s="531"/>
      <c r="F36" s="531"/>
      <c r="G36" s="531" t="s">
        <v>29</v>
      </c>
    </row>
    <row r="37" spans="1:7" s="12" customFormat="1" x14ac:dyDescent="0.2">
      <c r="A37" s="531" t="s">
        <v>571</v>
      </c>
      <c r="B37" s="532" t="s">
        <v>2547</v>
      </c>
      <c r="C37" s="533" t="s">
        <v>2548</v>
      </c>
      <c r="D37" s="532"/>
      <c r="E37" s="531"/>
      <c r="F37" s="531"/>
      <c r="G37" s="531" t="s">
        <v>2549</v>
      </c>
    </row>
    <row r="38" spans="1:7" s="12" customFormat="1" x14ac:dyDescent="0.2">
      <c r="A38" s="531" t="s">
        <v>571</v>
      </c>
      <c r="B38" s="532" t="s">
        <v>857</v>
      </c>
      <c r="C38" s="533" t="s">
        <v>2332</v>
      </c>
      <c r="D38" s="532" t="s">
        <v>2333</v>
      </c>
      <c r="E38" s="531"/>
      <c r="F38" s="531"/>
      <c r="G38" s="531" t="s">
        <v>856</v>
      </c>
    </row>
    <row r="39" spans="1:7" s="12" customFormat="1" x14ac:dyDescent="0.2">
      <c r="A39" s="531" t="s">
        <v>571</v>
      </c>
      <c r="B39" s="532" t="s">
        <v>874</v>
      </c>
      <c r="C39" s="533" t="s">
        <v>2550</v>
      </c>
      <c r="D39" s="532"/>
      <c r="E39" s="531"/>
      <c r="F39" s="531"/>
      <c r="G39" s="531" t="s">
        <v>873</v>
      </c>
    </row>
    <row r="40" spans="1:7" s="12" customFormat="1" x14ac:dyDescent="0.2">
      <c r="A40" s="531" t="s">
        <v>571</v>
      </c>
      <c r="B40" s="532" t="s">
        <v>2551</v>
      </c>
      <c r="C40" s="533" t="s">
        <v>2552</v>
      </c>
      <c r="D40" s="532"/>
      <c r="E40" s="531"/>
      <c r="F40" s="531"/>
      <c r="G40" s="531" t="s">
        <v>2553</v>
      </c>
    </row>
    <row r="41" spans="1:7" s="12" customFormat="1" x14ac:dyDescent="0.2">
      <c r="A41" s="531" t="s">
        <v>574</v>
      </c>
      <c r="B41" s="532" t="s">
        <v>862</v>
      </c>
      <c r="C41" s="533" t="s">
        <v>2344</v>
      </c>
      <c r="D41" s="532" t="s">
        <v>2554</v>
      </c>
      <c r="E41" s="531"/>
      <c r="F41" s="531"/>
      <c r="G41" s="531" t="s">
        <v>861</v>
      </c>
    </row>
    <row r="42" spans="1:7" s="12" customFormat="1" x14ac:dyDescent="0.2">
      <c r="A42" s="531" t="s">
        <v>574</v>
      </c>
      <c r="B42" s="532" t="s">
        <v>2349</v>
      </c>
      <c r="C42" s="533" t="s">
        <v>2350</v>
      </c>
      <c r="D42" s="532" t="s">
        <v>2555</v>
      </c>
      <c r="E42" s="531"/>
      <c r="F42" s="531"/>
      <c r="G42" s="531" t="s">
        <v>2556</v>
      </c>
    </row>
    <row r="43" spans="1:7" s="12" customFormat="1" x14ac:dyDescent="0.2">
      <c r="A43" s="531" t="s">
        <v>574</v>
      </c>
      <c r="B43" s="532" t="s">
        <v>865</v>
      </c>
      <c r="C43" s="533" t="s">
        <v>2355</v>
      </c>
      <c r="D43" s="532" t="s">
        <v>2555</v>
      </c>
      <c r="E43" s="531"/>
      <c r="F43" s="531"/>
      <c r="G43" s="531" t="s">
        <v>864</v>
      </c>
    </row>
    <row r="44" spans="1:7" s="12" customFormat="1" x14ac:dyDescent="0.2">
      <c r="A44" s="531" t="s">
        <v>574</v>
      </c>
      <c r="B44" s="532" t="s">
        <v>868</v>
      </c>
      <c r="C44" s="533" t="s">
        <v>2360</v>
      </c>
      <c r="D44" s="532" t="s">
        <v>2150</v>
      </c>
      <c r="E44" s="531"/>
      <c r="F44" s="531"/>
      <c r="G44" s="531" t="s">
        <v>867</v>
      </c>
    </row>
    <row r="45" spans="1:7" s="12" customFormat="1" x14ac:dyDescent="0.2">
      <c r="A45" s="531" t="s">
        <v>574</v>
      </c>
      <c r="B45" s="532" t="s">
        <v>2363</v>
      </c>
      <c r="C45" s="533" t="s">
        <v>2364</v>
      </c>
      <c r="D45" s="532" t="s">
        <v>2150</v>
      </c>
      <c r="E45" s="531"/>
      <c r="F45" s="531"/>
      <c r="G45" s="531" t="s">
        <v>2557</v>
      </c>
    </row>
    <row r="46" spans="1:7" s="12" customFormat="1" x14ac:dyDescent="0.2">
      <c r="A46" s="531" t="s">
        <v>574</v>
      </c>
      <c r="B46" s="532" t="s">
        <v>871</v>
      </c>
      <c r="C46" s="533" t="s">
        <v>2367</v>
      </c>
      <c r="D46" s="532" t="s">
        <v>2150</v>
      </c>
      <c r="E46" s="531"/>
      <c r="F46" s="531"/>
      <c r="G46" s="531" t="s">
        <v>870</v>
      </c>
    </row>
    <row r="47" spans="1:7" s="12" customFormat="1" x14ac:dyDescent="0.2">
      <c r="A47" s="531" t="s">
        <v>574</v>
      </c>
      <c r="B47" s="532" t="s">
        <v>2370</v>
      </c>
      <c r="C47" s="533" t="s">
        <v>2371</v>
      </c>
      <c r="D47" s="532" t="s">
        <v>2150</v>
      </c>
      <c r="E47" s="531"/>
      <c r="F47" s="531"/>
      <c r="G47" s="531" t="s">
        <v>2558</v>
      </c>
    </row>
    <row r="48" spans="1:7" s="12" customFormat="1" x14ac:dyDescent="0.2">
      <c r="A48" s="531" t="s">
        <v>574</v>
      </c>
      <c r="B48" s="532" t="s">
        <v>2374</v>
      </c>
      <c r="C48" s="533" t="s">
        <v>2375</v>
      </c>
      <c r="D48" s="532" t="s">
        <v>2150</v>
      </c>
      <c r="E48" s="531"/>
      <c r="F48" s="531"/>
      <c r="G48" s="531" t="s">
        <v>2559</v>
      </c>
    </row>
    <row r="49" spans="1:7" s="12" customFormat="1" x14ac:dyDescent="0.2">
      <c r="A49" s="531" t="s">
        <v>574</v>
      </c>
      <c r="B49" s="532" t="s">
        <v>2378</v>
      </c>
      <c r="C49" s="533" t="s">
        <v>2379</v>
      </c>
      <c r="D49" s="532" t="s">
        <v>2150</v>
      </c>
      <c r="E49" s="531"/>
      <c r="F49" s="531"/>
      <c r="G49" s="531" t="s">
        <v>2560</v>
      </c>
    </row>
    <row r="50" spans="1:7" s="12" customFormat="1" x14ac:dyDescent="0.2">
      <c r="A50" s="531" t="s">
        <v>574</v>
      </c>
      <c r="B50" s="532" t="s">
        <v>2561</v>
      </c>
      <c r="C50" s="533" t="s">
        <v>2562</v>
      </c>
      <c r="D50" s="532"/>
      <c r="E50" s="531"/>
      <c r="F50" s="531"/>
      <c r="G50" s="531" t="s">
        <v>2563</v>
      </c>
    </row>
    <row r="51" spans="1:7" s="12" customFormat="1" x14ac:dyDescent="0.2">
      <c r="A51" s="531" t="s">
        <v>574</v>
      </c>
      <c r="B51" s="532" t="s">
        <v>2564</v>
      </c>
      <c r="C51" s="533" t="s">
        <v>2565</v>
      </c>
      <c r="D51" s="532"/>
      <c r="E51" s="531"/>
      <c r="F51" s="531"/>
      <c r="G51" s="531" t="s">
        <v>2566</v>
      </c>
    </row>
    <row r="52" spans="1:7" s="12" customFormat="1" x14ac:dyDescent="0.2">
      <c r="A52" s="531" t="s">
        <v>574</v>
      </c>
      <c r="B52" s="532" t="s">
        <v>2567</v>
      </c>
      <c r="C52" s="533" t="s">
        <v>2568</v>
      </c>
      <c r="D52" s="532"/>
      <c r="E52" s="531"/>
      <c r="F52" s="531"/>
      <c r="G52" s="531" t="s">
        <v>2569</v>
      </c>
    </row>
    <row r="53" spans="1:7" s="12" customFormat="1" x14ac:dyDescent="0.2">
      <c r="A53" s="531" t="s">
        <v>2512</v>
      </c>
      <c r="B53" s="532" t="s">
        <v>2570</v>
      </c>
      <c r="C53" s="533" t="s">
        <v>2571</v>
      </c>
      <c r="D53" s="532"/>
      <c r="E53" s="531"/>
      <c r="F53" s="531"/>
      <c r="G53" s="531" t="s">
        <v>2572</v>
      </c>
    </row>
    <row r="54" spans="1:7" s="12" customFormat="1" x14ac:dyDescent="0.2">
      <c r="A54" s="531" t="s">
        <v>2512</v>
      </c>
      <c r="B54" s="532" t="s">
        <v>2452</v>
      </c>
      <c r="C54" s="533" t="s">
        <v>2453</v>
      </c>
      <c r="D54" s="532" t="s">
        <v>2179</v>
      </c>
      <c r="E54" s="531"/>
      <c r="F54" s="531"/>
      <c r="G54" s="531" t="s">
        <v>2573</v>
      </c>
    </row>
    <row r="55" spans="1:7" s="12" customFormat="1" x14ac:dyDescent="0.2">
      <c r="A55" s="531" t="s">
        <v>2516</v>
      </c>
      <c r="B55" s="532" t="s">
        <v>2574</v>
      </c>
      <c r="C55" s="533" t="s">
        <v>2575</v>
      </c>
      <c r="D55" s="532"/>
      <c r="E55" s="531"/>
      <c r="F55" s="531"/>
      <c r="G55" s="531" t="s">
        <v>2576</v>
      </c>
    </row>
    <row r="56" spans="1:7" s="12" customFormat="1" x14ac:dyDescent="0.2">
      <c r="A56" s="531" t="s">
        <v>2516</v>
      </c>
      <c r="B56" s="532" t="s">
        <v>2577</v>
      </c>
      <c r="C56" s="533" t="s">
        <v>2578</v>
      </c>
      <c r="D56" s="532"/>
      <c r="E56" s="531"/>
      <c r="F56" s="531"/>
      <c r="G56" s="531" t="s">
        <v>2579</v>
      </c>
    </row>
    <row r="57" spans="1:7" s="12" customFormat="1" x14ac:dyDescent="0.2">
      <c r="A57" s="531" t="s">
        <v>2520</v>
      </c>
      <c r="B57" s="532" t="s">
        <v>2580</v>
      </c>
      <c r="C57" s="533" t="s">
        <v>2581</v>
      </c>
      <c r="D57" s="532"/>
      <c r="E57" s="531"/>
      <c r="F57" s="531"/>
      <c r="G57" s="531" t="s">
        <v>2582</v>
      </c>
    </row>
    <row r="58" spans="1:7" s="12" customFormat="1" x14ac:dyDescent="0.2">
      <c r="A58" s="531" t="s">
        <v>2520</v>
      </c>
      <c r="B58" s="532" t="s">
        <v>2583</v>
      </c>
      <c r="C58" s="533" t="s">
        <v>2584</v>
      </c>
      <c r="D58" s="532"/>
      <c r="E58" s="531"/>
      <c r="F58" s="531"/>
      <c r="G58" s="531" t="s">
        <v>2585</v>
      </c>
    </row>
    <row r="59" spans="1:7" s="12" customFormat="1" x14ac:dyDescent="0.2">
      <c r="A59" s="531" t="s">
        <v>2520</v>
      </c>
      <c r="B59" s="532" t="s">
        <v>2586</v>
      </c>
      <c r="C59" s="533" t="s">
        <v>2587</v>
      </c>
      <c r="D59" s="532"/>
      <c r="E59" s="531"/>
      <c r="F59" s="531"/>
      <c r="G59" s="531" t="s">
        <v>2588</v>
      </c>
    </row>
    <row r="60" spans="1:7" s="12" customFormat="1" x14ac:dyDescent="0.2">
      <c r="A60" s="531" t="s">
        <v>2520</v>
      </c>
      <c r="B60" s="532" t="s">
        <v>2589</v>
      </c>
      <c r="C60" s="533" t="s">
        <v>2590</v>
      </c>
      <c r="D60" s="532"/>
      <c r="E60" s="531"/>
      <c r="F60" s="531"/>
      <c r="G60" s="531" t="s">
        <v>2591</v>
      </c>
    </row>
    <row r="61" spans="1:7" s="12" customFormat="1" x14ac:dyDescent="0.2">
      <c r="A61" s="531" t="s">
        <v>2520</v>
      </c>
      <c r="B61" s="532" t="s">
        <v>2592</v>
      </c>
      <c r="C61" s="533" t="s">
        <v>2593</v>
      </c>
      <c r="D61" s="532"/>
      <c r="E61" s="531"/>
      <c r="F61" s="531"/>
      <c r="G61" s="531" t="s">
        <v>2594</v>
      </c>
    </row>
    <row r="62" spans="1:7" s="12" customFormat="1" x14ac:dyDescent="0.2">
      <c r="A62" s="531" t="s">
        <v>2524</v>
      </c>
      <c r="B62" s="532" t="s">
        <v>2595</v>
      </c>
      <c r="C62" s="533" t="s">
        <v>2596</v>
      </c>
      <c r="D62" s="532"/>
      <c r="E62" s="531"/>
      <c r="F62" s="531"/>
      <c r="G62" s="531" t="s">
        <v>2597</v>
      </c>
    </row>
    <row r="63" spans="1:7" s="12" customFormat="1" x14ac:dyDescent="0.2">
      <c r="A63" s="531" t="s">
        <v>2524</v>
      </c>
      <c r="B63" s="532" t="s">
        <v>2598</v>
      </c>
      <c r="C63" s="533" t="s">
        <v>2599</v>
      </c>
      <c r="D63" s="532"/>
      <c r="E63" s="531"/>
      <c r="F63" s="531"/>
      <c r="G63" s="531" t="s">
        <v>2600</v>
      </c>
    </row>
    <row r="64" spans="1:7" s="12" customFormat="1" x14ac:dyDescent="0.2">
      <c r="A64" s="531" t="s">
        <v>2528</v>
      </c>
      <c r="B64" s="532" t="s">
        <v>2601</v>
      </c>
      <c r="C64" s="533" t="s">
        <v>2602</v>
      </c>
      <c r="D64" s="532"/>
      <c r="E64" s="531"/>
      <c r="F64" s="531"/>
      <c r="G64" s="531" t="s">
        <v>2603</v>
      </c>
    </row>
    <row r="65" spans="1:8" s="12" customFormat="1" x14ac:dyDescent="0.2">
      <c r="A65" s="531" t="s">
        <v>577</v>
      </c>
      <c r="B65" s="532" t="s">
        <v>2604</v>
      </c>
      <c r="C65" s="533" t="s">
        <v>2605</v>
      </c>
      <c r="D65" s="532"/>
      <c r="E65" s="531"/>
      <c r="F65" s="531"/>
      <c r="G65" s="531" t="s">
        <v>2606</v>
      </c>
    </row>
    <row r="66" spans="1:8" s="12" customFormat="1" x14ac:dyDescent="0.2">
      <c r="A66" s="531" t="s">
        <v>577</v>
      </c>
      <c r="B66" s="532" t="s">
        <v>2607</v>
      </c>
      <c r="C66" s="533" t="s">
        <v>2608</v>
      </c>
      <c r="D66" s="532"/>
      <c r="E66" s="531"/>
      <c r="F66" s="531"/>
      <c r="G66" s="531" t="s">
        <v>2609</v>
      </c>
    </row>
    <row r="67" spans="1:8" s="12" customFormat="1" x14ac:dyDescent="0.2">
      <c r="A67" s="531" t="s">
        <v>577</v>
      </c>
      <c r="B67" s="532" t="s">
        <v>2610</v>
      </c>
      <c r="C67" s="533" t="s">
        <v>2611</v>
      </c>
      <c r="D67" s="532"/>
      <c r="E67" s="531"/>
      <c r="F67" s="531"/>
      <c r="G67" s="531" t="s">
        <v>2612</v>
      </c>
    </row>
    <row r="69" spans="1:8" x14ac:dyDescent="0.2">
      <c r="B69" s="3" t="s">
        <v>88</v>
      </c>
    </row>
    <row r="70" spans="1:8" x14ac:dyDescent="0.2">
      <c r="B70" s="12" t="s">
        <v>25</v>
      </c>
      <c r="C70" s="523" t="s">
        <v>43</v>
      </c>
      <c r="D70" s="523" t="s">
        <v>199</v>
      </c>
      <c r="E70" s="523" t="s">
        <v>81</v>
      </c>
      <c r="F70" s="523" t="s">
        <v>310</v>
      </c>
      <c r="G70" s="523" t="s">
        <v>30</v>
      </c>
      <c r="H70" s="523" t="s">
        <v>101</v>
      </c>
    </row>
    <row r="71" spans="1:8" hidden="1" x14ac:dyDescent="0.2">
      <c r="B71" s="1" t="str">
        <f t="array" ref="B71">IFERROR(INDEX($C$71:$C$84, MATCH(0, COUNTIF($B$70:B70, $C$71:$C$84&amp;"") + IF($C$71:$C$84="",1,0), 0)), "")</f>
        <v>[Name - FR]</v>
      </c>
      <c r="C71" s="526" t="s">
        <v>195</v>
      </c>
      <c r="D71" s="523" t="s">
        <v>84</v>
      </c>
      <c r="E71" s="523" t="s">
        <v>80</v>
      </c>
      <c r="F71" s="523" t="str">
        <f>C71</f>
        <v>[Name - FR]</v>
      </c>
      <c r="G71" s="523" t="s">
        <v>29</v>
      </c>
      <c r="H71" s="528" t="s">
        <v>100</v>
      </c>
    </row>
    <row r="72" spans="1:8" s="12" customFormat="1" x14ac:dyDescent="0.2">
      <c r="B72" s="8" t="str">
        <f t="array" ref="B72">IFERROR(INDEX($C$71:$C$84, MATCH(0, COUNTIF($B$70:B71, $C$71:$C$84&amp;"") + IF($C$71:$C$84="",1,0), 0)), "")</f>
        <v>Lutte antivectorielle</v>
      </c>
      <c r="C72" s="526" t="s">
        <v>2507</v>
      </c>
      <c r="D72" s="523" t="s">
        <v>571</v>
      </c>
      <c r="E72" s="523" t="s">
        <v>2147</v>
      </c>
      <c r="F72" s="523" t="str">
        <f t="shared" ref="F72:F83" si="0">C72</f>
        <v>Lutte antivectorielle</v>
      </c>
      <c r="G72" s="523" t="s">
        <v>2508</v>
      </c>
      <c r="H72" s="529" t="s">
        <v>573</v>
      </c>
    </row>
    <row r="73" spans="1:8" s="12" customFormat="1" x14ac:dyDescent="0.2">
      <c r="B73" s="8" t="str">
        <f t="array" ref="B73">IFERROR(INDEX($C$71:$C$84, MATCH(0, COUNTIF($B$70:B72, $C$71:$C$84&amp;"") + IF($C$71:$C$84="",1,0), 0)), "")</f>
        <v>Prise en charge</v>
      </c>
      <c r="C73" s="526" t="s">
        <v>2509</v>
      </c>
      <c r="D73" s="523" t="s">
        <v>574</v>
      </c>
      <c r="E73" s="523" t="s">
        <v>2147</v>
      </c>
      <c r="F73" s="523" t="str">
        <f t="shared" si="0"/>
        <v>Prise en charge</v>
      </c>
      <c r="G73" s="523" t="s">
        <v>2510</v>
      </c>
      <c r="H73" s="529" t="s">
        <v>576</v>
      </c>
    </row>
    <row r="74" spans="1:8" s="12" customFormat="1" x14ac:dyDescent="0.2">
      <c r="B74" s="8" t="str">
        <f t="array" ref="B74">IFERROR(INDEX($C$71:$C$84, MATCH(0, COUNTIF($B$70:B73, $C$71:$C$84&amp;"") + IF($C$71:$C$84="",1,0), 0)), "")</f>
        <v>Interventions de prévention spécifiques</v>
      </c>
      <c r="C74" s="526" t="s">
        <v>2511</v>
      </c>
      <c r="D74" s="523" t="s">
        <v>2512</v>
      </c>
      <c r="E74" s="523" t="s">
        <v>2147</v>
      </c>
      <c r="F74" s="523" t="str">
        <f t="shared" si="0"/>
        <v>Interventions de prévention spécifiques</v>
      </c>
      <c r="G74" s="523" t="s">
        <v>2513</v>
      </c>
      <c r="H74" s="529" t="s">
        <v>2514</v>
      </c>
    </row>
    <row r="75" spans="1:8" s="12" customFormat="1" x14ac:dyDescent="0.2">
      <c r="B75" s="8" t="str">
        <f t="array" ref="B75">IFERROR(INDEX($C$71:$C$84, MATCH(0, COUNTIF($B$70:B74, $C$71:$C$84&amp;"") + IF($C$71:$C$84="",1,0), 0)), "")</f>
        <v>Systèmes de santé résilients et pérennes : prestation de services intégrés et amélioration de la qualité</v>
      </c>
      <c r="C75" s="526" t="s">
        <v>2515</v>
      </c>
      <c r="D75" s="523" t="s">
        <v>2516</v>
      </c>
      <c r="E75" s="523" t="s">
        <v>2147</v>
      </c>
      <c r="F75" s="523" t="str">
        <f t="shared" si="0"/>
        <v>Systèmes de santé résilients et pérennes : prestation de services intégrés et amélioration de la qualité</v>
      </c>
      <c r="G75" s="523" t="s">
        <v>2517</v>
      </c>
      <c r="H75" s="529" t="s">
        <v>2518</v>
      </c>
    </row>
    <row r="76" spans="1:8" s="12" customFormat="1" x14ac:dyDescent="0.2">
      <c r="B76" s="8" t="str">
        <f t="array" ref="B76">IFERROR(INDEX($C$71:$C$84, MATCH(0, COUNTIF($B$70:B75, $C$71:$C$84&amp;"") + IF($C$71:$C$84="",1,0), 0)), "")</f>
        <v>Systèmes de santé résilients et pérennes : ressources humaines pour la santé, y compris agents de santé communautaires</v>
      </c>
      <c r="C76" s="526" t="s">
        <v>2519</v>
      </c>
      <c r="D76" s="523" t="s">
        <v>2520</v>
      </c>
      <c r="E76" s="523" t="s">
        <v>2147</v>
      </c>
      <c r="F76" s="523" t="str">
        <f t="shared" si="0"/>
        <v>Systèmes de santé résilients et pérennes : ressources humaines pour la santé, y compris agents de santé communautaires</v>
      </c>
      <c r="G76" s="523" t="s">
        <v>2521</v>
      </c>
      <c r="H76" s="529" t="s">
        <v>2522</v>
      </c>
    </row>
    <row r="77" spans="1:8" s="12" customFormat="1" x14ac:dyDescent="0.2">
      <c r="B77" s="8" t="str">
        <f t="array" ref="B77">IFERROR(INDEX($C$71:$C$84, MATCH(0, COUNTIF($B$70:B76, $C$71:$C$84&amp;"") + IF($C$71:$C$84="",1,0), 0)), "")</f>
        <v>Systèmes de santé résilients et pérennes : systèmes de gestion des achats et de la chaîne d'approvisionnement</v>
      </c>
      <c r="C77" s="526" t="s">
        <v>2523</v>
      </c>
      <c r="D77" s="523" t="s">
        <v>2524</v>
      </c>
      <c r="E77" s="523" t="s">
        <v>2147</v>
      </c>
      <c r="F77" s="523" t="str">
        <f t="shared" si="0"/>
        <v>Systèmes de santé résilients et pérennes : systèmes de gestion des achats et de la chaîne d'approvisionnement</v>
      </c>
      <c r="G77" s="523" t="s">
        <v>2525</v>
      </c>
      <c r="H77" s="529" t="s">
        <v>2526</v>
      </c>
    </row>
    <row r="78" spans="1:8" s="12" customFormat="1" x14ac:dyDescent="0.2">
      <c r="B78" s="8" t="str">
        <f t="array" ref="B78">IFERROR(INDEX($C$71:$C$84, MATCH(0, COUNTIF($B$70:B77, $C$71:$C$84&amp;"") + IF($C$71:$C$84="",1,0), 0)), "")</f>
        <v>Systèmes de santé résilients et pérennes : système de gestion financière</v>
      </c>
      <c r="C78" s="526" t="s">
        <v>2527</v>
      </c>
      <c r="D78" s="523" t="s">
        <v>2528</v>
      </c>
      <c r="E78" s="523" t="s">
        <v>2147</v>
      </c>
      <c r="F78" s="523" t="str">
        <f t="shared" si="0"/>
        <v>Systèmes de santé résilients et pérennes : système de gestion financière</v>
      </c>
      <c r="G78" s="523" t="s">
        <v>2529</v>
      </c>
      <c r="H78" s="529" t="s">
        <v>2530</v>
      </c>
    </row>
    <row r="79" spans="1:8" s="12" customFormat="1" x14ac:dyDescent="0.2">
      <c r="B79" s="8" t="str">
        <f t="array" ref="B79">IFERROR(INDEX($C$71:$C$84, MATCH(0, COUNTIF($B$70:B78, $C$71:$C$84&amp;"") + IF($C$71:$C$84="",1,0), 0)), "")</f>
        <v>Systèmes de santé résilients et pérennes : ripostes et systèmes communautaires</v>
      </c>
      <c r="C79" s="526" t="s">
        <v>2531</v>
      </c>
      <c r="D79" s="523" t="s">
        <v>2532</v>
      </c>
      <c r="E79" s="523" t="s">
        <v>2147</v>
      </c>
      <c r="F79" s="523" t="str">
        <f t="shared" si="0"/>
        <v>Systèmes de santé résilients et pérennes : ripostes et systèmes communautaires</v>
      </c>
      <c r="G79" s="523" t="s">
        <v>2533</v>
      </c>
      <c r="H79" s="529" t="s">
        <v>2534</v>
      </c>
    </row>
    <row r="80" spans="1:8" s="12" customFormat="1" x14ac:dyDescent="0.2">
      <c r="B80" s="8" t="str">
        <f t="array" ref="B80">IFERROR(INDEX($C$71:$C$84, MATCH(0, COUNTIF($B$70:B79, $C$71:$C$84&amp;"") + IF($C$71:$C$84="",1,0), 0)), "")</f>
        <v>Systèmes de santé résilients et pérennes : système de gestion de l'information sanitaire et suivi et évaluation</v>
      </c>
      <c r="C80" s="526" t="s">
        <v>2535</v>
      </c>
      <c r="D80" s="523" t="s">
        <v>577</v>
      </c>
      <c r="E80" s="523" t="s">
        <v>2147</v>
      </c>
      <c r="F80" s="523" t="str">
        <f t="shared" si="0"/>
        <v>Systèmes de santé résilients et pérennes : système de gestion de l'information sanitaire et suivi et évaluation</v>
      </c>
      <c r="G80" s="523" t="s">
        <v>2536</v>
      </c>
      <c r="H80" s="529" t="s">
        <v>579</v>
      </c>
    </row>
    <row r="81" spans="1:9" s="12" customFormat="1" x14ac:dyDescent="0.2">
      <c r="B81" s="8" t="str">
        <f t="array" ref="B81">IFERROR(INDEX($C$71:$C$84, MATCH(0, COUNTIF($B$70:B80, $C$71:$C$84&amp;"") + IF($C$71:$C$84="",1,0), 0)), "")</f>
        <v>Gestion de programme</v>
      </c>
      <c r="C81" s="526" t="s">
        <v>2537</v>
      </c>
      <c r="D81" s="523" t="s">
        <v>580</v>
      </c>
      <c r="E81" s="523" t="s">
        <v>2147</v>
      </c>
      <c r="F81" s="523" t="str">
        <f t="shared" si="0"/>
        <v>Gestion de programme</v>
      </c>
      <c r="G81" s="523" t="s">
        <v>2538</v>
      </c>
      <c r="H81" s="529" t="s">
        <v>582</v>
      </c>
    </row>
    <row r="82" spans="1:9" s="12" customFormat="1" x14ac:dyDescent="0.2">
      <c r="B82" s="8" t="str">
        <f t="array" ref="B82">IFERROR(INDEX($C$71:$C$84, MATCH(0, COUNTIF($B$70:B81, $C$71:$C$84&amp;"") + IF($C$71:$C$84="",1,0), 0)), "")</f>
        <v>Financement basé sur les résultats</v>
      </c>
      <c r="C82" s="526" t="s">
        <v>2539</v>
      </c>
      <c r="D82" s="523" t="s">
        <v>2540</v>
      </c>
      <c r="E82" s="523" t="s">
        <v>2147</v>
      </c>
      <c r="F82" s="523" t="str">
        <f t="shared" si="0"/>
        <v>Financement basé sur les résultats</v>
      </c>
      <c r="G82" s="523" t="s">
        <v>2541</v>
      </c>
      <c r="H82" s="529" t="s">
        <v>2542</v>
      </c>
    </row>
    <row r="83" spans="1:9" s="12" customFormat="1" x14ac:dyDescent="0.2">
      <c r="B83" s="8" t="str">
        <f t="array" ref="B83">IFERROR(INDEX($C$71:$C$84, MATCH(0, COUNTIF($B$70:B82, $C$71:$C$84&amp;"") + IF($C$71:$C$84="",1,0), 0)), "")</f>
        <v>Systèmes de santé résilients et pérennes  : stratégies nationales de santé</v>
      </c>
      <c r="C83" s="526" t="s">
        <v>2543</v>
      </c>
      <c r="D83" s="523" t="s">
        <v>2544</v>
      </c>
      <c r="E83" s="523" t="s">
        <v>2147</v>
      </c>
      <c r="F83" s="523" t="str">
        <f t="shared" si="0"/>
        <v>Systèmes de santé résilients et pérennes  : stratégies nationales de santé</v>
      </c>
      <c r="G83" s="523" t="s">
        <v>2545</v>
      </c>
      <c r="H83" s="529" t="s">
        <v>2546</v>
      </c>
    </row>
    <row r="85" spans="1:9" x14ac:dyDescent="0.2">
      <c r="A85" s="3" t="s">
        <v>42</v>
      </c>
    </row>
    <row r="86" spans="1:9" x14ac:dyDescent="0.2">
      <c r="A86" s="523" t="s">
        <v>1</v>
      </c>
      <c r="B86" s="523" t="s">
        <v>94</v>
      </c>
      <c r="C86" s="523" t="s">
        <v>54</v>
      </c>
      <c r="D86" s="523" t="s">
        <v>27</v>
      </c>
      <c r="E86" s="523" t="s">
        <v>30</v>
      </c>
      <c r="F86" s="1" t="s">
        <v>90</v>
      </c>
      <c r="G86" s="1" t="s">
        <v>91</v>
      </c>
      <c r="H86" s="8" t="s">
        <v>92</v>
      </c>
      <c r="I86" s="8" t="s">
        <v>93</v>
      </c>
    </row>
    <row r="87" spans="1:9" hidden="1" x14ac:dyDescent="0.2">
      <c r="A87" s="523" t="s">
        <v>89</v>
      </c>
      <c r="B87" s="524" t="s">
        <v>68</v>
      </c>
      <c r="C87" s="526" t="s">
        <v>195</v>
      </c>
      <c r="D87" s="524" t="s">
        <v>26</v>
      </c>
      <c r="E87" s="523" t="s">
        <v>29</v>
      </c>
      <c r="H87" s="8"/>
      <c r="I87" s="8"/>
    </row>
    <row r="88" spans="1:9" s="12" customFormat="1" x14ac:dyDescent="0.2">
      <c r="A88" s="523" t="s">
        <v>571</v>
      </c>
      <c r="B88" s="524" t="s">
        <v>2613</v>
      </c>
      <c r="C88" s="526" t="s">
        <v>2614</v>
      </c>
      <c r="D88" s="524"/>
      <c r="E88" s="523" t="s">
        <v>2615</v>
      </c>
      <c r="H88" s="8"/>
      <c r="I88" s="8"/>
    </row>
    <row r="89" spans="1:9" s="12" customFormat="1" x14ac:dyDescent="0.2">
      <c r="A89" s="523" t="s">
        <v>571</v>
      </c>
      <c r="B89" s="524" t="s">
        <v>602</v>
      </c>
      <c r="C89" s="526" t="s">
        <v>2616</v>
      </c>
      <c r="D89" s="524"/>
      <c r="E89" s="523" t="s">
        <v>603</v>
      </c>
      <c r="H89" s="8"/>
      <c r="I89" s="8"/>
    </row>
    <row r="90" spans="1:9" s="12" customFormat="1" x14ac:dyDescent="0.2">
      <c r="A90" s="523" t="s">
        <v>571</v>
      </c>
      <c r="B90" s="524" t="s">
        <v>598</v>
      </c>
      <c r="C90" s="526" t="s">
        <v>2617</v>
      </c>
      <c r="D90" s="524"/>
      <c r="E90" s="523" t="s">
        <v>599</v>
      </c>
      <c r="H90" s="8"/>
      <c r="I90" s="8"/>
    </row>
    <row r="91" spans="1:9" s="12" customFormat="1" x14ac:dyDescent="0.2">
      <c r="A91" s="523" t="s">
        <v>571</v>
      </c>
      <c r="B91" s="524" t="s">
        <v>610</v>
      </c>
      <c r="C91" s="526" t="s">
        <v>2618</v>
      </c>
      <c r="D91" s="524"/>
      <c r="E91" s="523" t="s">
        <v>611</v>
      </c>
      <c r="H91" s="8"/>
      <c r="I91" s="8"/>
    </row>
    <row r="92" spans="1:9" s="12" customFormat="1" x14ac:dyDescent="0.2">
      <c r="A92" s="523" t="s">
        <v>571</v>
      </c>
      <c r="B92" s="524" t="s">
        <v>606</v>
      </c>
      <c r="C92" s="526" t="s">
        <v>2619</v>
      </c>
      <c r="D92" s="524"/>
      <c r="E92" s="523" t="s">
        <v>607</v>
      </c>
      <c r="H92" s="8"/>
      <c r="I92" s="8"/>
    </row>
    <row r="93" spans="1:9" s="12" customFormat="1" x14ac:dyDescent="0.2">
      <c r="A93" s="523" t="s">
        <v>571</v>
      </c>
      <c r="B93" s="524" t="s">
        <v>2620</v>
      </c>
      <c r="C93" s="526" t="s">
        <v>2621</v>
      </c>
      <c r="D93" s="524"/>
      <c r="E93" s="523" t="s">
        <v>2622</v>
      </c>
      <c r="H93" s="8"/>
      <c r="I93" s="8"/>
    </row>
    <row r="94" spans="1:9" s="12" customFormat="1" x14ac:dyDescent="0.2">
      <c r="A94" s="523" t="s">
        <v>571</v>
      </c>
      <c r="B94" s="524" t="s">
        <v>2623</v>
      </c>
      <c r="C94" s="526" t="s">
        <v>2624</v>
      </c>
      <c r="D94" s="524"/>
      <c r="E94" s="523" t="s">
        <v>2625</v>
      </c>
      <c r="H94" s="8"/>
      <c r="I94" s="8"/>
    </row>
    <row r="95" spans="1:9" s="12" customFormat="1" x14ac:dyDescent="0.2">
      <c r="A95" s="523" t="s">
        <v>574</v>
      </c>
      <c r="B95" s="524" t="s">
        <v>2626</v>
      </c>
      <c r="C95" s="526" t="s">
        <v>2627</v>
      </c>
      <c r="D95" s="524"/>
      <c r="E95" s="523" t="s">
        <v>2628</v>
      </c>
      <c r="H95" s="8"/>
      <c r="I95" s="8"/>
    </row>
    <row r="96" spans="1:9" s="12" customFormat="1" x14ac:dyDescent="0.2">
      <c r="A96" s="523" t="s">
        <v>574</v>
      </c>
      <c r="B96" s="524" t="s">
        <v>2629</v>
      </c>
      <c r="C96" s="526" t="s">
        <v>2630</v>
      </c>
      <c r="D96" s="524"/>
      <c r="E96" s="523" t="s">
        <v>2631</v>
      </c>
      <c r="H96" s="8"/>
      <c r="I96" s="8"/>
    </row>
    <row r="97" spans="1:9" s="12" customFormat="1" x14ac:dyDescent="0.2">
      <c r="A97" s="523" t="s">
        <v>574</v>
      </c>
      <c r="B97" s="524" t="s">
        <v>624</v>
      </c>
      <c r="C97" s="526" t="s">
        <v>2632</v>
      </c>
      <c r="D97" s="524"/>
      <c r="E97" s="523" t="s">
        <v>625</v>
      </c>
      <c r="H97" s="8"/>
      <c r="I97" s="8"/>
    </row>
    <row r="98" spans="1:9" s="12" customFormat="1" x14ac:dyDescent="0.2">
      <c r="A98" s="523" t="s">
        <v>574</v>
      </c>
      <c r="B98" s="524" t="s">
        <v>614</v>
      </c>
      <c r="C98" s="526" t="s">
        <v>2633</v>
      </c>
      <c r="D98" s="524"/>
      <c r="E98" s="523" t="s">
        <v>615</v>
      </c>
      <c r="H98" s="8"/>
      <c r="I98" s="8"/>
    </row>
    <row r="99" spans="1:9" s="12" customFormat="1" x14ac:dyDescent="0.2">
      <c r="A99" s="523" t="s">
        <v>574</v>
      </c>
      <c r="B99" s="524" t="s">
        <v>2634</v>
      </c>
      <c r="C99" s="526" t="s">
        <v>2635</v>
      </c>
      <c r="D99" s="524"/>
      <c r="E99" s="523" t="s">
        <v>2636</v>
      </c>
      <c r="H99" s="8"/>
      <c r="I99" s="8"/>
    </row>
    <row r="100" spans="1:9" s="12" customFormat="1" x14ac:dyDescent="0.2">
      <c r="A100" s="523" t="s">
        <v>574</v>
      </c>
      <c r="B100" s="524" t="s">
        <v>618</v>
      </c>
      <c r="C100" s="526" t="s">
        <v>2637</v>
      </c>
      <c r="D100" s="524"/>
      <c r="E100" s="523" t="s">
        <v>619</v>
      </c>
      <c r="H100" s="8"/>
      <c r="I100" s="8"/>
    </row>
    <row r="101" spans="1:9" s="12" customFormat="1" x14ac:dyDescent="0.2">
      <c r="A101" s="523" t="s">
        <v>574</v>
      </c>
      <c r="B101" s="524" t="s">
        <v>628</v>
      </c>
      <c r="C101" s="526" t="s">
        <v>2638</v>
      </c>
      <c r="D101" s="524"/>
      <c r="E101" s="523" t="s">
        <v>629</v>
      </c>
      <c r="H101" s="8"/>
      <c r="I101" s="8"/>
    </row>
    <row r="102" spans="1:9" s="12" customFormat="1" x14ac:dyDescent="0.2">
      <c r="A102" s="523" t="s">
        <v>574</v>
      </c>
      <c r="B102" s="524" t="s">
        <v>2639</v>
      </c>
      <c r="C102" s="526" t="s">
        <v>2640</v>
      </c>
      <c r="D102" s="524"/>
      <c r="E102" s="523" t="s">
        <v>2641</v>
      </c>
      <c r="H102" s="8"/>
      <c r="I102" s="8"/>
    </row>
    <row r="103" spans="1:9" s="12" customFormat="1" x14ac:dyDescent="0.2">
      <c r="A103" s="523" t="s">
        <v>574</v>
      </c>
      <c r="B103" s="524" t="s">
        <v>632</v>
      </c>
      <c r="C103" s="526" t="s">
        <v>2642</v>
      </c>
      <c r="D103" s="524"/>
      <c r="E103" s="523" t="s">
        <v>633</v>
      </c>
      <c r="H103" s="8"/>
      <c r="I103" s="8"/>
    </row>
    <row r="104" spans="1:9" s="12" customFormat="1" x14ac:dyDescent="0.2">
      <c r="A104" s="523" t="s">
        <v>574</v>
      </c>
      <c r="B104" s="524" t="s">
        <v>636</v>
      </c>
      <c r="C104" s="526" t="s">
        <v>2643</v>
      </c>
      <c r="D104" s="524"/>
      <c r="E104" s="523" t="s">
        <v>637</v>
      </c>
      <c r="H104" s="8"/>
      <c r="I104" s="8"/>
    </row>
    <row r="105" spans="1:9" s="12" customFormat="1" x14ac:dyDescent="0.2">
      <c r="A105" s="523" t="s">
        <v>574</v>
      </c>
      <c r="B105" s="524" t="s">
        <v>2644</v>
      </c>
      <c r="C105" s="526" t="s">
        <v>2645</v>
      </c>
      <c r="D105" s="524"/>
      <c r="E105" s="523" t="s">
        <v>2646</v>
      </c>
      <c r="H105" s="8"/>
      <c r="I105" s="8"/>
    </row>
    <row r="106" spans="1:9" s="12" customFormat="1" x14ac:dyDescent="0.2">
      <c r="A106" s="523" t="s">
        <v>2512</v>
      </c>
      <c r="B106" s="524" t="s">
        <v>2647</v>
      </c>
      <c r="C106" s="526" t="s">
        <v>2648</v>
      </c>
      <c r="D106" s="524"/>
      <c r="E106" s="523" t="s">
        <v>2649</v>
      </c>
      <c r="H106" s="8"/>
      <c r="I106" s="8"/>
    </row>
    <row r="107" spans="1:9" s="12" customFormat="1" x14ac:dyDescent="0.2">
      <c r="A107" s="523" t="s">
        <v>2512</v>
      </c>
      <c r="B107" s="524" t="s">
        <v>2650</v>
      </c>
      <c r="C107" s="526" t="s">
        <v>2651</v>
      </c>
      <c r="D107" s="524"/>
      <c r="E107" s="523" t="s">
        <v>2652</v>
      </c>
      <c r="H107" s="8"/>
      <c r="I107" s="8"/>
    </row>
    <row r="108" spans="1:9" s="12" customFormat="1" x14ac:dyDescent="0.2">
      <c r="A108" s="523" t="s">
        <v>2512</v>
      </c>
      <c r="B108" s="524" t="s">
        <v>2653</v>
      </c>
      <c r="C108" s="526" t="s">
        <v>2654</v>
      </c>
      <c r="D108" s="524"/>
      <c r="E108" s="523" t="s">
        <v>2655</v>
      </c>
      <c r="H108" s="8"/>
      <c r="I108" s="8"/>
    </row>
    <row r="109" spans="1:9" s="12" customFormat="1" x14ac:dyDescent="0.2">
      <c r="A109" s="523" t="s">
        <v>2512</v>
      </c>
      <c r="B109" s="524" t="s">
        <v>2656</v>
      </c>
      <c r="C109" s="526" t="s">
        <v>2657</v>
      </c>
      <c r="D109" s="524"/>
      <c r="E109" s="523" t="s">
        <v>2658</v>
      </c>
      <c r="H109" s="8"/>
      <c r="I109" s="8"/>
    </row>
    <row r="110" spans="1:9" s="12" customFormat="1" x14ac:dyDescent="0.2">
      <c r="A110" s="523" t="s">
        <v>2512</v>
      </c>
      <c r="B110" s="524" t="s">
        <v>2659</v>
      </c>
      <c r="C110" s="526" t="s">
        <v>2660</v>
      </c>
      <c r="D110" s="524"/>
      <c r="E110" s="523" t="s">
        <v>2661</v>
      </c>
      <c r="H110" s="8"/>
      <c r="I110" s="8"/>
    </row>
    <row r="111" spans="1:9" s="12" customFormat="1" x14ac:dyDescent="0.2">
      <c r="A111" s="523" t="s">
        <v>2512</v>
      </c>
      <c r="B111" s="524" t="s">
        <v>2662</v>
      </c>
      <c r="C111" s="526" t="s">
        <v>2663</v>
      </c>
      <c r="D111" s="524"/>
      <c r="E111" s="523" t="s">
        <v>2664</v>
      </c>
      <c r="H111" s="8"/>
      <c r="I111" s="8"/>
    </row>
    <row r="112" spans="1:9" s="12" customFormat="1" x14ac:dyDescent="0.2">
      <c r="A112" s="523" t="s">
        <v>2512</v>
      </c>
      <c r="B112" s="524" t="s">
        <v>2665</v>
      </c>
      <c r="C112" s="526" t="s">
        <v>2666</v>
      </c>
      <c r="D112" s="524"/>
      <c r="E112" s="523" t="s">
        <v>2667</v>
      </c>
      <c r="H112" s="8"/>
      <c r="I112" s="8"/>
    </row>
    <row r="113" spans="1:9" s="12" customFormat="1" x14ac:dyDescent="0.2">
      <c r="A113" s="523" t="s">
        <v>2516</v>
      </c>
      <c r="B113" s="524" t="s">
        <v>2668</v>
      </c>
      <c r="C113" s="526" t="s">
        <v>2669</v>
      </c>
      <c r="D113" s="524"/>
      <c r="E113" s="523" t="s">
        <v>2670</v>
      </c>
      <c r="H113" s="8"/>
      <c r="I113" s="8"/>
    </row>
    <row r="114" spans="1:9" s="12" customFormat="1" x14ac:dyDescent="0.2">
      <c r="A114" s="523" t="s">
        <v>2516</v>
      </c>
      <c r="B114" s="524" t="s">
        <v>2671</v>
      </c>
      <c r="C114" s="526" t="s">
        <v>2672</v>
      </c>
      <c r="D114" s="524"/>
      <c r="E114" s="523" t="s">
        <v>2673</v>
      </c>
      <c r="H114" s="8"/>
      <c r="I114" s="8"/>
    </row>
    <row r="115" spans="1:9" s="12" customFormat="1" x14ac:dyDescent="0.2">
      <c r="A115" s="523" t="s">
        <v>2516</v>
      </c>
      <c r="B115" s="524" t="s">
        <v>2674</v>
      </c>
      <c r="C115" s="526" t="s">
        <v>2675</v>
      </c>
      <c r="D115" s="524"/>
      <c r="E115" s="523" t="s">
        <v>2676</v>
      </c>
      <c r="H115" s="8"/>
      <c r="I115" s="8"/>
    </row>
    <row r="116" spans="1:9" s="12" customFormat="1" x14ac:dyDescent="0.2">
      <c r="A116" s="523" t="s">
        <v>2516</v>
      </c>
      <c r="B116" s="524" t="s">
        <v>2677</v>
      </c>
      <c r="C116" s="526" t="s">
        <v>2678</v>
      </c>
      <c r="D116" s="524"/>
      <c r="E116" s="523" t="s">
        <v>2679</v>
      </c>
      <c r="H116" s="8"/>
      <c r="I116" s="8"/>
    </row>
    <row r="117" spans="1:9" s="12" customFormat="1" x14ac:dyDescent="0.2">
      <c r="A117" s="523" t="s">
        <v>2516</v>
      </c>
      <c r="B117" s="524" t="s">
        <v>2680</v>
      </c>
      <c r="C117" s="526" t="s">
        <v>2681</v>
      </c>
      <c r="D117" s="524"/>
      <c r="E117" s="523" t="s">
        <v>2682</v>
      </c>
      <c r="H117" s="8"/>
      <c r="I117" s="8"/>
    </row>
    <row r="118" spans="1:9" s="12" customFormat="1" x14ac:dyDescent="0.2">
      <c r="A118" s="523" t="s">
        <v>2516</v>
      </c>
      <c r="B118" s="524" t="s">
        <v>2683</v>
      </c>
      <c r="C118" s="526" t="s">
        <v>2684</v>
      </c>
      <c r="D118" s="524"/>
      <c r="E118" s="523" t="s">
        <v>2685</v>
      </c>
      <c r="H118" s="8"/>
      <c r="I118" s="8"/>
    </row>
    <row r="119" spans="1:9" s="12" customFormat="1" x14ac:dyDescent="0.2">
      <c r="A119" s="523" t="s">
        <v>2520</v>
      </c>
      <c r="B119" s="524" t="s">
        <v>2686</v>
      </c>
      <c r="C119" s="526" t="s">
        <v>2687</v>
      </c>
      <c r="D119" s="524"/>
      <c r="E119" s="523" t="s">
        <v>2688</v>
      </c>
      <c r="H119" s="8"/>
      <c r="I119" s="8"/>
    </row>
    <row r="120" spans="1:9" s="12" customFormat="1" x14ac:dyDescent="0.2">
      <c r="A120" s="523" t="s">
        <v>2520</v>
      </c>
      <c r="B120" s="524" t="s">
        <v>2689</v>
      </c>
      <c r="C120" s="526" t="s">
        <v>2690</v>
      </c>
      <c r="D120" s="524"/>
      <c r="E120" s="523" t="s">
        <v>2691</v>
      </c>
      <c r="H120" s="8"/>
      <c r="I120" s="8"/>
    </row>
    <row r="121" spans="1:9" s="12" customFormat="1" x14ac:dyDescent="0.2">
      <c r="A121" s="523" t="s">
        <v>2520</v>
      </c>
      <c r="B121" s="524" t="s">
        <v>2692</v>
      </c>
      <c r="C121" s="526" t="s">
        <v>2693</v>
      </c>
      <c r="D121" s="524"/>
      <c r="E121" s="523" t="s">
        <v>2694</v>
      </c>
      <c r="H121" s="8"/>
      <c r="I121" s="8"/>
    </row>
    <row r="122" spans="1:9" s="12" customFormat="1" x14ac:dyDescent="0.2">
      <c r="A122" s="523" t="s">
        <v>2524</v>
      </c>
      <c r="B122" s="524" t="s">
        <v>2695</v>
      </c>
      <c r="C122" s="526" t="s">
        <v>2696</v>
      </c>
      <c r="D122" s="524"/>
      <c r="E122" s="523" t="s">
        <v>2697</v>
      </c>
      <c r="H122" s="8"/>
      <c r="I122" s="8"/>
    </row>
    <row r="123" spans="1:9" s="12" customFormat="1" x14ac:dyDescent="0.2">
      <c r="A123" s="523" t="s">
        <v>2524</v>
      </c>
      <c r="B123" s="524" t="s">
        <v>2698</v>
      </c>
      <c r="C123" s="526" t="s">
        <v>2699</v>
      </c>
      <c r="D123" s="524"/>
      <c r="E123" s="523" t="s">
        <v>2700</v>
      </c>
      <c r="H123" s="8"/>
      <c r="I123" s="8"/>
    </row>
    <row r="124" spans="1:9" s="12" customFormat="1" x14ac:dyDescent="0.2">
      <c r="A124" s="523" t="s">
        <v>2524</v>
      </c>
      <c r="B124" s="524" t="s">
        <v>2701</v>
      </c>
      <c r="C124" s="526" t="s">
        <v>2702</v>
      </c>
      <c r="D124" s="524"/>
      <c r="E124" s="523" t="s">
        <v>2703</v>
      </c>
      <c r="H124" s="8"/>
      <c r="I124" s="8"/>
    </row>
    <row r="125" spans="1:9" s="12" customFormat="1" x14ac:dyDescent="0.2">
      <c r="A125" s="523" t="s">
        <v>2524</v>
      </c>
      <c r="B125" s="524" t="s">
        <v>2704</v>
      </c>
      <c r="C125" s="526" t="s">
        <v>2705</v>
      </c>
      <c r="D125" s="524"/>
      <c r="E125" s="523" t="s">
        <v>2706</v>
      </c>
      <c r="H125" s="8"/>
      <c r="I125" s="8"/>
    </row>
    <row r="126" spans="1:9" s="12" customFormat="1" x14ac:dyDescent="0.2">
      <c r="A126" s="523" t="s">
        <v>2524</v>
      </c>
      <c r="B126" s="524" t="s">
        <v>2707</v>
      </c>
      <c r="C126" s="526" t="s">
        <v>2708</v>
      </c>
      <c r="D126" s="524"/>
      <c r="E126" s="523" t="s">
        <v>2709</v>
      </c>
      <c r="H126" s="8"/>
      <c r="I126" s="8"/>
    </row>
    <row r="127" spans="1:9" s="12" customFormat="1" x14ac:dyDescent="0.2">
      <c r="A127" s="523" t="s">
        <v>2528</v>
      </c>
      <c r="B127" s="524" t="s">
        <v>2710</v>
      </c>
      <c r="C127" s="526" t="s">
        <v>2711</v>
      </c>
      <c r="D127" s="524"/>
      <c r="E127" s="523" t="s">
        <v>2712</v>
      </c>
      <c r="H127" s="8"/>
      <c r="I127" s="8"/>
    </row>
    <row r="128" spans="1:9" s="12" customFormat="1" x14ac:dyDescent="0.2">
      <c r="A128" s="523" t="s">
        <v>2528</v>
      </c>
      <c r="B128" s="524" t="s">
        <v>2713</v>
      </c>
      <c r="C128" s="526" t="s">
        <v>2714</v>
      </c>
      <c r="D128" s="524"/>
      <c r="E128" s="523" t="s">
        <v>2715</v>
      </c>
      <c r="H128" s="8"/>
      <c r="I128" s="8"/>
    </row>
    <row r="129" spans="1:9" s="12" customFormat="1" x14ac:dyDescent="0.2">
      <c r="A129" s="523" t="s">
        <v>2528</v>
      </c>
      <c r="B129" s="524" t="s">
        <v>2716</v>
      </c>
      <c r="C129" s="526" t="s">
        <v>2717</v>
      </c>
      <c r="D129" s="524"/>
      <c r="E129" s="523" t="s">
        <v>2718</v>
      </c>
      <c r="H129" s="8"/>
      <c r="I129" s="8"/>
    </row>
    <row r="130" spans="1:9" s="12" customFormat="1" x14ac:dyDescent="0.2">
      <c r="A130" s="523" t="s">
        <v>2532</v>
      </c>
      <c r="B130" s="524" t="s">
        <v>2719</v>
      </c>
      <c r="C130" s="526" t="s">
        <v>2720</v>
      </c>
      <c r="D130" s="524"/>
      <c r="E130" s="523" t="s">
        <v>2721</v>
      </c>
      <c r="H130" s="8"/>
      <c r="I130" s="8"/>
    </row>
    <row r="131" spans="1:9" s="12" customFormat="1" x14ac:dyDescent="0.2">
      <c r="A131" s="523" t="s">
        <v>2532</v>
      </c>
      <c r="B131" s="524" t="s">
        <v>2722</v>
      </c>
      <c r="C131" s="526" t="s">
        <v>2723</v>
      </c>
      <c r="D131" s="524"/>
      <c r="E131" s="523" t="s">
        <v>2724</v>
      </c>
      <c r="H131" s="8"/>
      <c r="I131" s="8"/>
    </row>
    <row r="132" spans="1:9" s="12" customFormat="1" x14ac:dyDescent="0.2">
      <c r="A132" s="523" t="s">
        <v>2532</v>
      </c>
      <c r="B132" s="524" t="s">
        <v>2725</v>
      </c>
      <c r="C132" s="526" t="s">
        <v>2726</v>
      </c>
      <c r="D132" s="524"/>
      <c r="E132" s="523" t="s">
        <v>2727</v>
      </c>
      <c r="H132" s="8"/>
      <c r="I132" s="8"/>
    </row>
    <row r="133" spans="1:9" s="12" customFormat="1" x14ac:dyDescent="0.2">
      <c r="A133" s="523" t="s">
        <v>2532</v>
      </c>
      <c r="B133" s="524" t="s">
        <v>2728</v>
      </c>
      <c r="C133" s="526" t="s">
        <v>2729</v>
      </c>
      <c r="D133" s="524"/>
      <c r="E133" s="523" t="s">
        <v>2730</v>
      </c>
      <c r="H133" s="8"/>
      <c r="I133" s="8"/>
    </row>
    <row r="134" spans="1:9" s="12" customFormat="1" x14ac:dyDescent="0.2">
      <c r="A134" s="523" t="s">
        <v>2532</v>
      </c>
      <c r="B134" s="524" t="s">
        <v>2731</v>
      </c>
      <c r="C134" s="526" t="s">
        <v>2732</v>
      </c>
      <c r="D134" s="524"/>
      <c r="E134" s="523" t="s">
        <v>2733</v>
      </c>
      <c r="H134" s="8"/>
      <c r="I134" s="8"/>
    </row>
    <row r="135" spans="1:9" s="12" customFormat="1" x14ac:dyDescent="0.2">
      <c r="A135" s="523" t="s">
        <v>577</v>
      </c>
      <c r="B135" s="524" t="s">
        <v>2734</v>
      </c>
      <c r="C135" s="526" t="s">
        <v>2735</v>
      </c>
      <c r="D135" s="524"/>
      <c r="E135" s="523" t="s">
        <v>2736</v>
      </c>
      <c r="H135" s="8"/>
      <c r="I135" s="8"/>
    </row>
    <row r="136" spans="1:9" s="12" customFormat="1" x14ac:dyDescent="0.2">
      <c r="A136" s="523" t="s">
        <v>577</v>
      </c>
      <c r="B136" s="524" t="s">
        <v>644</v>
      </c>
      <c r="C136" s="526" t="s">
        <v>2737</v>
      </c>
      <c r="D136" s="524"/>
      <c r="E136" s="523" t="s">
        <v>645</v>
      </c>
      <c r="H136" s="8"/>
      <c r="I136" s="8"/>
    </row>
    <row r="137" spans="1:9" s="12" customFormat="1" x14ac:dyDescent="0.2">
      <c r="A137" s="523" t="s">
        <v>577</v>
      </c>
      <c r="B137" s="524" t="s">
        <v>2738</v>
      </c>
      <c r="C137" s="526" t="s">
        <v>2739</v>
      </c>
      <c r="D137" s="524"/>
      <c r="E137" s="523" t="s">
        <v>2740</v>
      </c>
      <c r="H137" s="8"/>
      <c r="I137" s="8"/>
    </row>
    <row r="138" spans="1:9" s="12" customFormat="1" x14ac:dyDescent="0.2">
      <c r="A138" s="523" t="s">
        <v>577</v>
      </c>
      <c r="B138" s="524" t="s">
        <v>2741</v>
      </c>
      <c r="C138" s="526" t="s">
        <v>2742</v>
      </c>
      <c r="D138" s="524"/>
      <c r="E138" s="523" t="s">
        <v>2743</v>
      </c>
      <c r="H138" s="8"/>
      <c r="I138" s="8"/>
    </row>
    <row r="139" spans="1:9" s="12" customFormat="1" x14ac:dyDescent="0.2">
      <c r="A139" s="523" t="s">
        <v>577</v>
      </c>
      <c r="B139" s="524" t="s">
        <v>2744</v>
      </c>
      <c r="C139" s="526" t="s">
        <v>2745</v>
      </c>
      <c r="D139" s="524"/>
      <c r="E139" s="523" t="s">
        <v>2746</v>
      </c>
      <c r="H139" s="8"/>
      <c r="I139" s="8"/>
    </row>
    <row r="140" spans="1:9" s="12" customFormat="1" x14ac:dyDescent="0.2">
      <c r="A140" s="523" t="s">
        <v>577</v>
      </c>
      <c r="B140" s="524" t="s">
        <v>2747</v>
      </c>
      <c r="C140" s="526" t="s">
        <v>2748</v>
      </c>
      <c r="D140" s="524"/>
      <c r="E140" s="523" t="s">
        <v>2749</v>
      </c>
      <c r="H140" s="8"/>
      <c r="I140" s="8"/>
    </row>
    <row r="141" spans="1:9" s="12" customFormat="1" x14ac:dyDescent="0.2">
      <c r="A141" s="523" t="s">
        <v>577</v>
      </c>
      <c r="B141" s="524" t="s">
        <v>640</v>
      </c>
      <c r="C141" s="526" t="s">
        <v>2750</v>
      </c>
      <c r="D141" s="524"/>
      <c r="E141" s="523" t="s">
        <v>641</v>
      </c>
      <c r="H141" s="8"/>
      <c r="I141" s="8"/>
    </row>
    <row r="142" spans="1:9" s="12" customFormat="1" x14ac:dyDescent="0.2">
      <c r="A142" s="523" t="s">
        <v>580</v>
      </c>
      <c r="B142" s="524" t="s">
        <v>648</v>
      </c>
      <c r="C142" s="526" t="s">
        <v>2751</v>
      </c>
      <c r="D142" s="524"/>
      <c r="E142" s="523" t="s">
        <v>649</v>
      </c>
      <c r="H142" s="8"/>
      <c r="I142" s="8"/>
    </row>
    <row r="143" spans="1:9" s="12" customFormat="1" x14ac:dyDescent="0.2">
      <c r="A143" s="523" t="s">
        <v>580</v>
      </c>
      <c r="B143" s="524" t="s">
        <v>652</v>
      </c>
      <c r="C143" s="526" t="s">
        <v>2752</v>
      </c>
      <c r="D143" s="524"/>
      <c r="E143" s="523" t="s">
        <v>653</v>
      </c>
      <c r="H143" s="8"/>
      <c r="I143" s="8"/>
    </row>
    <row r="144" spans="1:9" s="12" customFormat="1" x14ac:dyDescent="0.2">
      <c r="A144" s="523" t="s">
        <v>580</v>
      </c>
      <c r="B144" s="524" t="s">
        <v>2753</v>
      </c>
      <c r="C144" s="526" t="s">
        <v>2754</v>
      </c>
      <c r="D144" s="524"/>
      <c r="E144" s="523" t="s">
        <v>2755</v>
      </c>
      <c r="H144" s="8"/>
      <c r="I144" s="8"/>
    </row>
    <row r="145" spans="1:9" s="12" customFormat="1" x14ac:dyDescent="0.2">
      <c r="A145" s="523" t="s">
        <v>2540</v>
      </c>
      <c r="B145" s="524" t="s">
        <v>2756</v>
      </c>
      <c r="C145" s="526" t="s">
        <v>2539</v>
      </c>
      <c r="D145" s="524"/>
      <c r="E145" s="523" t="s">
        <v>2757</v>
      </c>
      <c r="H145" s="8"/>
      <c r="I145" s="8"/>
    </row>
    <row r="146" spans="1:9" s="12" customFormat="1" x14ac:dyDescent="0.2">
      <c r="A146" s="523" t="s">
        <v>2544</v>
      </c>
      <c r="B146" s="524" t="s">
        <v>2758</v>
      </c>
      <c r="C146" s="526" t="s">
        <v>2759</v>
      </c>
      <c r="D146" s="524"/>
      <c r="E146" s="523" t="s">
        <v>2760</v>
      </c>
      <c r="H146" s="8"/>
      <c r="I146" s="8"/>
    </row>
    <row r="147" spans="1:9" s="12" customFormat="1" x14ac:dyDescent="0.2">
      <c r="A147" s="523" t="s">
        <v>2544</v>
      </c>
      <c r="B147" s="524" t="s">
        <v>2761</v>
      </c>
      <c r="C147" s="526" t="s">
        <v>2762</v>
      </c>
      <c r="D147" s="524"/>
      <c r="E147" s="523" t="s">
        <v>2763</v>
      </c>
      <c r="H147" s="8"/>
      <c r="I147" s="8"/>
    </row>
    <row r="148" spans="1:9" x14ac:dyDescent="0.2">
      <c r="H148" s="8"/>
      <c r="I148" s="8"/>
    </row>
    <row r="149" spans="1:9" x14ac:dyDescent="0.2">
      <c r="B149" s="3"/>
    </row>
    <row r="150" spans="1:9" hidden="1" x14ac:dyDescent="0.2">
      <c r="A150" s="9"/>
    </row>
    <row r="151" spans="1:9" hidden="1" x14ac:dyDescent="0.2"/>
    <row r="152" spans="1:9" hidden="1" x14ac:dyDescent="0.2"/>
    <row r="153" spans="1:9" hidden="1" x14ac:dyDescent="0.2"/>
    <row r="154" spans="1:9" hidden="1" x14ac:dyDescent="0.2"/>
    <row r="155" spans="1:9" x14ac:dyDescent="0.2">
      <c r="A155" s="9" t="s">
        <v>177</v>
      </c>
    </row>
    <row r="156" spans="1:9" x14ac:dyDescent="0.2">
      <c r="A156" s="11" t="s">
        <v>178</v>
      </c>
      <c r="B156" s="386" t="s">
        <v>431</v>
      </c>
    </row>
    <row r="157" spans="1:9" x14ac:dyDescent="0.2">
      <c r="A157" s="1" t="s">
        <v>200</v>
      </c>
      <c r="B157" s="386" t="s">
        <v>433</v>
      </c>
      <c r="C157" s="1" t="s">
        <v>432</v>
      </c>
    </row>
    <row r="158" spans="1:9" x14ac:dyDescent="0.2">
      <c r="A158" s="1" t="s">
        <v>179</v>
      </c>
      <c r="B158" s="386"/>
    </row>
    <row r="160" spans="1:9" x14ac:dyDescent="0.2">
      <c r="A160" s="9" t="s">
        <v>180</v>
      </c>
    </row>
    <row r="161" spans="1:3" x14ac:dyDescent="0.2">
      <c r="A161" s="1" t="s">
        <v>181</v>
      </c>
      <c r="B161" s="386" t="s">
        <v>434</v>
      </c>
    </row>
    <row r="162" spans="1:3" x14ac:dyDescent="0.2">
      <c r="A162" s="1" t="s">
        <v>173</v>
      </c>
      <c r="B162" s="386" t="s">
        <v>433</v>
      </c>
      <c r="C162" s="1" t="s">
        <v>432</v>
      </c>
    </row>
    <row r="163" spans="1:3" s="12" customFormat="1" x14ac:dyDescent="0.2"/>
    <row r="164" spans="1:3" s="12" customFormat="1" hidden="1" x14ac:dyDescent="0.2"/>
    <row r="165" spans="1:3" s="12" customFormat="1" hidden="1" x14ac:dyDescent="0.2"/>
    <row r="166" spans="1:3" s="12" customFormat="1" hidden="1" x14ac:dyDescent="0.2"/>
    <row r="167" spans="1:3" hidden="1" x14ac:dyDescent="0.2"/>
    <row r="168" spans="1:3" x14ac:dyDescent="0.2">
      <c r="A168" s="9" t="s">
        <v>183</v>
      </c>
    </row>
    <row r="169" spans="1:3" x14ac:dyDescent="0.2">
      <c r="A169" s="523" t="s">
        <v>196</v>
      </c>
      <c r="B169" s="523" t="s">
        <v>185</v>
      </c>
      <c r="C169" s="523" t="s">
        <v>186</v>
      </c>
    </row>
    <row r="170" spans="1:3" hidden="1" x14ac:dyDescent="0.2">
      <c r="A170" s="526" t="s">
        <v>35</v>
      </c>
      <c r="B170" s="523" t="s">
        <v>184</v>
      </c>
      <c r="C170" s="523" t="s">
        <v>29</v>
      </c>
    </row>
    <row r="171" spans="1:3" s="12" customFormat="1" x14ac:dyDescent="0.2">
      <c r="A171" s="526" t="s">
        <v>3431</v>
      </c>
      <c r="B171" s="523" t="s">
        <v>3432</v>
      </c>
      <c r="C171" s="523" t="s">
        <v>3433</v>
      </c>
    </row>
    <row r="172" spans="1:3" s="12" customFormat="1" x14ac:dyDescent="0.2">
      <c r="A172" s="526" t="s">
        <v>3434</v>
      </c>
      <c r="B172" s="523" t="s">
        <v>3432</v>
      </c>
      <c r="C172" s="523" t="s">
        <v>3435</v>
      </c>
    </row>
    <row r="173" spans="1:3" s="12" customFormat="1" x14ac:dyDescent="0.2">
      <c r="A173" s="526" t="s">
        <v>3436</v>
      </c>
      <c r="B173" s="523" t="s">
        <v>3432</v>
      </c>
      <c r="C173" s="523" t="s">
        <v>3437</v>
      </c>
    </row>
    <row r="174" spans="1:3" s="12" customFormat="1" x14ac:dyDescent="0.2">
      <c r="A174" s="526" t="s">
        <v>3438</v>
      </c>
      <c r="B174" s="523" t="s">
        <v>3432</v>
      </c>
      <c r="C174" s="523" t="s">
        <v>3439</v>
      </c>
    </row>
    <row r="175" spans="1:3" s="12" customFormat="1" x14ac:dyDescent="0.2">
      <c r="A175" s="526" t="s">
        <v>3440</v>
      </c>
      <c r="B175" s="523" t="s">
        <v>3432</v>
      </c>
      <c r="C175" s="523" t="s">
        <v>3441</v>
      </c>
    </row>
    <row r="176" spans="1:3" s="12" customFormat="1" x14ac:dyDescent="0.2">
      <c r="A176" s="526" t="s">
        <v>3442</v>
      </c>
      <c r="B176" s="523" t="s">
        <v>3432</v>
      </c>
      <c r="C176" s="523" t="s">
        <v>3443</v>
      </c>
    </row>
    <row r="177" spans="1:3" s="12" customFormat="1" x14ac:dyDescent="0.2">
      <c r="A177" s="526" t="s">
        <v>3444</v>
      </c>
      <c r="B177" s="523" t="s">
        <v>3432</v>
      </c>
      <c r="C177" s="523" t="s">
        <v>3445</v>
      </c>
    </row>
    <row r="178" spans="1:3" s="12" customFormat="1" x14ac:dyDescent="0.2">
      <c r="A178" s="526" t="s">
        <v>3446</v>
      </c>
      <c r="B178" s="523" t="s">
        <v>3447</v>
      </c>
      <c r="C178" s="523" t="s">
        <v>3448</v>
      </c>
    </row>
    <row r="179" spans="1:3" s="12" customFormat="1" x14ac:dyDescent="0.2">
      <c r="A179" s="526" t="s">
        <v>3449</v>
      </c>
      <c r="B179" s="523" t="s">
        <v>3447</v>
      </c>
      <c r="C179" s="523" t="s">
        <v>3450</v>
      </c>
    </row>
    <row r="180" spans="1:3" s="12" customFormat="1" x14ac:dyDescent="0.2">
      <c r="A180" s="526" t="s">
        <v>3451</v>
      </c>
      <c r="B180" s="523" t="s">
        <v>3447</v>
      </c>
      <c r="C180" s="523" t="s">
        <v>3452</v>
      </c>
    </row>
    <row r="181" spans="1:3" s="12" customFormat="1" x14ac:dyDescent="0.2">
      <c r="A181" s="526" t="s">
        <v>3453</v>
      </c>
      <c r="B181" s="523" t="s">
        <v>3447</v>
      </c>
      <c r="C181" s="523" t="s">
        <v>3454</v>
      </c>
    </row>
    <row r="182" spans="1:3" s="12" customFormat="1" x14ac:dyDescent="0.2">
      <c r="A182" s="526" t="s">
        <v>3455</v>
      </c>
      <c r="B182" s="523" t="s">
        <v>3456</v>
      </c>
      <c r="C182" s="523" t="s">
        <v>3457</v>
      </c>
    </row>
    <row r="183" spans="1:3" s="12" customFormat="1" x14ac:dyDescent="0.2">
      <c r="A183" s="526" t="s">
        <v>3458</v>
      </c>
      <c r="B183" s="523" t="s">
        <v>3456</v>
      </c>
      <c r="C183" s="523" t="s">
        <v>3459</v>
      </c>
    </row>
    <row r="184" spans="1:3" s="12" customFormat="1" x14ac:dyDescent="0.2">
      <c r="A184" s="526" t="s">
        <v>3440</v>
      </c>
      <c r="B184" s="523" t="s">
        <v>3456</v>
      </c>
      <c r="C184" s="523" t="s">
        <v>3441</v>
      </c>
    </row>
    <row r="185" spans="1:3" s="12" customFormat="1" x14ac:dyDescent="0.2">
      <c r="A185" s="526" t="s">
        <v>3442</v>
      </c>
      <c r="B185" s="523" t="s">
        <v>3456</v>
      </c>
      <c r="C185" s="523" t="s">
        <v>3443</v>
      </c>
    </row>
    <row r="186" spans="1:3" s="12" customFormat="1" x14ac:dyDescent="0.2">
      <c r="A186" s="526" t="s">
        <v>3438</v>
      </c>
      <c r="B186" s="523" t="s">
        <v>3456</v>
      </c>
      <c r="C186" s="523" t="s">
        <v>3439</v>
      </c>
    </row>
    <row r="187" spans="1:3" s="12" customFormat="1" x14ac:dyDescent="0.2">
      <c r="A187" s="526" t="s">
        <v>3431</v>
      </c>
      <c r="B187" s="523" t="s">
        <v>3456</v>
      </c>
      <c r="C187" s="523" t="s">
        <v>3433</v>
      </c>
    </row>
    <row r="188" spans="1:3" s="12" customFormat="1" x14ac:dyDescent="0.2">
      <c r="A188" s="526" t="s">
        <v>3444</v>
      </c>
      <c r="B188" s="523" t="s">
        <v>3456</v>
      </c>
      <c r="C188" s="523" t="s">
        <v>3445</v>
      </c>
    </row>
    <row r="189" spans="1:3" s="12" customFormat="1" x14ac:dyDescent="0.2">
      <c r="A189" s="526" t="s">
        <v>3434</v>
      </c>
      <c r="B189" s="523" t="s">
        <v>3456</v>
      </c>
      <c r="C189" s="523" t="s">
        <v>3435</v>
      </c>
    </row>
    <row r="190" spans="1:3" s="12" customFormat="1" x14ac:dyDescent="0.2">
      <c r="A190" s="526" t="s">
        <v>3460</v>
      </c>
      <c r="B190" s="523" t="s">
        <v>3456</v>
      </c>
      <c r="C190" s="523" t="s">
        <v>3461</v>
      </c>
    </row>
    <row r="191" spans="1:3" s="12" customFormat="1" x14ac:dyDescent="0.2">
      <c r="A191" s="526" t="s">
        <v>3462</v>
      </c>
      <c r="B191" s="523" t="s">
        <v>3456</v>
      </c>
      <c r="C191" s="523" t="s">
        <v>3463</v>
      </c>
    </row>
    <row r="192" spans="1:3" s="12" customFormat="1" x14ac:dyDescent="0.2">
      <c r="A192" s="526" t="s">
        <v>3436</v>
      </c>
      <c r="B192" s="523" t="s">
        <v>3456</v>
      </c>
      <c r="C192" s="523" t="s">
        <v>3437</v>
      </c>
    </row>
    <row r="193" spans="1:3" s="12" customFormat="1" x14ac:dyDescent="0.2">
      <c r="A193" s="526" t="s">
        <v>3434</v>
      </c>
      <c r="B193" s="523" t="s">
        <v>3464</v>
      </c>
      <c r="C193" s="523" t="s">
        <v>3435</v>
      </c>
    </row>
    <row r="194" spans="1:3" s="12" customFormat="1" x14ac:dyDescent="0.2">
      <c r="A194" s="526" t="s">
        <v>3462</v>
      </c>
      <c r="B194" s="523" t="s">
        <v>3464</v>
      </c>
      <c r="C194" s="523" t="s">
        <v>3463</v>
      </c>
    </row>
    <row r="195" spans="1:3" s="12" customFormat="1" x14ac:dyDescent="0.2">
      <c r="A195" s="526" t="s">
        <v>3465</v>
      </c>
      <c r="B195" s="523" t="s">
        <v>3464</v>
      </c>
      <c r="C195" s="523" t="s">
        <v>3466</v>
      </c>
    </row>
    <row r="196" spans="1:3" s="12" customFormat="1" x14ac:dyDescent="0.2">
      <c r="A196" s="526" t="s">
        <v>3440</v>
      </c>
      <c r="B196" s="523" t="s">
        <v>3464</v>
      </c>
      <c r="C196" s="523" t="s">
        <v>3441</v>
      </c>
    </row>
    <row r="197" spans="1:3" s="12" customFormat="1" x14ac:dyDescent="0.2">
      <c r="A197" s="526" t="s">
        <v>3467</v>
      </c>
      <c r="B197" s="523" t="s">
        <v>3468</v>
      </c>
      <c r="C197" s="523" t="s">
        <v>3469</v>
      </c>
    </row>
    <row r="198" spans="1:3" s="12" customFormat="1" x14ac:dyDescent="0.2">
      <c r="A198" s="526" t="s">
        <v>3470</v>
      </c>
      <c r="B198" s="523" t="s">
        <v>3468</v>
      </c>
      <c r="C198" s="523" t="s">
        <v>3471</v>
      </c>
    </row>
    <row r="199" spans="1:3" s="12" customFormat="1" x14ac:dyDescent="0.2">
      <c r="A199" s="526" t="s">
        <v>3472</v>
      </c>
      <c r="B199" s="523" t="s">
        <v>3468</v>
      </c>
      <c r="C199" s="523" t="s">
        <v>3473</v>
      </c>
    </row>
    <row r="200" spans="1:3" s="12" customFormat="1" x14ac:dyDescent="0.2">
      <c r="A200" s="526" t="s">
        <v>3474</v>
      </c>
      <c r="B200" s="523" t="s">
        <v>3468</v>
      </c>
      <c r="C200" s="523" t="s">
        <v>3475</v>
      </c>
    </row>
    <row r="201" spans="1:3" s="12" customFormat="1" x14ac:dyDescent="0.2">
      <c r="A201" s="526" t="s">
        <v>3476</v>
      </c>
      <c r="B201" s="523" t="s">
        <v>3468</v>
      </c>
      <c r="C201" s="523" t="s">
        <v>3477</v>
      </c>
    </row>
    <row r="202" spans="1:3" s="12" customFormat="1" x14ac:dyDescent="0.2">
      <c r="A202" s="526" t="s">
        <v>3478</v>
      </c>
      <c r="B202" s="523" t="s">
        <v>3468</v>
      </c>
      <c r="C202" s="523" t="s">
        <v>3479</v>
      </c>
    </row>
    <row r="203" spans="1:3" s="12" customFormat="1" x14ac:dyDescent="0.2">
      <c r="A203" s="526" t="s">
        <v>3480</v>
      </c>
      <c r="B203" s="523" t="s">
        <v>3481</v>
      </c>
      <c r="C203" s="523" t="s">
        <v>3482</v>
      </c>
    </row>
    <row r="204" spans="1:3" s="12" customFormat="1" x14ac:dyDescent="0.2">
      <c r="A204" s="526" t="s">
        <v>3483</v>
      </c>
      <c r="B204" s="523" t="s">
        <v>3481</v>
      </c>
      <c r="C204" s="523" t="s">
        <v>3484</v>
      </c>
    </row>
    <row r="205" spans="1:3" s="12" customFormat="1" x14ac:dyDescent="0.2">
      <c r="A205" s="526" t="s">
        <v>3485</v>
      </c>
      <c r="B205" s="523" t="s">
        <v>3486</v>
      </c>
      <c r="C205" s="523" t="s">
        <v>3487</v>
      </c>
    </row>
    <row r="206" spans="1:3" s="12" customFormat="1" x14ac:dyDescent="0.2">
      <c r="A206" s="526" t="s">
        <v>3488</v>
      </c>
      <c r="B206" s="523" t="s">
        <v>3486</v>
      </c>
      <c r="C206" s="523" t="s">
        <v>3489</v>
      </c>
    </row>
    <row r="207" spans="1:3" s="12" customFormat="1" x14ac:dyDescent="0.2">
      <c r="A207" s="526" t="s">
        <v>3490</v>
      </c>
      <c r="B207" s="523" t="s">
        <v>3486</v>
      </c>
      <c r="C207" s="523" t="s">
        <v>3491</v>
      </c>
    </row>
    <row r="208" spans="1:3" s="12" customFormat="1" x14ac:dyDescent="0.2">
      <c r="A208" s="526" t="s">
        <v>3492</v>
      </c>
      <c r="B208" s="523" t="s">
        <v>3486</v>
      </c>
      <c r="C208" s="523" t="s">
        <v>3493</v>
      </c>
    </row>
    <row r="209" spans="1:3" s="12" customFormat="1" x14ac:dyDescent="0.2">
      <c r="A209" s="526" t="s">
        <v>3494</v>
      </c>
      <c r="B209" s="523" t="s">
        <v>3486</v>
      </c>
      <c r="C209" s="523" t="s">
        <v>3495</v>
      </c>
    </row>
    <row r="210" spans="1:3" s="12" customFormat="1" x14ac:dyDescent="0.2">
      <c r="A210" s="526" t="s">
        <v>3496</v>
      </c>
      <c r="B210" s="523" t="s">
        <v>3486</v>
      </c>
      <c r="C210" s="523" t="s">
        <v>3497</v>
      </c>
    </row>
    <row r="211" spans="1:3" s="12" customFormat="1" x14ac:dyDescent="0.2">
      <c r="A211" s="526" t="s">
        <v>3498</v>
      </c>
      <c r="B211" s="523" t="s">
        <v>3486</v>
      </c>
      <c r="C211" s="523" t="s">
        <v>3499</v>
      </c>
    </row>
    <row r="212" spans="1:3" s="12" customFormat="1" x14ac:dyDescent="0.2">
      <c r="A212" s="526" t="s">
        <v>3485</v>
      </c>
      <c r="B212" s="523" t="s">
        <v>3500</v>
      </c>
      <c r="C212" s="523" t="s">
        <v>3487</v>
      </c>
    </row>
    <row r="213" spans="1:3" s="12" customFormat="1" x14ac:dyDescent="0.2">
      <c r="A213" s="526" t="s">
        <v>3470</v>
      </c>
      <c r="B213" s="523" t="s">
        <v>3500</v>
      </c>
      <c r="C213" s="523" t="s">
        <v>3471</v>
      </c>
    </row>
    <row r="214" spans="1:3" s="12" customFormat="1" x14ac:dyDescent="0.2">
      <c r="A214" s="526" t="s">
        <v>3488</v>
      </c>
      <c r="B214" s="523" t="s">
        <v>3500</v>
      </c>
      <c r="C214" s="523" t="s">
        <v>3489</v>
      </c>
    </row>
    <row r="215" spans="1:3" s="12" customFormat="1" x14ac:dyDescent="0.2">
      <c r="A215" s="526" t="s">
        <v>3501</v>
      </c>
      <c r="B215" s="523" t="s">
        <v>3500</v>
      </c>
      <c r="C215" s="523" t="s">
        <v>3502</v>
      </c>
    </row>
    <row r="216" spans="1:3" s="12" customFormat="1" x14ac:dyDescent="0.2">
      <c r="A216" s="526" t="s">
        <v>3474</v>
      </c>
      <c r="B216" s="523" t="s">
        <v>3500</v>
      </c>
      <c r="C216" s="523" t="s">
        <v>3475</v>
      </c>
    </row>
    <row r="217" spans="1:3" s="12" customFormat="1" x14ac:dyDescent="0.2">
      <c r="A217" s="526" t="s">
        <v>3503</v>
      </c>
      <c r="B217" s="523" t="s">
        <v>3500</v>
      </c>
      <c r="C217" s="523" t="s">
        <v>3504</v>
      </c>
    </row>
    <row r="218" spans="1:3" s="12" customFormat="1" x14ac:dyDescent="0.2">
      <c r="A218" s="526" t="s">
        <v>3505</v>
      </c>
      <c r="B218" s="523" t="s">
        <v>3500</v>
      </c>
      <c r="C218" s="523" t="s">
        <v>3506</v>
      </c>
    </row>
    <row r="219" spans="1:3" s="12" customFormat="1" x14ac:dyDescent="0.2">
      <c r="A219" s="526" t="s">
        <v>3507</v>
      </c>
      <c r="B219" s="523" t="s">
        <v>3500</v>
      </c>
      <c r="C219" s="523" t="s">
        <v>3508</v>
      </c>
    </row>
    <row r="220" spans="1:3" s="12" customFormat="1" x14ac:dyDescent="0.2">
      <c r="A220" s="526" t="s">
        <v>3490</v>
      </c>
      <c r="B220" s="523" t="s">
        <v>3500</v>
      </c>
      <c r="C220" s="523" t="s">
        <v>3491</v>
      </c>
    </row>
    <row r="221" spans="1:3" s="12" customFormat="1" x14ac:dyDescent="0.2">
      <c r="A221" s="526" t="s">
        <v>3490</v>
      </c>
      <c r="B221" s="523" t="s">
        <v>3509</v>
      </c>
      <c r="C221" s="523" t="s">
        <v>3491</v>
      </c>
    </row>
    <row r="222" spans="1:3" s="12" customFormat="1" x14ac:dyDescent="0.2">
      <c r="A222" s="526" t="s">
        <v>3492</v>
      </c>
      <c r="B222" s="523" t="s">
        <v>3509</v>
      </c>
      <c r="C222" s="523" t="s">
        <v>3493</v>
      </c>
    </row>
    <row r="223" spans="1:3" s="12" customFormat="1" x14ac:dyDescent="0.2">
      <c r="A223" s="526" t="s">
        <v>3510</v>
      </c>
      <c r="B223" s="523" t="s">
        <v>3509</v>
      </c>
      <c r="C223" s="523" t="s">
        <v>3511</v>
      </c>
    </row>
    <row r="224" spans="1:3" s="12" customFormat="1" x14ac:dyDescent="0.2">
      <c r="A224" s="526" t="s">
        <v>3512</v>
      </c>
      <c r="B224" s="523" t="s">
        <v>3509</v>
      </c>
      <c r="C224" s="523" t="s">
        <v>3513</v>
      </c>
    </row>
    <row r="225" spans="1:3" s="12" customFormat="1" x14ac:dyDescent="0.2">
      <c r="A225" s="526" t="s">
        <v>3494</v>
      </c>
      <c r="B225" s="523" t="s">
        <v>3509</v>
      </c>
      <c r="C225" s="523" t="s">
        <v>3495</v>
      </c>
    </row>
    <row r="226" spans="1:3" s="12" customFormat="1" x14ac:dyDescent="0.2">
      <c r="A226" s="526" t="s">
        <v>3496</v>
      </c>
      <c r="B226" s="523" t="s">
        <v>3509</v>
      </c>
      <c r="C226" s="523" t="s">
        <v>3497</v>
      </c>
    </row>
    <row r="227" spans="1:3" s="12" customFormat="1" x14ac:dyDescent="0.2">
      <c r="A227" s="526" t="s">
        <v>3514</v>
      </c>
      <c r="B227" s="523" t="s">
        <v>3509</v>
      </c>
      <c r="C227" s="523" t="s">
        <v>3515</v>
      </c>
    </row>
    <row r="228" spans="1:3" s="12" customFormat="1" x14ac:dyDescent="0.2">
      <c r="A228" s="526" t="s">
        <v>3498</v>
      </c>
      <c r="B228" s="523" t="s">
        <v>3509</v>
      </c>
      <c r="C228" s="523" t="s">
        <v>3499</v>
      </c>
    </row>
    <row r="229" spans="1:3" s="12" customFormat="1" x14ac:dyDescent="0.2">
      <c r="A229" s="526" t="s">
        <v>3501</v>
      </c>
      <c r="B229" s="523" t="s">
        <v>3509</v>
      </c>
      <c r="C229" s="523" t="s">
        <v>3502</v>
      </c>
    </row>
    <row r="230" spans="1:3" s="12" customFormat="1" x14ac:dyDescent="0.2">
      <c r="A230" s="526" t="s">
        <v>3503</v>
      </c>
      <c r="B230" s="523" t="s">
        <v>3509</v>
      </c>
      <c r="C230" s="523" t="s">
        <v>3504</v>
      </c>
    </row>
    <row r="231" spans="1:3" s="12" customFormat="1" x14ac:dyDescent="0.2">
      <c r="A231" s="526" t="s">
        <v>3485</v>
      </c>
      <c r="B231" s="523" t="s">
        <v>3509</v>
      </c>
      <c r="C231" s="523" t="s">
        <v>3487</v>
      </c>
    </row>
    <row r="232" spans="1:3" s="12" customFormat="1" x14ac:dyDescent="0.2">
      <c r="A232" s="526" t="s">
        <v>3488</v>
      </c>
      <c r="B232" s="523" t="s">
        <v>3509</v>
      </c>
      <c r="C232" s="523" t="s">
        <v>3489</v>
      </c>
    </row>
    <row r="233" spans="1:3" s="12" customFormat="1" x14ac:dyDescent="0.2">
      <c r="A233" s="526" t="s">
        <v>3476</v>
      </c>
      <c r="B233" s="523" t="s">
        <v>3509</v>
      </c>
      <c r="C233" s="523" t="s">
        <v>3477</v>
      </c>
    </row>
    <row r="234" spans="1:3" s="12" customFormat="1" x14ac:dyDescent="0.2">
      <c r="A234" s="526" t="s">
        <v>3505</v>
      </c>
      <c r="B234" s="523" t="s">
        <v>3509</v>
      </c>
      <c r="C234" s="523" t="s">
        <v>3506</v>
      </c>
    </row>
    <row r="235" spans="1:3" s="12" customFormat="1" x14ac:dyDescent="0.2">
      <c r="A235" s="526" t="s">
        <v>3455</v>
      </c>
      <c r="B235" s="523" t="s">
        <v>3516</v>
      </c>
      <c r="C235" s="523" t="s">
        <v>3457</v>
      </c>
    </row>
    <row r="236" spans="1:3" s="12" customFormat="1" x14ac:dyDescent="0.2">
      <c r="A236" s="526" t="s">
        <v>3440</v>
      </c>
      <c r="B236" s="523" t="s">
        <v>3516</v>
      </c>
      <c r="C236" s="523" t="s">
        <v>3441</v>
      </c>
    </row>
    <row r="237" spans="1:3" s="12" customFormat="1" x14ac:dyDescent="0.2">
      <c r="A237" s="526" t="s">
        <v>3442</v>
      </c>
      <c r="B237" s="523" t="s">
        <v>3516</v>
      </c>
      <c r="C237" s="523" t="s">
        <v>3443</v>
      </c>
    </row>
    <row r="238" spans="1:3" s="12" customFormat="1" x14ac:dyDescent="0.2">
      <c r="A238" s="526" t="s">
        <v>3431</v>
      </c>
      <c r="B238" s="523" t="s">
        <v>3516</v>
      </c>
      <c r="C238" s="523" t="s">
        <v>3433</v>
      </c>
    </row>
    <row r="239" spans="1:3" s="12" customFormat="1" x14ac:dyDescent="0.2">
      <c r="A239" s="526" t="s">
        <v>3444</v>
      </c>
      <c r="B239" s="523" t="s">
        <v>3516</v>
      </c>
      <c r="C239" s="523" t="s">
        <v>3445</v>
      </c>
    </row>
    <row r="240" spans="1:3" s="12" customFormat="1" x14ac:dyDescent="0.2">
      <c r="A240" s="526" t="s">
        <v>3517</v>
      </c>
      <c r="B240" s="523" t="s">
        <v>3518</v>
      </c>
      <c r="C240" s="523" t="s">
        <v>3519</v>
      </c>
    </row>
    <row r="241" spans="1:3" s="12" customFormat="1" x14ac:dyDescent="0.2">
      <c r="A241" s="526" t="s">
        <v>3520</v>
      </c>
      <c r="B241" s="523" t="s">
        <v>3518</v>
      </c>
      <c r="C241" s="523" t="s">
        <v>3521</v>
      </c>
    </row>
    <row r="242" spans="1:3" s="12" customFormat="1" x14ac:dyDescent="0.2">
      <c r="A242" s="526" t="s">
        <v>3522</v>
      </c>
      <c r="B242" s="523" t="s">
        <v>3518</v>
      </c>
      <c r="C242" s="523" t="s">
        <v>3523</v>
      </c>
    </row>
    <row r="243" spans="1:3" s="12" customFormat="1" x14ac:dyDescent="0.2">
      <c r="A243" s="526" t="s">
        <v>3524</v>
      </c>
      <c r="B243" s="523" t="s">
        <v>3518</v>
      </c>
      <c r="C243" s="523" t="s">
        <v>3525</v>
      </c>
    </row>
    <row r="244" spans="1:3" s="12" customFormat="1" x14ac:dyDescent="0.2">
      <c r="A244" s="526" t="s">
        <v>3526</v>
      </c>
      <c r="B244" s="523" t="s">
        <v>3518</v>
      </c>
      <c r="C244" s="523" t="s">
        <v>3527</v>
      </c>
    </row>
    <row r="245" spans="1:3" s="12" customFormat="1" x14ac:dyDescent="0.2">
      <c r="A245" s="526" t="s">
        <v>3528</v>
      </c>
      <c r="B245" s="523" t="s">
        <v>3518</v>
      </c>
      <c r="C245" s="523" t="s">
        <v>3529</v>
      </c>
    </row>
    <row r="246" spans="1:3" s="12" customFormat="1" x14ac:dyDescent="0.2">
      <c r="A246" s="526" t="s">
        <v>3530</v>
      </c>
      <c r="B246" s="523" t="s">
        <v>3518</v>
      </c>
      <c r="C246" s="523" t="s">
        <v>3531</v>
      </c>
    </row>
    <row r="247" spans="1:3" s="12" customFormat="1" x14ac:dyDescent="0.2">
      <c r="A247" s="526" t="s">
        <v>3532</v>
      </c>
      <c r="B247" s="523" t="s">
        <v>3518</v>
      </c>
      <c r="C247" s="523" t="s">
        <v>3533</v>
      </c>
    </row>
    <row r="248" spans="1:3" s="12" customFormat="1" x14ac:dyDescent="0.2">
      <c r="A248" s="526" t="s">
        <v>3534</v>
      </c>
      <c r="B248" s="523" t="s">
        <v>3518</v>
      </c>
      <c r="C248" s="523" t="s">
        <v>3535</v>
      </c>
    </row>
    <row r="249" spans="1:3" s="12" customFormat="1" x14ac:dyDescent="0.2">
      <c r="A249" s="526" t="s">
        <v>3536</v>
      </c>
      <c r="B249" s="523" t="s">
        <v>3518</v>
      </c>
      <c r="C249" s="523" t="s">
        <v>3537</v>
      </c>
    </row>
    <row r="250" spans="1:3" s="12" customFormat="1" x14ac:dyDescent="0.2">
      <c r="A250" s="526" t="s">
        <v>3536</v>
      </c>
      <c r="B250" s="523" t="s">
        <v>3538</v>
      </c>
      <c r="C250" s="523" t="s">
        <v>3537</v>
      </c>
    </row>
    <row r="251" spans="1:3" s="12" customFormat="1" x14ac:dyDescent="0.2">
      <c r="A251" s="526" t="s">
        <v>3522</v>
      </c>
      <c r="B251" s="523" t="s">
        <v>3538</v>
      </c>
      <c r="C251" s="523" t="s">
        <v>3523</v>
      </c>
    </row>
    <row r="252" spans="1:3" s="12" customFormat="1" x14ac:dyDescent="0.2">
      <c r="A252" s="526" t="s">
        <v>3517</v>
      </c>
      <c r="B252" s="523" t="s">
        <v>3538</v>
      </c>
      <c r="C252" s="523" t="s">
        <v>3519</v>
      </c>
    </row>
    <row r="253" spans="1:3" s="12" customFormat="1" x14ac:dyDescent="0.2">
      <c r="A253" s="526" t="s">
        <v>3526</v>
      </c>
      <c r="B253" s="523" t="s">
        <v>3538</v>
      </c>
      <c r="C253" s="523" t="s">
        <v>3527</v>
      </c>
    </row>
    <row r="254" spans="1:3" s="12" customFormat="1" x14ac:dyDescent="0.2">
      <c r="A254" s="526" t="s">
        <v>3520</v>
      </c>
      <c r="B254" s="523" t="s">
        <v>3538</v>
      </c>
      <c r="C254" s="523" t="s">
        <v>3521</v>
      </c>
    </row>
    <row r="255" spans="1:3" s="12" customFormat="1" x14ac:dyDescent="0.2">
      <c r="A255" s="526" t="s">
        <v>3524</v>
      </c>
      <c r="B255" s="523" t="s">
        <v>3538</v>
      </c>
      <c r="C255" s="523" t="s">
        <v>3525</v>
      </c>
    </row>
    <row r="256" spans="1:3" s="12" customFormat="1" x14ac:dyDescent="0.2">
      <c r="A256" s="526" t="s">
        <v>3528</v>
      </c>
      <c r="B256" s="523" t="s">
        <v>3538</v>
      </c>
      <c r="C256" s="523" t="s">
        <v>3529</v>
      </c>
    </row>
    <row r="257" spans="1:3" s="12" customFormat="1" x14ac:dyDescent="0.2">
      <c r="A257" s="526" t="s">
        <v>3532</v>
      </c>
      <c r="B257" s="523" t="s">
        <v>3538</v>
      </c>
      <c r="C257" s="523" t="s">
        <v>3533</v>
      </c>
    </row>
    <row r="258" spans="1:3" s="12" customFormat="1" x14ac:dyDescent="0.2">
      <c r="A258" s="526" t="s">
        <v>3539</v>
      </c>
      <c r="B258" s="523" t="s">
        <v>3538</v>
      </c>
      <c r="C258" s="523" t="s">
        <v>3540</v>
      </c>
    </row>
    <row r="259" spans="1:3" s="12" customFormat="1" x14ac:dyDescent="0.2">
      <c r="A259" s="526" t="s">
        <v>3530</v>
      </c>
      <c r="B259" s="523" t="s">
        <v>3538</v>
      </c>
      <c r="C259" s="523" t="s">
        <v>3531</v>
      </c>
    </row>
    <row r="260" spans="1:3" s="12" customFormat="1" x14ac:dyDescent="0.2">
      <c r="A260" s="526" t="s">
        <v>3541</v>
      </c>
      <c r="B260" s="523" t="s">
        <v>3538</v>
      </c>
      <c r="C260" s="523" t="s">
        <v>3542</v>
      </c>
    </row>
    <row r="261" spans="1:3" s="12" customFormat="1" x14ac:dyDescent="0.2">
      <c r="A261" s="526" t="s">
        <v>3543</v>
      </c>
      <c r="B261" s="523" t="s">
        <v>3538</v>
      </c>
      <c r="C261" s="523" t="s">
        <v>3544</v>
      </c>
    </row>
    <row r="262" spans="1:3" s="12" customFormat="1" x14ac:dyDescent="0.2">
      <c r="A262" s="526" t="s">
        <v>3545</v>
      </c>
      <c r="B262" s="523" t="s">
        <v>3538</v>
      </c>
      <c r="C262" s="523" t="s">
        <v>3546</v>
      </c>
    </row>
    <row r="263" spans="1:3" s="12" customFormat="1" x14ac:dyDescent="0.2">
      <c r="A263" s="526" t="s">
        <v>3534</v>
      </c>
      <c r="B263" s="523" t="s">
        <v>3538</v>
      </c>
      <c r="C263" s="523" t="s">
        <v>3535</v>
      </c>
    </row>
    <row r="264" spans="1:3" s="12" customFormat="1" x14ac:dyDescent="0.2">
      <c r="A264" s="526" t="s">
        <v>3547</v>
      </c>
      <c r="B264" s="523" t="s">
        <v>3447</v>
      </c>
      <c r="C264" s="523" t="s">
        <v>3548</v>
      </c>
    </row>
    <row r="265" spans="1:3" s="12" customFormat="1" x14ac:dyDescent="0.2">
      <c r="A265" s="526" t="s">
        <v>3549</v>
      </c>
      <c r="B265" s="523" t="s">
        <v>3468</v>
      </c>
      <c r="C265" s="523" t="s">
        <v>3550</v>
      </c>
    </row>
    <row r="266" spans="1:3" s="12" customFormat="1" x14ac:dyDescent="0.2">
      <c r="A266" s="526" t="s">
        <v>3551</v>
      </c>
      <c r="B266" s="523" t="s">
        <v>3468</v>
      </c>
      <c r="C266" s="523" t="s">
        <v>3552</v>
      </c>
    </row>
    <row r="267" spans="1:3" s="12" customFormat="1" x14ac:dyDescent="0.2">
      <c r="A267" s="526" t="s">
        <v>3485</v>
      </c>
      <c r="B267" s="523" t="s">
        <v>3468</v>
      </c>
      <c r="C267" s="523" t="s">
        <v>3487</v>
      </c>
    </row>
    <row r="268" spans="1:3" s="12" customFormat="1" x14ac:dyDescent="0.2">
      <c r="A268" s="526" t="s">
        <v>3553</v>
      </c>
      <c r="B268" s="523" t="s">
        <v>3481</v>
      </c>
      <c r="C268" s="523" t="s">
        <v>3554</v>
      </c>
    </row>
    <row r="269" spans="1:3" s="12" customFormat="1" x14ac:dyDescent="0.2">
      <c r="A269" s="526" t="s">
        <v>3555</v>
      </c>
      <c r="B269" s="523" t="s">
        <v>3481</v>
      </c>
      <c r="C269" s="523" t="s">
        <v>3556</v>
      </c>
    </row>
    <row r="270" spans="1:3" s="12" customFormat="1" x14ac:dyDescent="0.2">
      <c r="A270" s="526" t="s">
        <v>3557</v>
      </c>
      <c r="B270" s="523" t="s">
        <v>3481</v>
      </c>
      <c r="C270" s="523" t="s">
        <v>3558</v>
      </c>
    </row>
    <row r="271" spans="1:3" s="12" customFormat="1" x14ac:dyDescent="0.2">
      <c r="A271" s="526" t="s">
        <v>3559</v>
      </c>
      <c r="B271" s="523" t="s">
        <v>3481</v>
      </c>
      <c r="C271" s="523" t="s">
        <v>3560</v>
      </c>
    </row>
    <row r="272" spans="1:3" s="12" customFormat="1" x14ac:dyDescent="0.2">
      <c r="A272" s="526" t="s">
        <v>3561</v>
      </c>
      <c r="B272" s="523" t="s">
        <v>3481</v>
      </c>
      <c r="C272" s="523" t="s">
        <v>3562</v>
      </c>
    </row>
    <row r="273" spans="1:3" s="12" customFormat="1" x14ac:dyDescent="0.2">
      <c r="A273" s="526" t="s">
        <v>3563</v>
      </c>
      <c r="B273" s="523" t="s">
        <v>3481</v>
      </c>
      <c r="C273" s="523" t="s">
        <v>3564</v>
      </c>
    </row>
    <row r="274" spans="1:3" s="12" customFormat="1" x14ac:dyDescent="0.2">
      <c r="A274" s="526" t="s">
        <v>3565</v>
      </c>
      <c r="B274" s="523" t="s">
        <v>3481</v>
      </c>
      <c r="C274" s="523" t="s">
        <v>3566</v>
      </c>
    </row>
    <row r="275" spans="1:3" s="12" customFormat="1" x14ac:dyDescent="0.2">
      <c r="A275" s="526" t="s">
        <v>3567</v>
      </c>
      <c r="B275" s="523" t="s">
        <v>3481</v>
      </c>
      <c r="C275" s="523" t="s">
        <v>3568</v>
      </c>
    </row>
    <row r="276" spans="1:3" s="12" customFormat="1" x14ac:dyDescent="0.2">
      <c r="A276" s="526" t="s">
        <v>3569</v>
      </c>
      <c r="B276" s="523" t="s">
        <v>3481</v>
      </c>
      <c r="C276" s="523" t="s">
        <v>3570</v>
      </c>
    </row>
    <row r="277" spans="1:3" s="12" customFormat="1" x14ac:dyDescent="0.2">
      <c r="A277" s="526" t="s">
        <v>3465</v>
      </c>
      <c r="B277" s="523" t="s">
        <v>3571</v>
      </c>
      <c r="C277" s="523" t="s">
        <v>3466</v>
      </c>
    </row>
    <row r="278" spans="1:3" s="12" customFormat="1" x14ac:dyDescent="0.2">
      <c r="A278" s="526" t="s">
        <v>3572</v>
      </c>
      <c r="B278" s="523" t="s">
        <v>3571</v>
      </c>
      <c r="C278" s="523" t="s">
        <v>3573</v>
      </c>
    </row>
    <row r="279" spans="1:3" s="12" customFormat="1" x14ac:dyDescent="0.2">
      <c r="A279" s="526" t="s">
        <v>3574</v>
      </c>
      <c r="B279" s="523" t="s">
        <v>3575</v>
      </c>
      <c r="C279" s="523" t="s">
        <v>3576</v>
      </c>
    </row>
    <row r="280" spans="1:3" s="12" customFormat="1" x14ac:dyDescent="0.2">
      <c r="A280" s="526" t="s">
        <v>3460</v>
      </c>
      <c r="B280" s="523" t="s">
        <v>3575</v>
      </c>
      <c r="C280" s="523" t="s">
        <v>3461</v>
      </c>
    </row>
    <row r="281" spans="1:3" s="12" customFormat="1" x14ac:dyDescent="0.2">
      <c r="A281" s="526" t="s">
        <v>3577</v>
      </c>
      <c r="B281" s="523" t="s">
        <v>3575</v>
      </c>
      <c r="C281" s="523" t="s">
        <v>3578</v>
      </c>
    </row>
    <row r="282" spans="1:3" s="12" customFormat="1" x14ac:dyDescent="0.2">
      <c r="A282" s="526" t="s">
        <v>3579</v>
      </c>
      <c r="B282" s="523" t="s">
        <v>3575</v>
      </c>
      <c r="C282" s="523" t="s">
        <v>3580</v>
      </c>
    </row>
    <row r="283" spans="1:3" s="12" customFormat="1" x14ac:dyDescent="0.2">
      <c r="A283" s="526" t="s">
        <v>3436</v>
      </c>
      <c r="B283" s="523" t="s">
        <v>3575</v>
      </c>
      <c r="C283" s="523" t="s">
        <v>3437</v>
      </c>
    </row>
    <row r="284" spans="1:3" s="12" customFormat="1" x14ac:dyDescent="0.2">
      <c r="A284" s="526" t="s">
        <v>3458</v>
      </c>
      <c r="B284" s="523" t="s">
        <v>3575</v>
      </c>
      <c r="C284" s="523" t="s">
        <v>3459</v>
      </c>
    </row>
    <row r="285" spans="1:3" s="12" customFormat="1" x14ac:dyDescent="0.2">
      <c r="A285" s="526" t="s">
        <v>3438</v>
      </c>
      <c r="B285" s="523" t="s">
        <v>3575</v>
      </c>
      <c r="C285" s="523" t="s">
        <v>3439</v>
      </c>
    </row>
    <row r="286" spans="1:3" s="12" customFormat="1" x14ac:dyDescent="0.2">
      <c r="A286" s="526" t="s">
        <v>3581</v>
      </c>
      <c r="B286" s="523" t="s">
        <v>3582</v>
      </c>
      <c r="C286" s="523" t="s">
        <v>3583</v>
      </c>
    </row>
    <row r="287" spans="1:3" s="12" customFormat="1" x14ac:dyDescent="0.2">
      <c r="A287" s="526" t="s">
        <v>3584</v>
      </c>
      <c r="B287" s="523" t="s">
        <v>3582</v>
      </c>
      <c r="C287" s="523" t="s">
        <v>3585</v>
      </c>
    </row>
    <row r="288" spans="1:3" s="12" customFormat="1" x14ac:dyDescent="0.2">
      <c r="A288" s="526" t="s">
        <v>3586</v>
      </c>
      <c r="B288" s="523" t="s">
        <v>3582</v>
      </c>
      <c r="C288" s="523" t="s">
        <v>3587</v>
      </c>
    </row>
    <row r="289" spans="1:3" s="12" customFormat="1" x14ac:dyDescent="0.2">
      <c r="A289" s="526" t="s">
        <v>3588</v>
      </c>
      <c r="B289" s="523" t="s">
        <v>3582</v>
      </c>
      <c r="C289" s="523" t="s">
        <v>3589</v>
      </c>
    </row>
    <row r="290" spans="1:3" s="12" customFormat="1" x14ac:dyDescent="0.2">
      <c r="A290" s="526" t="s">
        <v>3590</v>
      </c>
      <c r="B290" s="523" t="s">
        <v>3582</v>
      </c>
      <c r="C290" s="523" t="s">
        <v>3591</v>
      </c>
    </row>
    <row r="291" spans="1:3" s="12" customFormat="1" x14ac:dyDescent="0.2">
      <c r="A291" s="526" t="s">
        <v>3592</v>
      </c>
      <c r="B291" s="523" t="s">
        <v>3582</v>
      </c>
      <c r="C291" s="523" t="s">
        <v>3593</v>
      </c>
    </row>
    <row r="292" spans="1:3" s="12" customFormat="1" x14ac:dyDescent="0.2">
      <c r="A292" s="526" t="s">
        <v>3594</v>
      </c>
      <c r="B292" s="523" t="s">
        <v>3582</v>
      </c>
      <c r="C292" s="523" t="s">
        <v>3595</v>
      </c>
    </row>
    <row r="293" spans="1:3" s="12" customFormat="1" x14ac:dyDescent="0.2">
      <c r="A293" s="526" t="s">
        <v>3596</v>
      </c>
      <c r="B293" s="523" t="s">
        <v>3582</v>
      </c>
      <c r="C293" s="523" t="s">
        <v>3597</v>
      </c>
    </row>
    <row r="294" spans="1:3" s="12" customFormat="1" x14ac:dyDescent="0.2">
      <c r="A294" s="526" t="s">
        <v>3598</v>
      </c>
      <c r="B294" s="523" t="s">
        <v>3582</v>
      </c>
      <c r="C294" s="523" t="s">
        <v>3599</v>
      </c>
    </row>
    <row r="295" spans="1:3" s="12" customFormat="1" x14ac:dyDescent="0.2">
      <c r="A295" s="526" t="s">
        <v>3600</v>
      </c>
      <c r="B295" s="523" t="s">
        <v>3582</v>
      </c>
      <c r="C295" s="523" t="s">
        <v>3601</v>
      </c>
    </row>
    <row r="296" spans="1:3" s="12" customFormat="1" x14ac:dyDescent="0.2">
      <c r="A296" s="526" t="s">
        <v>3602</v>
      </c>
      <c r="B296" s="523" t="s">
        <v>3582</v>
      </c>
      <c r="C296" s="523" t="s">
        <v>3603</v>
      </c>
    </row>
    <row r="297" spans="1:3" s="12" customFormat="1" x14ac:dyDescent="0.2">
      <c r="A297" s="526" t="s">
        <v>3476</v>
      </c>
      <c r="B297" s="523" t="s">
        <v>3500</v>
      </c>
      <c r="C297" s="523" t="s">
        <v>3477</v>
      </c>
    </row>
    <row r="298" spans="1:3" s="12" customFormat="1" x14ac:dyDescent="0.2">
      <c r="A298" s="526" t="s">
        <v>3492</v>
      </c>
      <c r="B298" s="523" t="s">
        <v>3500</v>
      </c>
      <c r="C298" s="523" t="s">
        <v>3493</v>
      </c>
    </row>
    <row r="299" spans="1:3" s="12" customFormat="1" x14ac:dyDescent="0.2">
      <c r="A299" s="526" t="s">
        <v>3604</v>
      </c>
      <c r="B299" s="523" t="s">
        <v>3500</v>
      </c>
      <c r="C299" s="523" t="s">
        <v>3605</v>
      </c>
    </row>
    <row r="300" spans="1:3" s="12" customFormat="1" x14ac:dyDescent="0.2">
      <c r="A300" s="526" t="s">
        <v>3606</v>
      </c>
      <c r="B300" s="523" t="s">
        <v>3500</v>
      </c>
      <c r="C300" s="523" t="s">
        <v>3607</v>
      </c>
    </row>
    <row r="301" spans="1:3" s="12" customFormat="1" x14ac:dyDescent="0.2">
      <c r="A301" s="526" t="s">
        <v>3510</v>
      </c>
      <c r="B301" s="523" t="s">
        <v>3500</v>
      </c>
      <c r="C301" s="523" t="s">
        <v>3511</v>
      </c>
    </row>
    <row r="302" spans="1:3" s="12" customFormat="1" x14ac:dyDescent="0.2">
      <c r="A302" s="526" t="s">
        <v>3512</v>
      </c>
      <c r="B302" s="523" t="s">
        <v>3500</v>
      </c>
      <c r="C302" s="523" t="s">
        <v>3513</v>
      </c>
    </row>
    <row r="303" spans="1:3" s="12" customFormat="1" x14ac:dyDescent="0.2">
      <c r="A303" s="526" t="s">
        <v>3494</v>
      </c>
      <c r="B303" s="523" t="s">
        <v>3500</v>
      </c>
      <c r="C303" s="523" t="s">
        <v>3495</v>
      </c>
    </row>
    <row r="304" spans="1:3" s="12" customFormat="1" x14ac:dyDescent="0.2">
      <c r="A304" s="526" t="s">
        <v>3496</v>
      </c>
      <c r="B304" s="523" t="s">
        <v>3500</v>
      </c>
      <c r="C304" s="523" t="s">
        <v>3497</v>
      </c>
    </row>
    <row r="305" spans="1:3" s="12" customFormat="1" x14ac:dyDescent="0.2">
      <c r="A305" s="526" t="s">
        <v>3608</v>
      </c>
      <c r="B305" s="523" t="s">
        <v>3500</v>
      </c>
      <c r="C305" s="523" t="s">
        <v>3609</v>
      </c>
    </row>
    <row r="306" spans="1:3" s="12" customFormat="1" x14ac:dyDescent="0.2">
      <c r="A306" s="526" t="s">
        <v>3498</v>
      </c>
      <c r="B306" s="523" t="s">
        <v>3500</v>
      </c>
      <c r="C306" s="523" t="s">
        <v>3499</v>
      </c>
    </row>
    <row r="307" spans="1:3" s="12" customFormat="1" x14ac:dyDescent="0.2">
      <c r="A307" s="526" t="s">
        <v>3514</v>
      </c>
      <c r="B307" s="523" t="s">
        <v>3500</v>
      </c>
      <c r="C307" s="523" t="s">
        <v>3515</v>
      </c>
    </row>
    <row r="308" spans="1:3" s="12" customFormat="1" x14ac:dyDescent="0.2">
      <c r="A308" s="526" t="s">
        <v>3610</v>
      </c>
      <c r="B308" s="523" t="s">
        <v>3611</v>
      </c>
      <c r="C308" s="523" t="s">
        <v>3612</v>
      </c>
    </row>
    <row r="309" spans="1:3" s="12" customFormat="1" x14ac:dyDescent="0.2">
      <c r="A309" s="526" t="s">
        <v>3613</v>
      </c>
      <c r="B309" s="523" t="s">
        <v>3611</v>
      </c>
      <c r="C309" s="523" t="s">
        <v>3614</v>
      </c>
    </row>
    <row r="310" spans="1:3" s="12" customFormat="1" x14ac:dyDescent="0.2">
      <c r="A310" s="526" t="s">
        <v>3615</v>
      </c>
      <c r="B310" s="523" t="s">
        <v>3611</v>
      </c>
      <c r="C310" s="523" t="s">
        <v>3616</v>
      </c>
    </row>
    <row r="311" spans="1:3" s="12" customFormat="1" x14ac:dyDescent="0.2">
      <c r="A311" s="526" t="s">
        <v>3617</v>
      </c>
      <c r="B311" s="523" t="s">
        <v>3611</v>
      </c>
      <c r="C311" s="523" t="s">
        <v>3618</v>
      </c>
    </row>
    <row r="312" spans="1:3" s="12" customFormat="1" x14ac:dyDescent="0.2">
      <c r="A312" s="526" t="s">
        <v>3446</v>
      </c>
      <c r="B312" s="523" t="s">
        <v>3611</v>
      </c>
      <c r="C312" s="523" t="s">
        <v>3448</v>
      </c>
    </row>
    <row r="313" spans="1:3" s="12" customFormat="1" x14ac:dyDescent="0.2">
      <c r="A313" s="526" t="s">
        <v>3553</v>
      </c>
      <c r="B313" s="523" t="s">
        <v>3619</v>
      </c>
      <c r="C313" s="523" t="s">
        <v>3554</v>
      </c>
    </row>
    <row r="314" spans="1:3" s="12" customFormat="1" x14ac:dyDescent="0.2">
      <c r="A314" s="526" t="s">
        <v>3620</v>
      </c>
      <c r="B314" s="523" t="s">
        <v>3619</v>
      </c>
      <c r="C314" s="523" t="s">
        <v>3621</v>
      </c>
    </row>
    <row r="315" spans="1:3" s="12" customFormat="1" x14ac:dyDescent="0.2">
      <c r="A315" s="526" t="s">
        <v>3555</v>
      </c>
      <c r="B315" s="523" t="s">
        <v>3619</v>
      </c>
      <c r="C315" s="523" t="s">
        <v>3556</v>
      </c>
    </row>
    <row r="316" spans="1:3" s="12" customFormat="1" x14ac:dyDescent="0.2">
      <c r="A316" s="526" t="s">
        <v>3559</v>
      </c>
      <c r="B316" s="523" t="s">
        <v>3619</v>
      </c>
      <c r="C316" s="523" t="s">
        <v>3560</v>
      </c>
    </row>
    <row r="317" spans="1:3" s="12" customFormat="1" x14ac:dyDescent="0.2">
      <c r="A317" s="526" t="s">
        <v>3557</v>
      </c>
      <c r="B317" s="523" t="s">
        <v>3619</v>
      </c>
      <c r="C317" s="523" t="s">
        <v>3558</v>
      </c>
    </row>
    <row r="318" spans="1:3" s="12" customFormat="1" x14ac:dyDescent="0.2">
      <c r="A318" s="526" t="s">
        <v>3622</v>
      </c>
      <c r="B318" s="523" t="s">
        <v>3619</v>
      </c>
      <c r="C318" s="523" t="s">
        <v>3623</v>
      </c>
    </row>
    <row r="319" spans="1:3" s="12" customFormat="1" x14ac:dyDescent="0.2">
      <c r="A319" s="526" t="s">
        <v>3561</v>
      </c>
      <c r="B319" s="523" t="s">
        <v>3619</v>
      </c>
      <c r="C319" s="523" t="s">
        <v>3562</v>
      </c>
    </row>
    <row r="320" spans="1:3" s="12" customFormat="1" x14ac:dyDescent="0.2">
      <c r="A320" s="526" t="s">
        <v>3563</v>
      </c>
      <c r="B320" s="523" t="s">
        <v>3619</v>
      </c>
      <c r="C320" s="523" t="s">
        <v>3564</v>
      </c>
    </row>
    <row r="321" spans="1:3" s="12" customFormat="1" x14ac:dyDescent="0.2">
      <c r="A321" s="526" t="s">
        <v>3624</v>
      </c>
      <c r="B321" s="523" t="s">
        <v>3619</v>
      </c>
      <c r="C321" s="523" t="s">
        <v>3625</v>
      </c>
    </row>
    <row r="322" spans="1:3" s="12" customFormat="1" x14ac:dyDescent="0.2">
      <c r="A322" s="526" t="s">
        <v>3567</v>
      </c>
      <c r="B322" s="523" t="s">
        <v>3619</v>
      </c>
      <c r="C322" s="523" t="s">
        <v>3568</v>
      </c>
    </row>
    <row r="323" spans="1:3" s="12" customFormat="1" x14ac:dyDescent="0.2">
      <c r="A323" s="526" t="s">
        <v>3626</v>
      </c>
      <c r="B323" s="523" t="s">
        <v>3619</v>
      </c>
      <c r="C323" s="523" t="s">
        <v>3627</v>
      </c>
    </row>
    <row r="324" spans="1:3" s="12" customFormat="1" x14ac:dyDescent="0.2">
      <c r="A324" s="526" t="s">
        <v>3569</v>
      </c>
      <c r="B324" s="523" t="s">
        <v>3619</v>
      </c>
      <c r="C324" s="523" t="s">
        <v>3570</v>
      </c>
    </row>
    <row r="325" spans="1:3" s="12" customFormat="1" x14ac:dyDescent="0.2">
      <c r="A325" s="526" t="s">
        <v>3480</v>
      </c>
      <c r="B325" s="523" t="s">
        <v>3619</v>
      </c>
      <c r="C325" s="523" t="s">
        <v>3482</v>
      </c>
    </row>
    <row r="326" spans="1:3" s="12" customFormat="1" x14ac:dyDescent="0.2">
      <c r="A326" s="526" t="s">
        <v>3628</v>
      </c>
      <c r="B326" s="523" t="s">
        <v>3619</v>
      </c>
      <c r="C326" s="523" t="s">
        <v>3629</v>
      </c>
    </row>
    <row r="327" spans="1:3" s="12" customFormat="1" x14ac:dyDescent="0.2">
      <c r="A327" s="526" t="s">
        <v>3483</v>
      </c>
      <c r="B327" s="523" t="s">
        <v>3619</v>
      </c>
      <c r="C327" s="523" t="s">
        <v>3484</v>
      </c>
    </row>
    <row r="328" spans="1:3" s="12" customFormat="1" x14ac:dyDescent="0.2">
      <c r="A328" s="526" t="s">
        <v>3630</v>
      </c>
      <c r="B328" s="523" t="s">
        <v>3631</v>
      </c>
      <c r="C328" s="523" t="s">
        <v>3632</v>
      </c>
    </row>
    <row r="329" spans="1:3" s="12" customFormat="1" x14ac:dyDescent="0.2">
      <c r="A329" s="526" t="s">
        <v>3528</v>
      </c>
      <c r="B329" s="523" t="s">
        <v>3631</v>
      </c>
      <c r="C329" s="523" t="s">
        <v>3529</v>
      </c>
    </row>
    <row r="330" spans="1:3" s="12" customFormat="1" x14ac:dyDescent="0.2">
      <c r="A330" s="526" t="s">
        <v>3530</v>
      </c>
      <c r="B330" s="523" t="s">
        <v>3631</v>
      </c>
      <c r="C330" s="523" t="s">
        <v>3531</v>
      </c>
    </row>
    <row r="331" spans="1:3" s="12" customFormat="1" x14ac:dyDescent="0.2">
      <c r="A331" s="526" t="s">
        <v>3541</v>
      </c>
      <c r="B331" s="523" t="s">
        <v>3631</v>
      </c>
      <c r="C331" s="523" t="s">
        <v>3542</v>
      </c>
    </row>
    <row r="332" spans="1:3" s="12" customFormat="1" x14ac:dyDescent="0.2">
      <c r="A332" s="526" t="s">
        <v>3532</v>
      </c>
      <c r="B332" s="523" t="s">
        <v>3631</v>
      </c>
      <c r="C332" s="523" t="s">
        <v>3533</v>
      </c>
    </row>
    <row r="333" spans="1:3" s="12" customFormat="1" x14ac:dyDescent="0.2">
      <c r="A333" s="526" t="s">
        <v>3545</v>
      </c>
      <c r="B333" s="523" t="s">
        <v>3631</v>
      </c>
      <c r="C333" s="523" t="s">
        <v>3546</v>
      </c>
    </row>
    <row r="334" spans="1:3" s="12" customFormat="1" x14ac:dyDescent="0.2">
      <c r="A334" s="526" t="s">
        <v>3633</v>
      </c>
      <c r="B334" s="523" t="s">
        <v>3631</v>
      </c>
      <c r="C334" s="523" t="s">
        <v>3634</v>
      </c>
    </row>
    <row r="335" spans="1:3" s="12" customFormat="1" x14ac:dyDescent="0.2">
      <c r="A335" s="526" t="s">
        <v>3635</v>
      </c>
      <c r="B335" s="523" t="s">
        <v>3631</v>
      </c>
      <c r="C335" s="523" t="s">
        <v>3636</v>
      </c>
    </row>
    <row r="336" spans="1:3" s="12" customFormat="1" x14ac:dyDescent="0.2">
      <c r="A336" s="526" t="s">
        <v>3534</v>
      </c>
      <c r="B336" s="523" t="s">
        <v>3631</v>
      </c>
      <c r="C336" s="523" t="s">
        <v>3535</v>
      </c>
    </row>
    <row r="337" spans="1:3" s="12" customFormat="1" x14ac:dyDescent="0.2">
      <c r="A337" s="526" t="s">
        <v>3637</v>
      </c>
      <c r="B337" s="523" t="s">
        <v>3631</v>
      </c>
      <c r="C337" s="523" t="s">
        <v>3638</v>
      </c>
    </row>
    <row r="338" spans="1:3" s="12" customFormat="1" x14ac:dyDescent="0.2">
      <c r="A338" s="526" t="s">
        <v>3522</v>
      </c>
      <c r="B338" s="523" t="s">
        <v>3631</v>
      </c>
      <c r="C338" s="523" t="s">
        <v>3523</v>
      </c>
    </row>
    <row r="339" spans="1:3" s="12" customFormat="1" x14ac:dyDescent="0.2">
      <c r="A339" s="526" t="s">
        <v>3536</v>
      </c>
      <c r="B339" s="523" t="s">
        <v>3631</v>
      </c>
      <c r="C339" s="523" t="s">
        <v>3537</v>
      </c>
    </row>
    <row r="340" spans="1:3" s="12" customFormat="1" x14ac:dyDescent="0.2">
      <c r="A340" s="526" t="s">
        <v>3526</v>
      </c>
      <c r="B340" s="523" t="s">
        <v>3631</v>
      </c>
      <c r="C340" s="523" t="s">
        <v>3527</v>
      </c>
    </row>
    <row r="341" spans="1:3" s="12" customFormat="1" x14ac:dyDescent="0.2">
      <c r="A341" s="526" t="s">
        <v>3639</v>
      </c>
      <c r="B341" s="523" t="s">
        <v>3631</v>
      </c>
      <c r="C341" s="523" t="s">
        <v>3640</v>
      </c>
    </row>
    <row r="342" spans="1:3" s="12" customFormat="1" x14ac:dyDescent="0.2">
      <c r="A342" s="526" t="s">
        <v>3641</v>
      </c>
      <c r="B342" s="523" t="s">
        <v>3631</v>
      </c>
      <c r="C342" s="523" t="s">
        <v>3642</v>
      </c>
    </row>
    <row r="343" spans="1:3" s="12" customFormat="1" x14ac:dyDescent="0.2">
      <c r="A343" s="526" t="s">
        <v>3517</v>
      </c>
      <c r="B343" s="523" t="s">
        <v>3631</v>
      </c>
      <c r="C343" s="523" t="s">
        <v>3519</v>
      </c>
    </row>
    <row r="344" spans="1:3" s="12" customFormat="1" x14ac:dyDescent="0.2">
      <c r="A344" s="526" t="s">
        <v>3520</v>
      </c>
      <c r="B344" s="523" t="s">
        <v>3631</v>
      </c>
      <c r="C344" s="523" t="s">
        <v>3521</v>
      </c>
    </row>
    <row r="345" spans="1:3" s="12" customFormat="1" x14ac:dyDescent="0.2">
      <c r="A345" s="526" t="s">
        <v>3643</v>
      </c>
      <c r="B345" s="523" t="s">
        <v>3631</v>
      </c>
      <c r="C345" s="523" t="s">
        <v>3644</v>
      </c>
    </row>
    <row r="346" spans="1:3" s="12" customFormat="1" x14ac:dyDescent="0.2">
      <c r="A346" s="526" t="s">
        <v>3536</v>
      </c>
      <c r="B346" s="523" t="s">
        <v>3645</v>
      </c>
      <c r="C346" s="523" t="s">
        <v>3537</v>
      </c>
    </row>
    <row r="347" spans="1:3" s="12" customFormat="1" x14ac:dyDescent="0.2">
      <c r="A347" s="526" t="s">
        <v>3520</v>
      </c>
      <c r="B347" s="523" t="s">
        <v>3645</v>
      </c>
      <c r="C347" s="523" t="s">
        <v>3521</v>
      </c>
    </row>
    <row r="348" spans="1:3" s="12" customFormat="1" x14ac:dyDescent="0.2">
      <c r="A348" s="526" t="s">
        <v>3524</v>
      </c>
      <c r="B348" s="523" t="s">
        <v>3645</v>
      </c>
      <c r="C348" s="523" t="s">
        <v>3525</v>
      </c>
    </row>
    <row r="349" spans="1:3" s="12" customFormat="1" x14ac:dyDescent="0.2">
      <c r="A349" s="526" t="s">
        <v>3522</v>
      </c>
      <c r="B349" s="523" t="s">
        <v>3645</v>
      </c>
      <c r="C349" s="523" t="s">
        <v>3523</v>
      </c>
    </row>
    <row r="350" spans="1:3" s="12" customFormat="1" x14ac:dyDescent="0.2">
      <c r="A350" s="526" t="s">
        <v>3528</v>
      </c>
      <c r="B350" s="523" t="s">
        <v>3645</v>
      </c>
      <c r="C350" s="523" t="s">
        <v>3529</v>
      </c>
    </row>
    <row r="351" spans="1:3" s="12" customFormat="1" x14ac:dyDescent="0.2">
      <c r="A351" s="526" t="s">
        <v>3530</v>
      </c>
      <c r="B351" s="523" t="s">
        <v>3645</v>
      </c>
      <c r="C351" s="523" t="s">
        <v>3531</v>
      </c>
    </row>
    <row r="352" spans="1:3" s="12" customFormat="1" x14ac:dyDescent="0.2">
      <c r="A352" s="526" t="s">
        <v>3532</v>
      </c>
      <c r="B352" s="523" t="s">
        <v>3645</v>
      </c>
      <c r="C352" s="523" t="s">
        <v>3533</v>
      </c>
    </row>
    <row r="353" spans="1:3" s="12" customFormat="1" x14ac:dyDescent="0.2">
      <c r="A353" s="526" t="s">
        <v>3539</v>
      </c>
      <c r="B353" s="523" t="s">
        <v>3645</v>
      </c>
      <c r="C353" s="523" t="s">
        <v>3540</v>
      </c>
    </row>
    <row r="354" spans="1:3" s="12" customFormat="1" x14ac:dyDescent="0.2">
      <c r="A354" s="526" t="s">
        <v>3492</v>
      </c>
      <c r="B354" s="523" t="s">
        <v>3646</v>
      </c>
      <c r="C354" s="523" t="s">
        <v>3493</v>
      </c>
    </row>
    <row r="355" spans="1:3" s="12" customFormat="1" x14ac:dyDescent="0.2">
      <c r="A355" s="526" t="s">
        <v>3494</v>
      </c>
      <c r="B355" s="523" t="s">
        <v>3646</v>
      </c>
      <c r="C355" s="523" t="s">
        <v>3495</v>
      </c>
    </row>
    <row r="356" spans="1:3" s="12" customFormat="1" x14ac:dyDescent="0.2">
      <c r="A356" s="526" t="s">
        <v>3496</v>
      </c>
      <c r="B356" s="523" t="s">
        <v>3646</v>
      </c>
      <c r="C356" s="523" t="s">
        <v>3497</v>
      </c>
    </row>
    <row r="357" spans="1:3" s="12" customFormat="1" x14ac:dyDescent="0.2">
      <c r="A357" s="526" t="s">
        <v>3476</v>
      </c>
      <c r="B357" s="523" t="s">
        <v>3646</v>
      </c>
      <c r="C357" s="523" t="s">
        <v>3477</v>
      </c>
    </row>
    <row r="358" spans="1:3" s="12" customFormat="1" x14ac:dyDescent="0.2">
      <c r="A358" s="526" t="s">
        <v>3498</v>
      </c>
      <c r="B358" s="523" t="s">
        <v>3646</v>
      </c>
      <c r="C358" s="523" t="s">
        <v>3499</v>
      </c>
    </row>
    <row r="359" spans="1:3" s="12" customFormat="1" x14ac:dyDescent="0.2">
      <c r="A359" s="526" t="s">
        <v>3485</v>
      </c>
      <c r="B359" s="523" t="s">
        <v>3646</v>
      </c>
      <c r="C359" s="523" t="s">
        <v>3487</v>
      </c>
    </row>
    <row r="360" spans="1:3" s="12" customFormat="1" x14ac:dyDescent="0.2">
      <c r="A360" s="526" t="s">
        <v>3488</v>
      </c>
      <c r="B360" s="523" t="s">
        <v>3646</v>
      </c>
      <c r="C360" s="523" t="s">
        <v>3489</v>
      </c>
    </row>
    <row r="361" spans="1:3" s="12" customFormat="1" x14ac:dyDescent="0.2">
      <c r="A361" s="526" t="s">
        <v>3551</v>
      </c>
      <c r="B361" s="523" t="s">
        <v>3646</v>
      </c>
      <c r="C361" s="523" t="s">
        <v>3552</v>
      </c>
    </row>
    <row r="362" spans="1:3" s="12" customFormat="1" x14ac:dyDescent="0.2">
      <c r="A362" s="526" t="s">
        <v>3490</v>
      </c>
      <c r="B362" s="523" t="s">
        <v>3646</v>
      </c>
      <c r="C362" s="523" t="s">
        <v>3491</v>
      </c>
    </row>
    <row r="363" spans="1:3" s="12" customFormat="1" x14ac:dyDescent="0.2">
      <c r="A363" s="526" t="s">
        <v>3569</v>
      </c>
      <c r="B363" s="523" t="s">
        <v>3647</v>
      </c>
      <c r="C363" s="523" t="s">
        <v>3570</v>
      </c>
    </row>
    <row r="364" spans="1:3" s="12" customFormat="1" x14ac:dyDescent="0.2">
      <c r="A364" s="526" t="s">
        <v>3648</v>
      </c>
      <c r="B364" s="523" t="s">
        <v>3647</v>
      </c>
      <c r="C364" s="523" t="s">
        <v>3649</v>
      </c>
    </row>
    <row r="365" spans="1:3" s="12" customFormat="1" x14ac:dyDescent="0.2">
      <c r="A365" s="526" t="s">
        <v>3553</v>
      </c>
      <c r="B365" s="523" t="s">
        <v>3647</v>
      </c>
      <c r="C365" s="523" t="s">
        <v>3554</v>
      </c>
    </row>
    <row r="366" spans="1:3" s="12" customFormat="1" x14ac:dyDescent="0.2">
      <c r="A366" s="526" t="s">
        <v>3559</v>
      </c>
      <c r="B366" s="523" t="s">
        <v>3647</v>
      </c>
      <c r="C366" s="523" t="s">
        <v>3560</v>
      </c>
    </row>
    <row r="367" spans="1:3" s="12" customFormat="1" x14ac:dyDescent="0.2">
      <c r="A367" s="526" t="s">
        <v>3563</v>
      </c>
      <c r="B367" s="523" t="s">
        <v>3647</v>
      </c>
      <c r="C367" s="523" t="s">
        <v>3564</v>
      </c>
    </row>
    <row r="368" spans="1:3" s="12" customFormat="1" x14ac:dyDescent="0.2">
      <c r="A368" s="526" t="s">
        <v>3555</v>
      </c>
      <c r="B368" s="523" t="s">
        <v>3650</v>
      </c>
      <c r="C368" s="523" t="s">
        <v>3556</v>
      </c>
    </row>
    <row r="369" spans="1:3" s="12" customFormat="1" x14ac:dyDescent="0.2">
      <c r="A369" s="526" t="s">
        <v>3563</v>
      </c>
      <c r="B369" s="523" t="s">
        <v>3650</v>
      </c>
      <c r="C369" s="523" t="s">
        <v>3564</v>
      </c>
    </row>
    <row r="370" spans="1:3" s="12" customFormat="1" x14ac:dyDescent="0.2">
      <c r="A370" s="526" t="s">
        <v>3561</v>
      </c>
      <c r="B370" s="523" t="s">
        <v>3650</v>
      </c>
      <c r="C370" s="523" t="s">
        <v>3562</v>
      </c>
    </row>
    <row r="371" spans="1:3" s="12" customFormat="1" x14ac:dyDescent="0.2">
      <c r="A371" s="526" t="s">
        <v>3480</v>
      </c>
      <c r="B371" s="523" t="s">
        <v>3650</v>
      </c>
      <c r="C371" s="523" t="s">
        <v>3482</v>
      </c>
    </row>
    <row r="372" spans="1:3" s="12" customFormat="1" x14ac:dyDescent="0.2">
      <c r="A372" s="526" t="s">
        <v>3553</v>
      </c>
      <c r="B372" s="523" t="s">
        <v>3650</v>
      </c>
      <c r="C372" s="523" t="s">
        <v>3554</v>
      </c>
    </row>
    <row r="373" spans="1:3" s="12" customFormat="1" x14ac:dyDescent="0.2">
      <c r="A373" s="526" t="s">
        <v>3449</v>
      </c>
      <c r="B373" s="523" t="s">
        <v>3651</v>
      </c>
      <c r="C373" s="523" t="s">
        <v>3450</v>
      </c>
    </row>
    <row r="374" spans="1:3" s="12" customFormat="1" x14ac:dyDescent="0.2">
      <c r="A374" s="526" t="s">
        <v>3652</v>
      </c>
      <c r="B374" s="523" t="s">
        <v>3651</v>
      </c>
      <c r="C374" s="523" t="s">
        <v>3653</v>
      </c>
    </row>
    <row r="375" spans="1:3" s="12" customFormat="1" x14ac:dyDescent="0.2">
      <c r="A375" s="526" t="s">
        <v>3451</v>
      </c>
      <c r="B375" s="523" t="s">
        <v>3651</v>
      </c>
      <c r="C375" s="523" t="s">
        <v>3452</v>
      </c>
    </row>
    <row r="376" spans="1:3" s="12" customFormat="1" x14ac:dyDescent="0.2">
      <c r="A376" s="526" t="s">
        <v>3654</v>
      </c>
      <c r="B376" s="523" t="s">
        <v>3651</v>
      </c>
      <c r="C376" s="523" t="s">
        <v>3655</v>
      </c>
    </row>
    <row r="377" spans="1:3" s="12" customFormat="1" x14ac:dyDescent="0.2">
      <c r="A377" s="526" t="s">
        <v>3453</v>
      </c>
      <c r="B377" s="523" t="s">
        <v>3651</v>
      </c>
      <c r="C377" s="523" t="s">
        <v>3454</v>
      </c>
    </row>
    <row r="378" spans="1:3" s="12" customFormat="1" x14ac:dyDescent="0.2">
      <c r="A378" s="526" t="s">
        <v>3547</v>
      </c>
      <c r="B378" s="523" t="s">
        <v>3651</v>
      </c>
      <c r="C378" s="523" t="s">
        <v>3548</v>
      </c>
    </row>
    <row r="379" spans="1:3" s="12" customFormat="1" x14ac:dyDescent="0.2">
      <c r="A379" s="526" t="s">
        <v>3524</v>
      </c>
      <c r="B379" s="523" t="s">
        <v>3656</v>
      </c>
      <c r="C379" s="523" t="s">
        <v>3525</v>
      </c>
    </row>
    <row r="380" spans="1:3" s="12" customFormat="1" x14ac:dyDescent="0.2">
      <c r="A380" s="526" t="s">
        <v>3528</v>
      </c>
      <c r="B380" s="523" t="s">
        <v>3656</v>
      </c>
      <c r="C380" s="523" t="s">
        <v>3529</v>
      </c>
    </row>
    <row r="381" spans="1:3" s="12" customFormat="1" x14ac:dyDescent="0.2">
      <c r="A381" s="526" t="s">
        <v>3526</v>
      </c>
      <c r="B381" s="523" t="s">
        <v>3656</v>
      </c>
      <c r="C381" s="523" t="s">
        <v>3527</v>
      </c>
    </row>
    <row r="382" spans="1:3" s="12" customFormat="1" x14ac:dyDescent="0.2">
      <c r="A382" s="526" t="s">
        <v>3530</v>
      </c>
      <c r="B382" s="523" t="s">
        <v>3656</v>
      </c>
      <c r="C382" s="523" t="s">
        <v>3531</v>
      </c>
    </row>
    <row r="383" spans="1:3" s="12" customFormat="1" x14ac:dyDescent="0.2">
      <c r="A383" s="526" t="s">
        <v>3532</v>
      </c>
      <c r="B383" s="523" t="s">
        <v>3656</v>
      </c>
      <c r="C383" s="523" t="s">
        <v>3533</v>
      </c>
    </row>
    <row r="384" spans="1:3" s="12" customFormat="1" x14ac:dyDescent="0.2">
      <c r="A384" s="526" t="s">
        <v>3534</v>
      </c>
      <c r="B384" s="523" t="s">
        <v>3656</v>
      </c>
      <c r="C384" s="523" t="s">
        <v>3535</v>
      </c>
    </row>
    <row r="385" spans="1:3" s="12" customFormat="1" x14ac:dyDescent="0.2">
      <c r="A385" s="526" t="s">
        <v>3536</v>
      </c>
      <c r="B385" s="523" t="s">
        <v>3656</v>
      </c>
      <c r="C385" s="523" t="s">
        <v>3537</v>
      </c>
    </row>
    <row r="386" spans="1:3" s="12" customFormat="1" x14ac:dyDescent="0.2">
      <c r="A386" s="526" t="s">
        <v>3520</v>
      </c>
      <c r="B386" s="523" t="s">
        <v>3656</v>
      </c>
      <c r="C386" s="523" t="s">
        <v>3521</v>
      </c>
    </row>
    <row r="387" spans="1:3" s="12" customFormat="1" x14ac:dyDescent="0.2">
      <c r="A387" s="526" t="s">
        <v>3440</v>
      </c>
      <c r="B387" s="523" t="s">
        <v>3657</v>
      </c>
      <c r="C387" s="523" t="s">
        <v>3441</v>
      </c>
    </row>
    <row r="388" spans="1:3" s="12" customFormat="1" x14ac:dyDescent="0.2">
      <c r="A388" s="526" t="s">
        <v>3438</v>
      </c>
      <c r="B388" s="523" t="s">
        <v>3657</v>
      </c>
      <c r="C388" s="523" t="s">
        <v>3439</v>
      </c>
    </row>
    <row r="389" spans="1:3" s="12" customFormat="1" x14ac:dyDescent="0.2">
      <c r="A389" s="526" t="s">
        <v>3442</v>
      </c>
      <c r="B389" s="523" t="s">
        <v>3657</v>
      </c>
      <c r="C389" s="523" t="s">
        <v>3443</v>
      </c>
    </row>
    <row r="390" spans="1:3" s="12" customFormat="1" x14ac:dyDescent="0.2">
      <c r="A390" s="526" t="s">
        <v>3444</v>
      </c>
      <c r="B390" s="523" t="s">
        <v>3657</v>
      </c>
      <c r="C390" s="523" t="s">
        <v>3445</v>
      </c>
    </row>
    <row r="391" spans="1:3" s="12" customFormat="1" x14ac:dyDescent="0.2">
      <c r="A391" s="526" t="s">
        <v>3574</v>
      </c>
      <c r="B391" s="523" t="s">
        <v>3657</v>
      </c>
      <c r="C391" s="523" t="s">
        <v>3576</v>
      </c>
    </row>
    <row r="392" spans="1:3" s="12" customFormat="1" x14ac:dyDescent="0.2">
      <c r="A392" s="526" t="s">
        <v>3434</v>
      </c>
      <c r="B392" s="523" t="s">
        <v>3657</v>
      </c>
      <c r="C392" s="523" t="s">
        <v>3435</v>
      </c>
    </row>
    <row r="393" spans="1:3" s="12" customFormat="1" x14ac:dyDescent="0.2">
      <c r="A393" s="526" t="s">
        <v>3462</v>
      </c>
      <c r="B393" s="523" t="s">
        <v>3657</v>
      </c>
      <c r="C393" s="523" t="s">
        <v>3463</v>
      </c>
    </row>
    <row r="394" spans="1:3" s="12" customFormat="1" x14ac:dyDescent="0.2">
      <c r="A394" s="526" t="s">
        <v>433</v>
      </c>
      <c r="B394" s="523" t="s">
        <v>3658</v>
      </c>
      <c r="C394" s="523" t="s">
        <v>432</v>
      </c>
    </row>
    <row r="395" spans="1:3" s="12" customFormat="1" x14ac:dyDescent="0.2">
      <c r="A395" s="526" t="s">
        <v>3641</v>
      </c>
      <c r="B395" s="523" t="s">
        <v>3658</v>
      </c>
      <c r="C395" s="523" t="s">
        <v>3642</v>
      </c>
    </row>
    <row r="396" spans="1:3" s="12" customFormat="1" x14ac:dyDescent="0.2">
      <c r="A396" s="526" t="s">
        <v>3637</v>
      </c>
      <c r="B396" s="523" t="s">
        <v>3658</v>
      </c>
      <c r="C396" s="523" t="s">
        <v>3638</v>
      </c>
    </row>
    <row r="397" spans="1:3" s="12" customFormat="1" x14ac:dyDescent="0.2">
      <c r="A397" s="526" t="s">
        <v>3635</v>
      </c>
      <c r="B397" s="523" t="s">
        <v>3658</v>
      </c>
      <c r="C397" s="523" t="s">
        <v>3636</v>
      </c>
    </row>
    <row r="398" spans="1:3" s="12" customFormat="1" x14ac:dyDescent="0.2">
      <c r="A398" s="526" t="s">
        <v>3659</v>
      </c>
      <c r="B398" s="523" t="s">
        <v>3658</v>
      </c>
      <c r="C398" s="523" t="s">
        <v>3660</v>
      </c>
    </row>
    <row r="399" spans="1:3" s="12" customFormat="1" x14ac:dyDescent="0.2">
      <c r="A399" s="526" t="s">
        <v>3661</v>
      </c>
      <c r="B399" s="523" t="s">
        <v>3658</v>
      </c>
      <c r="C399" s="523" t="s">
        <v>3662</v>
      </c>
    </row>
    <row r="400" spans="1:3" s="12" customFormat="1" x14ac:dyDescent="0.2">
      <c r="A400" s="526" t="s">
        <v>3639</v>
      </c>
      <c r="B400" s="523" t="s">
        <v>3658</v>
      </c>
      <c r="C400" s="523" t="s">
        <v>3640</v>
      </c>
    </row>
    <row r="401" spans="1:3" s="12" customFormat="1" x14ac:dyDescent="0.2">
      <c r="A401" s="526" t="s">
        <v>3617</v>
      </c>
      <c r="B401" s="523" t="s">
        <v>3663</v>
      </c>
      <c r="C401" s="523" t="s">
        <v>3618</v>
      </c>
    </row>
    <row r="402" spans="1:3" s="12" customFormat="1" x14ac:dyDescent="0.2">
      <c r="A402" s="526" t="s">
        <v>3526</v>
      </c>
      <c r="B402" s="523" t="s">
        <v>3663</v>
      </c>
      <c r="C402" s="523" t="s">
        <v>3527</v>
      </c>
    </row>
    <row r="403" spans="1:3" s="12" customFormat="1" x14ac:dyDescent="0.2">
      <c r="A403" s="526" t="s">
        <v>3637</v>
      </c>
      <c r="B403" s="523" t="s">
        <v>3663</v>
      </c>
      <c r="C403" s="523" t="s">
        <v>3638</v>
      </c>
    </row>
    <row r="404" spans="1:3" s="12" customFormat="1" x14ac:dyDescent="0.2">
      <c r="A404" s="526" t="s">
        <v>3643</v>
      </c>
      <c r="B404" s="523" t="s">
        <v>3663</v>
      </c>
      <c r="C404" s="523" t="s">
        <v>3644</v>
      </c>
    </row>
    <row r="405" spans="1:3" s="12" customFormat="1" x14ac:dyDescent="0.2">
      <c r="A405" s="526" t="s">
        <v>3635</v>
      </c>
      <c r="B405" s="523" t="s">
        <v>3663</v>
      </c>
      <c r="C405" s="523" t="s">
        <v>3636</v>
      </c>
    </row>
    <row r="406" spans="1:3" s="12" customFormat="1" x14ac:dyDescent="0.2">
      <c r="A406" s="526" t="s">
        <v>3661</v>
      </c>
      <c r="B406" s="523" t="s">
        <v>3663</v>
      </c>
      <c r="C406" s="523" t="s">
        <v>3662</v>
      </c>
    </row>
    <row r="407" spans="1:3" s="12" customFormat="1" x14ac:dyDescent="0.2">
      <c r="A407" s="526" t="s">
        <v>3517</v>
      </c>
      <c r="B407" s="523" t="s">
        <v>3663</v>
      </c>
      <c r="C407" s="523" t="s">
        <v>3519</v>
      </c>
    </row>
    <row r="408" spans="1:3" s="12" customFormat="1" x14ac:dyDescent="0.2">
      <c r="A408" s="526" t="s">
        <v>3490</v>
      </c>
      <c r="B408" s="523" t="s">
        <v>3664</v>
      </c>
      <c r="C408" s="523" t="s">
        <v>3491</v>
      </c>
    </row>
    <row r="409" spans="1:3" s="12" customFormat="1" x14ac:dyDescent="0.2">
      <c r="A409" s="526" t="s">
        <v>3604</v>
      </c>
      <c r="B409" s="523" t="s">
        <v>3664</v>
      </c>
      <c r="C409" s="523" t="s">
        <v>3605</v>
      </c>
    </row>
    <row r="410" spans="1:3" s="12" customFormat="1" x14ac:dyDescent="0.2">
      <c r="A410" s="526" t="s">
        <v>3492</v>
      </c>
      <c r="B410" s="523" t="s">
        <v>3664</v>
      </c>
      <c r="C410" s="523" t="s">
        <v>3493</v>
      </c>
    </row>
    <row r="411" spans="1:3" s="12" customFormat="1" x14ac:dyDescent="0.2">
      <c r="A411" s="526" t="s">
        <v>3510</v>
      </c>
      <c r="B411" s="523" t="s">
        <v>3664</v>
      </c>
      <c r="C411" s="523" t="s">
        <v>3511</v>
      </c>
    </row>
    <row r="412" spans="1:3" s="12" customFormat="1" x14ac:dyDescent="0.2">
      <c r="A412" s="526" t="s">
        <v>3494</v>
      </c>
      <c r="B412" s="523" t="s">
        <v>3664</v>
      </c>
      <c r="C412" s="523" t="s">
        <v>3495</v>
      </c>
    </row>
    <row r="413" spans="1:3" s="12" customFormat="1" x14ac:dyDescent="0.2">
      <c r="A413" s="526" t="s">
        <v>3496</v>
      </c>
      <c r="B413" s="523" t="s">
        <v>3664</v>
      </c>
      <c r="C413" s="523" t="s">
        <v>3497</v>
      </c>
    </row>
    <row r="414" spans="1:3" s="12" customFormat="1" x14ac:dyDescent="0.2">
      <c r="A414" s="526" t="s">
        <v>3514</v>
      </c>
      <c r="B414" s="523" t="s">
        <v>3664</v>
      </c>
      <c r="C414" s="523" t="s">
        <v>3515</v>
      </c>
    </row>
    <row r="415" spans="1:3" s="12" customFormat="1" x14ac:dyDescent="0.2">
      <c r="A415" s="526" t="s">
        <v>3498</v>
      </c>
      <c r="B415" s="523" t="s">
        <v>3664</v>
      </c>
      <c r="C415" s="523" t="s">
        <v>3499</v>
      </c>
    </row>
    <row r="416" spans="1:3" s="12" customFormat="1" x14ac:dyDescent="0.2">
      <c r="A416" s="526" t="s">
        <v>3501</v>
      </c>
      <c r="B416" s="523" t="s">
        <v>3664</v>
      </c>
      <c r="C416" s="523" t="s">
        <v>3502</v>
      </c>
    </row>
    <row r="417" spans="1:3" s="12" customFormat="1" x14ac:dyDescent="0.2">
      <c r="A417" s="526" t="s">
        <v>3476</v>
      </c>
      <c r="B417" s="523" t="s">
        <v>3664</v>
      </c>
      <c r="C417" s="523" t="s">
        <v>3477</v>
      </c>
    </row>
    <row r="418" spans="1:3" s="12" customFormat="1" x14ac:dyDescent="0.2">
      <c r="A418" s="526" t="s">
        <v>3488</v>
      </c>
      <c r="B418" s="523" t="s">
        <v>3664</v>
      </c>
      <c r="C418" s="523" t="s">
        <v>3489</v>
      </c>
    </row>
    <row r="419" spans="1:3" s="12" customFormat="1" x14ac:dyDescent="0.2">
      <c r="A419" s="526" t="s">
        <v>3557</v>
      </c>
      <c r="B419" s="523" t="s">
        <v>3665</v>
      </c>
      <c r="C419" s="523" t="s">
        <v>3558</v>
      </c>
    </row>
    <row r="420" spans="1:3" s="12" customFormat="1" x14ac:dyDescent="0.2">
      <c r="A420" s="526" t="s">
        <v>3666</v>
      </c>
      <c r="B420" s="523" t="s">
        <v>3665</v>
      </c>
      <c r="C420" s="523" t="s">
        <v>3667</v>
      </c>
    </row>
    <row r="421" spans="1:3" s="12" customFormat="1" x14ac:dyDescent="0.2">
      <c r="A421" s="526" t="s">
        <v>3561</v>
      </c>
      <c r="B421" s="523" t="s">
        <v>3665</v>
      </c>
      <c r="C421" s="523" t="s">
        <v>3562</v>
      </c>
    </row>
    <row r="422" spans="1:3" s="12" customFormat="1" x14ac:dyDescent="0.2">
      <c r="A422" s="526" t="s">
        <v>3480</v>
      </c>
      <c r="B422" s="523" t="s">
        <v>3665</v>
      </c>
      <c r="C422" s="523" t="s">
        <v>3482</v>
      </c>
    </row>
    <row r="423" spans="1:3" s="12" customFormat="1" x14ac:dyDescent="0.2">
      <c r="A423" s="526" t="s">
        <v>3553</v>
      </c>
      <c r="B423" s="523" t="s">
        <v>3665</v>
      </c>
      <c r="C423" s="523" t="s">
        <v>3554</v>
      </c>
    </row>
    <row r="424" spans="1:3" s="12" customFormat="1" x14ac:dyDescent="0.2">
      <c r="A424" s="526" t="s">
        <v>3453</v>
      </c>
      <c r="B424" s="523" t="s">
        <v>3668</v>
      </c>
      <c r="C424" s="523" t="s">
        <v>3454</v>
      </c>
    </row>
    <row r="425" spans="1:3" s="12" customFormat="1" x14ac:dyDescent="0.2">
      <c r="A425" s="526" t="s">
        <v>3669</v>
      </c>
      <c r="B425" s="523" t="s">
        <v>3668</v>
      </c>
      <c r="C425" s="523" t="s">
        <v>3670</v>
      </c>
    </row>
    <row r="426" spans="1:3" s="12" customFormat="1" x14ac:dyDescent="0.2">
      <c r="A426" s="526" t="s">
        <v>3671</v>
      </c>
      <c r="B426" s="523" t="s">
        <v>3668</v>
      </c>
      <c r="C426" s="523" t="s">
        <v>3672</v>
      </c>
    </row>
    <row r="427" spans="1:3" s="12" customFormat="1" x14ac:dyDescent="0.2">
      <c r="A427" s="526" t="s">
        <v>3446</v>
      </c>
      <c r="B427" s="523" t="s">
        <v>3668</v>
      </c>
      <c r="C427" s="523" t="s">
        <v>3448</v>
      </c>
    </row>
    <row r="428" spans="1:3" s="12" customFormat="1" x14ac:dyDescent="0.2">
      <c r="A428" s="526" t="s">
        <v>3449</v>
      </c>
      <c r="B428" s="523" t="s">
        <v>3668</v>
      </c>
      <c r="C428" s="523" t="s">
        <v>3450</v>
      </c>
    </row>
    <row r="429" spans="1:3" s="12" customFormat="1" x14ac:dyDescent="0.2">
      <c r="A429" s="526" t="s">
        <v>3673</v>
      </c>
      <c r="B429" s="523" t="s">
        <v>3668</v>
      </c>
      <c r="C429" s="523" t="s">
        <v>3674</v>
      </c>
    </row>
    <row r="430" spans="1:3" s="12" customFormat="1" x14ac:dyDescent="0.2">
      <c r="A430" s="526" t="s">
        <v>3652</v>
      </c>
      <c r="B430" s="523" t="s">
        <v>3668</v>
      </c>
      <c r="C430" s="523" t="s">
        <v>3653</v>
      </c>
    </row>
    <row r="431" spans="1:3" s="12" customFormat="1" x14ac:dyDescent="0.2">
      <c r="A431" s="526" t="s">
        <v>3675</v>
      </c>
      <c r="B431" s="523" t="s">
        <v>3668</v>
      </c>
      <c r="C431" s="523" t="s">
        <v>3676</v>
      </c>
    </row>
    <row r="432" spans="1:3" s="12" customFormat="1" x14ac:dyDescent="0.2">
      <c r="A432" s="526" t="s">
        <v>3613</v>
      </c>
      <c r="B432" s="523" t="s">
        <v>3668</v>
      </c>
      <c r="C432" s="523" t="s">
        <v>3614</v>
      </c>
    </row>
    <row r="433" spans="1:3" s="12" customFormat="1" x14ac:dyDescent="0.2">
      <c r="A433" s="526" t="s">
        <v>3610</v>
      </c>
      <c r="B433" s="523" t="s">
        <v>3668</v>
      </c>
      <c r="C433" s="523" t="s">
        <v>3612</v>
      </c>
    </row>
    <row r="434" spans="1:3" s="12" customFormat="1" x14ac:dyDescent="0.2">
      <c r="A434" s="526" t="s">
        <v>3615</v>
      </c>
      <c r="B434" s="523" t="s">
        <v>3668</v>
      </c>
      <c r="C434" s="523" t="s">
        <v>3616</v>
      </c>
    </row>
    <row r="435" spans="1:3" s="12" customFormat="1" x14ac:dyDescent="0.2">
      <c r="A435" s="526" t="s">
        <v>3641</v>
      </c>
      <c r="B435" s="523" t="s">
        <v>3677</v>
      </c>
      <c r="C435" s="523" t="s">
        <v>3642</v>
      </c>
    </row>
    <row r="436" spans="1:3" s="12" customFormat="1" x14ac:dyDescent="0.2">
      <c r="A436" s="526" t="s">
        <v>3643</v>
      </c>
      <c r="B436" s="523" t="s">
        <v>3677</v>
      </c>
      <c r="C436" s="523" t="s">
        <v>3644</v>
      </c>
    </row>
    <row r="437" spans="1:3" s="12" customFormat="1" x14ac:dyDescent="0.2">
      <c r="A437" s="526" t="s">
        <v>3541</v>
      </c>
      <c r="B437" s="523" t="s">
        <v>3677</v>
      </c>
      <c r="C437" s="523" t="s">
        <v>3542</v>
      </c>
    </row>
    <row r="438" spans="1:3" s="12" customFormat="1" x14ac:dyDescent="0.2">
      <c r="A438" s="526" t="s">
        <v>3635</v>
      </c>
      <c r="B438" s="523" t="s">
        <v>3677</v>
      </c>
      <c r="C438" s="523" t="s">
        <v>3636</v>
      </c>
    </row>
    <row r="439" spans="1:3" s="12" customFormat="1" x14ac:dyDescent="0.2">
      <c r="A439" s="526" t="s">
        <v>3545</v>
      </c>
      <c r="B439" s="523" t="s">
        <v>3677</v>
      </c>
      <c r="C439" s="523" t="s">
        <v>3546</v>
      </c>
    </row>
    <row r="440" spans="1:3" s="12" customFormat="1" x14ac:dyDescent="0.2">
      <c r="A440" s="526" t="s">
        <v>3661</v>
      </c>
      <c r="B440" s="523" t="s">
        <v>3677</v>
      </c>
      <c r="C440" s="523" t="s">
        <v>3662</v>
      </c>
    </row>
    <row r="441" spans="1:3" s="12" customFormat="1" x14ac:dyDescent="0.2">
      <c r="A441" s="526" t="s">
        <v>3517</v>
      </c>
      <c r="B441" s="523" t="s">
        <v>3677</v>
      </c>
      <c r="C441" s="523" t="s">
        <v>3519</v>
      </c>
    </row>
    <row r="442" spans="1:3" s="12" customFormat="1" x14ac:dyDescent="0.2">
      <c r="A442" s="526" t="s">
        <v>3678</v>
      </c>
      <c r="B442" s="523" t="s">
        <v>3677</v>
      </c>
      <c r="C442" s="523" t="s">
        <v>3679</v>
      </c>
    </row>
    <row r="443" spans="1:3" s="12" customFormat="1" x14ac:dyDescent="0.2">
      <c r="A443" s="526" t="s">
        <v>3604</v>
      </c>
      <c r="B443" s="523" t="s">
        <v>3680</v>
      </c>
      <c r="C443" s="523" t="s">
        <v>3605</v>
      </c>
    </row>
    <row r="444" spans="1:3" s="12" customFormat="1" x14ac:dyDescent="0.2">
      <c r="A444" s="526" t="s">
        <v>3606</v>
      </c>
      <c r="B444" s="523" t="s">
        <v>3680</v>
      </c>
      <c r="C444" s="523" t="s">
        <v>3607</v>
      </c>
    </row>
    <row r="445" spans="1:3" s="12" customFormat="1" x14ac:dyDescent="0.2">
      <c r="A445" s="526" t="s">
        <v>3492</v>
      </c>
      <c r="B445" s="523" t="s">
        <v>3680</v>
      </c>
      <c r="C445" s="523" t="s">
        <v>3493</v>
      </c>
    </row>
    <row r="446" spans="1:3" s="12" customFormat="1" x14ac:dyDescent="0.2">
      <c r="A446" s="526" t="s">
        <v>3510</v>
      </c>
      <c r="B446" s="523" t="s">
        <v>3680</v>
      </c>
      <c r="C446" s="523" t="s">
        <v>3511</v>
      </c>
    </row>
    <row r="447" spans="1:3" s="12" customFormat="1" x14ac:dyDescent="0.2">
      <c r="A447" s="526" t="s">
        <v>3512</v>
      </c>
      <c r="B447" s="523" t="s">
        <v>3680</v>
      </c>
      <c r="C447" s="523" t="s">
        <v>3513</v>
      </c>
    </row>
    <row r="448" spans="1:3" s="12" customFormat="1" x14ac:dyDescent="0.2">
      <c r="A448" s="526" t="s">
        <v>3494</v>
      </c>
      <c r="B448" s="523" t="s">
        <v>3680</v>
      </c>
      <c r="C448" s="523" t="s">
        <v>3495</v>
      </c>
    </row>
    <row r="449" spans="1:3" s="12" customFormat="1" x14ac:dyDescent="0.2">
      <c r="A449" s="526" t="s">
        <v>3496</v>
      </c>
      <c r="B449" s="523" t="s">
        <v>3680</v>
      </c>
      <c r="C449" s="523" t="s">
        <v>3497</v>
      </c>
    </row>
    <row r="450" spans="1:3" s="12" customFormat="1" x14ac:dyDescent="0.2">
      <c r="A450" s="526" t="s">
        <v>3608</v>
      </c>
      <c r="B450" s="523" t="s">
        <v>3680</v>
      </c>
      <c r="C450" s="523" t="s">
        <v>3609</v>
      </c>
    </row>
    <row r="451" spans="1:3" s="12" customFormat="1" x14ac:dyDescent="0.2">
      <c r="A451" s="526" t="s">
        <v>3498</v>
      </c>
      <c r="B451" s="523" t="s">
        <v>3680</v>
      </c>
      <c r="C451" s="523" t="s">
        <v>3499</v>
      </c>
    </row>
    <row r="452" spans="1:3" s="12" customFormat="1" x14ac:dyDescent="0.2">
      <c r="A452" s="526" t="s">
        <v>3503</v>
      </c>
      <c r="B452" s="523" t="s">
        <v>3680</v>
      </c>
      <c r="C452" s="523" t="s">
        <v>3504</v>
      </c>
    </row>
    <row r="453" spans="1:3" s="12" customFormat="1" x14ac:dyDescent="0.2">
      <c r="A453" s="526" t="s">
        <v>3488</v>
      </c>
      <c r="B453" s="523" t="s">
        <v>3680</v>
      </c>
      <c r="C453" s="523" t="s">
        <v>3489</v>
      </c>
    </row>
    <row r="454" spans="1:3" s="12" customFormat="1" x14ac:dyDescent="0.2">
      <c r="A454" s="526" t="s">
        <v>3505</v>
      </c>
      <c r="B454" s="523" t="s">
        <v>3680</v>
      </c>
      <c r="C454" s="523" t="s">
        <v>3506</v>
      </c>
    </row>
    <row r="455" spans="1:3" s="12" customFormat="1" x14ac:dyDescent="0.2">
      <c r="A455" s="526" t="s">
        <v>3577</v>
      </c>
      <c r="B455" s="523" t="s">
        <v>3681</v>
      </c>
      <c r="C455" s="523" t="s">
        <v>3578</v>
      </c>
    </row>
    <row r="456" spans="1:3" s="12" customFormat="1" x14ac:dyDescent="0.2">
      <c r="A456" s="526" t="s">
        <v>3682</v>
      </c>
      <c r="B456" s="523" t="s">
        <v>3681</v>
      </c>
      <c r="C456" s="523" t="s">
        <v>3683</v>
      </c>
    </row>
    <row r="457" spans="1:3" s="12" customFormat="1" x14ac:dyDescent="0.2">
      <c r="A457" s="526" t="s">
        <v>3684</v>
      </c>
      <c r="B457" s="523" t="s">
        <v>3681</v>
      </c>
      <c r="C457" s="523" t="s">
        <v>3685</v>
      </c>
    </row>
    <row r="458" spans="1:3" s="12" customFormat="1" x14ac:dyDescent="0.2">
      <c r="A458" s="526" t="s">
        <v>3659</v>
      </c>
      <c r="B458" s="523" t="s">
        <v>3681</v>
      </c>
      <c r="C458" s="523" t="s">
        <v>3660</v>
      </c>
    </row>
    <row r="459" spans="1:3" s="12" customFormat="1" x14ac:dyDescent="0.2">
      <c r="A459" s="526" t="s">
        <v>3686</v>
      </c>
      <c r="B459" s="523" t="s">
        <v>3681</v>
      </c>
      <c r="C459" s="523" t="s">
        <v>3687</v>
      </c>
    </row>
    <row r="460" spans="1:3" s="12" customFormat="1" x14ac:dyDescent="0.2">
      <c r="A460" s="526" t="s">
        <v>3688</v>
      </c>
      <c r="B460" s="523" t="s">
        <v>3681</v>
      </c>
      <c r="C460" s="523" t="s">
        <v>3689</v>
      </c>
    </row>
    <row r="461" spans="1:3" s="12" customFormat="1" x14ac:dyDescent="0.2">
      <c r="A461" s="526" t="s">
        <v>3690</v>
      </c>
      <c r="B461" s="523" t="s">
        <v>3681</v>
      </c>
      <c r="C461" s="523" t="s">
        <v>3691</v>
      </c>
    </row>
    <row r="462" spans="1:3" s="12" customFormat="1" x14ac:dyDescent="0.2">
      <c r="A462" s="526" t="s">
        <v>3692</v>
      </c>
      <c r="B462" s="523" t="s">
        <v>3681</v>
      </c>
      <c r="C462" s="523" t="s">
        <v>3693</v>
      </c>
    </row>
    <row r="463" spans="1:3" s="12" customFormat="1" x14ac:dyDescent="0.2">
      <c r="A463" s="526" t="s">
        <v>3460</v>
      </c>
      <c r="B463" s="523" t="s">
        <v>3681</v>
      </c>
      <c r="C463" s="523" t="s">
        <v>3461</v>
      </c>
    </row>
    <row r="464" spans="1:3" s="12" customFormat="1" x14ac:dyDescent="0.2">
      <c r="A464" s="526" t="s">
        <v>3694</v>
      </c>
      <c r="B464" s="523" t="s">
        <v>3681</v>
      </c>
      <c r="C464" s="523" t="s">
        <v>3695</v>
      </c>
    </row>
    <row r="465" spans="1:3" s="12" customFormat="1" x14ac:dyDescent="0.2">
      <c r="A465" s="526" t="s">
        <v>3694</v>
      </c>
      <c r="B465" s="523" t="s">
        <v>3696</v>
      </c>
      <c r="C465" s="523" t="s">
        <v>3695</v>
      </c>
    </row>
    <row r="466" spans="1:3" s="12" customFormat="1" x14ac:dyDescent="0.2">
      <c r="A466" s="526" t="s">
        <v>3697</v>
      </c>
      <c r="B466" s="523" t="s">
        <v>3696</v>
      </c>
      <c r="C466" s="523" t="s">
        <v>3698</v>
      </c>
    </row>
    <row r="467" spans="1:3" s="12" customFormat="1" x14ac:dyDescent="0.2">
      <c r="A467" s="526" t="s">
        <v>3684</v>
      </c>
      <c r="B467" s="523" t="s">
        <v>3696</v>
      </c>
      <c r="C467" s="523" t="s">
        <v>3685</v>
      </c>
    </row>
    <row r="468" spans="1:3" s="12" customFormat="1" x14ac:dyDescent="0.2">
      <c r="A468" s="526" t="s">
        <v>3699</v>
      </c>
      <c r="B468" s="523" t="s">
        <v>3696</v>
      </c>
      <c r="C468" s="523" t="s">
        <v>3700</v>
      </c>
    </row>
    <row r="469" spans="1:3" s="12" customFormat="1" x14ac:dyDescent="0.2">
      <c r="A469" s="526" t="s">
        <v>3701</v>
      </c>
      <c r="B469" s="523" t="s">
        <v>3696</v>
      </c>
      <c r="C469" s="523" t="s">
        <v>3702</v>
      </c>
    </row>
    <row r="470" spans="1:3" s="12" customFormat="1" x14ac:dyDescent="0.2">
      <c r="A470" s="526" t="s">
        <v>3703</v>
      </c>
      <c r="B470" s="523" t="s">
        <v>3696</v>
      </c>
      <c r="C470" s="523" t="s">
        <v>3704</v>
      </c>
    </row>
    <row r="471" spans="1:3" s="12" customFormat="1" x14ac:dyDescent="0.2">
      <c r="A471" s="526" t="s">
        <v>3524</v>
      </c>
      <c r="B471" s="523" t="s">
        <v>3705</v>
      </c>
      <c r="C471" s="523" t="s">
        <v>3525</v>
      </c>
    </row>
    <row r="472" spans="1:3" s="12" customFormat="1" x14ac:dyDescent="0.2">
      <c r="A472" s="526" t="s">
        <v>3522</v>
      </c>
      <c r="B472" s="523" t="s">
        <v>3705</v>
      </c>
      <c r="C472" s="523" t="s">
        <v>3523</v>
      </c>
    </row>
    <row r="473" spans="1:3" s="12" customFormat="1" x14ac:dyDescent="0.2">
      <c r="A473" s="526" t="s">
        <v>3530</v>
      </c>
      <c r="B473" s="523" t="s">
        <v>3705</v>
      </c>
      <c r="C473" s="523" t="s">
        <v>3531</v>
      </c>
    </row>
    <row r="474" spans="1:3" s="12" customFormat="1" x14ac:dyDescent="0.2">
      <c r="A474" s="526" t="s">
        <v>3706</v>
      </c>
      <c r="B474" s="523" t="s">
        <v>3707</v>
      </c>
      <c r="C474" s="523" t="s">
        <v>3708</v>
      </c>
    </row>
    <row r="475" spans="1:3" s="12" customFormat="1" x14ac:dyDescent="0.2">
      <c r="A475" s="526" t="s">
        <v>3709</v>
      </c>
      <c r="B475" s="523" t="s">
        <v>3707</v>
      </c>
      <c r="C475" s="523" t="s">
        <v>3710</v>
      </c>
    </row>
    <row r="476" spans="1:3" s="12" customFormat="1" x14ac:dyDescent="0.2">
      <c r="A476" s="526" t="s">
        <v>3711</v>
      </c>
      <c r="B476" s="523" t="s">
        <v>3707</v>
      </c>
      <c r="C476" s="523" t="s">
        <v>3712</v>
      </c>
    </row>
    <row r="477" spans="1:3" s="12" customFormat="1" x14ac:dyDescent="0.2">
      <c r="A477" s="526" t="s">
        <v>3713</v>
      </c>
      <c r="B477" s="523" t="s">
        <v>3707</v>
      </c>
      <c r="C477" s="523" t="s">
        <v>3714</v>
      </c>
    </row>
    <row r="478" spans="1:3" s="12" customFormat="1" x14ac:dyDescent="0.2">
      <c r="A478" s="526" t="s">
        <v>3715</v>
      </c>
      <c r="B478" s="523" t="s">
        <v>3707</v>
      </c>
      <c r="C478" s="523" t="s">
        <v>3716</v>
      </c>
    </row>
    <row r="479" spans="1:3" s="12" customFormat="1" x14ac:dyDescent="0.2">
      <c r="A479" s="526" t="s">
        <v>3717</v>
      </c>
      <c r="B479" s="523" t="s">
        <v>3707</v>
      </c>
      <c r="C479" s="523" t="s">
        <v>3718</v>
      </c>
    </row>
    <row r="480" spans="1:3" s="12" customFormat="1" x14ac:dyDescent="0.2">
      <c r="A480" s="526" t="s">
        <v>3474</v>
      </c>
      <c r="B480" s="523" t="s">
        <v>3719</v>
      </c>
      <c r="C480" s="523" t="s">
        <v>3475</v>
      </c>
    </row>
    <row r="481" spans="1:3" s="12" customFormat="1" x14ac:dyDescent="0.2">
      <c r="A481" s="526" t="s">
        <v>3709</v>
      </c>
      <c r="B481" s="523" t="s">
        <v>3719</v>
      </c>
      <c r="C481" s="523" t="s">
        <v>3710</v>
      </c>
    </row>
    <row r="482" spans="1:3" s="12" customFormat="1" x14ac:dyDescent="0.2">
      <c r="A482" s="526" t="s">
        <v>3472</v>
      </c>
      <c r="B482" s="523" t="s">
        <v>3719</v>
      </c>
      <c r="C482" s="523" t="s">
        <v>3473</v>
      </c>
    </row>
    <row r="483" spans="1:3" s="12" customFormat="1" x14ac:dyDescent="0.2">
      <c r="A483" s="526" t="s">
        <v>3720</v>
      </c>
      <c r="B483" s="523" t="s">
        <v>3719</v>
      </c>
      <c r="C483" s="523" t="s">
        <v>3721</v>
      </c>
    </row>
    <row r="484" spans="1:3" s="12" customFormat="1" x14ac:dyDescent="0.2">
      <c r="A484" s="526" t="s">
        <v>3713</v>
      </c>
      <c r="B484" s="523" t="s">
        <v>3719</v>
      </c>
      <c r="C484" s="523" t="s">
        <v>3714</v>
      </c>
    </row>
    <row r="485" spans="1:3" s="12" customFormat="1" x14ac:dyDescent="0.2">
      <c r="A485" s="526" t="s">
        <v>3715</v>
      </c>
      <c r="B485" s="523" t="s">
        <v>3719</v>
      </c>
      <c r="C485" s="523" t="s">
        <v>3716</v>
      </c>
    </row>
    <row r="486" spans="1:3" s="12" customFormat="1" x14ac:dyDescent="0.2">
      <c r="A486" s="526" t="s">
        <v>3476</v>
      </c>
      <c r="B486" s="523" t="s">
        <v>3719</v>
      </c>
      <c r="C486" s="523" t="s">
        <v>3477</v>
      </c>
    </row>
    <row r="487" spans="1:3" s="12" customFormat="1" x14ac:dyDescent="0.2">
      <c r="A487" s="526" t="s">
        <v>3549</v>
      </c>
      <c r="B487" s="523" t="s">
        <v>3719</v>
      </c>
      <c r="C487" s="523" t="s">
        <v>3550</v>
      </c>
    </row>
    <row r="488" spans="1:3" s="12" customFormat="1" x14ac:dyDescent="0.2">
      <c r="A488" s="526" t="s">
        <v>3485</v>
      </c>
      <c r="B488" s="523" t="s">
        <v>3719</v>
      </c>
      <c r="C488" s="523" t="s">
        <v>3487</v>
      </c>
    </row>
    <row r="489" spans="1:3" s="12" customFormat="1" x14ac:dyDescent="0.2">
      <c r="A489" s="526" t="s">
        <v>3717</v>
      </c>
      <c r="B489" s="523" t="s">
        <v>3719</v>
      </c>
      <c r="C489" s="523" t="s">
        <v>3718</v>
      </c>
    </row>
    <row r="490" spans="1:3" s="12" customFormat="1" x14ac:dyDescent="0.2">
      <c r="A490" s="526" t="s">
        <v>3706</v>
      </c>
      <c r="B490" s="523" t="s">
        <v>3719</v>
      </c>
      <c r="C490" s="523" t="s">
        <v>3708</v>
      </c>
    </row>
    <row r="491" spans="1:3" s="12" customFormat="1" x14ac:dyDescent="0.2">
      <c r="A491" s="526" t="s">
        <v>3711</v>
      </c>
      <c r="B491" s="523" t="s">
        <v>3719</v>
      </c>
      <c r="C491" s="523" t="s">
        <v>3712</v>
      </c>
    </row>
    <row r="492" spans="1:3" s="12" customFormat="1" x14ac:dyDescent="0.2">
      <c r="A492" s="526" t="s">
        <v>3478</v>
      </c>
      <c r="B492" s="523" t="s">
        <v>3719</v>
      </c>
      <c r="C492" s="523" t="s">
        <v>3479</v>
      </c>
    </row>
    <row r="493" spans="1:3" s="12" customFormat="1" x14ac:dyDescent="0.2">
      <c r="A493" s="526" t="s">
        <v>3551</v>
      </c>
      <c r="B493" s="523" t="s">
        <v>3719</v>
      </c>
      <c r="C493" s="523" t="s">
        <v>3552</v>
      </c>
    </row>
    <row r="494" spans="1:3" s="12" customFormat="1" x14ac:dyDescent="0.2">
      <c r="A494" s="526" t="s">
        <v>3722</v>
      </c>
      <c r="B494" s="523" t="s">
        <v>3719</v>
      </c>
      <c r="C494" s="523" t="s">
        <v>3723</v>
      </c>
    </row>
    <row r="495" spans="1:3" s="12" customFormat="1" x14ac:dyDescent="0.2">
      <c r="A495" s="526" t="s">
        <v>3724</v>
      </c>
      <c r="B495" s="523" t="s">
        <v>3719</v>
      </c>
      <c r="C495" s="523" t="s">
        <v>3725</v>
      </c>
    </row>
    <row r="496" spans="1:3" s="12" customFormat="1" x14ac:dyDescent="0.2">
      <c r="A496" s="526" t="s">
        <v>3532</v>
      </c>
      <c r="B496" s="523" t="s">
        <v>3726</v>
      </c>
      <c r="C496" s="523" t="s">
        <v>3533</v>
      </c>
    </row>
    <row r="497" spans="1:3" s="12" customFormat="1" x14ac:dyDescent="0.2">
      <c r="A497" s="526" t="s">
        <v>3446</v>
      </c>
      <c r="B497" s="523" t="s">
        <v>3726</v>
      </c>
      <c r="C497" s="523" t="s">
        <v>3448</v>
      </c>
    </row>
    <row r="498" spans="1:3" s="12" customFormat="1" x14ac:dyDescent="0.2">
      <c r="A498" s="526" t="s">
        <v>3635</v>
      </c>
      <c r="B498" s="523" t="s">
        <v>3726</v>
      </c>
      <c r="C498" s="523" t="s">
        <v>3636</v>
      </c>
    </row>
    <row r="499" spans="1:3" s="12" customFormat="1" x14ac:dyDescent="0.2">
      <c r="A499" s="526" t="s">
        <v>3545</v>
      </c>
      <c r="B499" s="523" t="s">
        <v>3726</v>
      </c>
      <c r="C499" s="523" t="s">
        <v>3546</v>
      </c>
    </row>
    <row r="500" spans="1:3" s="12" customFormat="1" x14ac:dyDescent="0.2">
      <c r="A500" s="526" t="s">
        <v>3453</v>
      </c>
      <c r="B500" s="523" t="s">
        <v>3726</v>
      </c>
      <c r="C500" s="523" t="s">
        <v>3454</v>
      </c>
    </row>
    <row r="501" spans="1:3" s="12" customFormat="1" x14ac:dyDescent="0.2">
      <c r="A501" s="526" t="s">
        <v>3517</v>
      </c>
      <c r="B501" s="523" t="s">
        <v>3726</v>
      </c>
      <c r="C501" s="523" t="s">
        <v>3519</v>
      </c>
    </row>
    <row r="502" spans="1:3" s="12" customFormat="1" x14ac:dyDescent="0.2">
      <c r="A502" s="526" t="s">
        <v>3526</v>
      </c>
      <c r="B502" s="523" t="s">
        <v>3726</v>
      </c>
      <c r="C502" s="523" t="s">
        <v>3527</v>
      </c>
    </row>
    <row r="503" spans="1:3" s="12" customFormat="1" x14ac:dyDescent="0.2">
      <c r="A503" s="526" t="s">
        <v>3528</v>
      </c>
      <c r="B503" s="523" t="s">
        <v>3726</v>
      </c>
      <c r="C503" s="523" t="s">
        <v>3529</v>
      </c>
    </row>
    <row r="504" spans="1:3" s="12" customFormat="1" x14ac:dyDescent="0.2">
      <c r="A504" s="526" t="s">
        <v>3641</v>
      </c>
      <c r="B504" s="523" t="s">
        <v>3726</v>
      </c>
      <c r="C504" s="523" t="s">
        <v>3642</v>
      </c>
    </row>
    <row r="505" spans="1:3" s="12" customFormat="1" x14ac:dyDescent="0.2">
      <c r="A505" s="526" t="s">
        <v>3617</v>
      </c>
      <c r="B505" s="523" t="s">
        <v>3726</v>
      </c>
      <c r="C505" s="523" t="s">
        <v>3618</v>
      </c>
    </row>
    <row r="506" spans="1:3" s="12" customFormat="1" x14ac:dyDescent="0.2">
      <c r="A506" s="526" t="s">
        <v>3434</v>
      </c>
      <c r="B506" s="523" t="s">
        <v>3571</v>
      </c>
      <c r="C506" s="523" t="s">
        <v>3435</v>
      </c>
    </row>
    <row r="507" spans="1:3" s="12" customFormat="1" x14ac:dyDescent="0.2">
      <c r="A507" s="526" t="s">
        <v>3462</v>
      </c>
      <c r="B507" s="523" t="s">
        <v>3571</v>
      </c>
      <c r="C507" s="523" t="s">
        <v>3463</v>
      </c>
    </row>
    <row r="509" spans="1:3" x14ac:dyDescent="0.2">
      <c r="A509" s="9" t="s">
        <v>182</v>
      </c>
    </row>
    <row r="510" spans="1:3" x14ac:dyDescent="0.2">
      <c r="A510" s="1" t="s">
        <v>196</v>
      </c>
      <c r="B510" s="1" t="s">
        <v>169</v>
      </c>
      <c r="C510" s="1" t="s">
        <v>186</v>
      </c>
    </row>
    <row r="511" spans="1:3" hidden="1" x14ac:dyDescent="0.2">
      <c r="A511" s="2" t="s">
        <v>35</v>
      </c>
      <c r="B511" s="1" t="s">
        <v>168</v>
      </c>
      <c r="C511" s="1" t="s">
        <v>29</v>
      </c>
    </row>
    <row r="513" spans="1:2" x14ac:dyDescent="0.2">
      <c r="A513" s="9" t="s">
        <v>311</v>
      </c>
    </row>
    <row r="514" spans="1:2" x14ac:dyDescent="0.2">
      <c r="A514" s="1" t="s">
        <v>312</v>
      </c>
      <c r="B514" s="386"/>
    </row>
    <row r="516" spans="1:2" x14ac:dyDescent="0.2">
      <c r="A516" s="9" t="s">
        <v>347</v>
      </c>
    </row>
    <row r="517" spans="1:2" x14ac:dyDescent="0.2">
      <c r="A517" s="1" t="s">
        <v>348</v>
      </c>
      <c r="B517"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517">
      <formula1>"TRUE,FALSE"</formula1>
    </dataValidation>
    <dataValidation type="custom" allowBlank="1" showInputMessage="1" showErrorMessage="1" errorTitle="X-Author for Excel" error="Id and Lookup fields are not editable." promptTitle="X-Author for Excel" sqref="G4:G15 C162 C157:C158 G19:G32 G71:H83 G36:G67 E87:E147 C170:C507">
      <formula1>""</formula1>
    </dataValidation>
    <dataValidation type="list" allowBlank="1" showInputMessage="1" showErrorMessage="1" errorTitle="X-Author for Excel" error="Please select a value from the drop-down." promptTitle="X-Author for Excel" sqref="B514">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W110"/>
  <sheetViews>
    <sheetView showGridLines="0" zoomScale="80" zoomScaleNormal="80" zoomScaleSheetLayoutView="75" workbookViewId="0">
      <selection activeCell="D6" sqref="D6"/>
    </sheetView>
  </sheetViews>
  <sheetFormatPr defaultColWidth="11" defaultRowHeight="12" x14ac:dyDescent="0.2"/>
  <cols>
    <col min="1" max="1" width="11.875" style="16" customWidth="1"/>
    <col min="2" max="3" width="30.625" style="16" customWidth="1"/>
    <col min="4" max="4" width="12.125" style="16" customWidth="1"/>
    <col min="5" max="5" width="11.875" style="16" customWidth="1"/>
    <col min="6" max="6" width="19.625" style="16" customWidth="1"/>
    <col min="7" max="7" width="18.375" style="16" customWidth="1"/>
    <col min="8" max="8" width="21.875" style="16" customWidth="1"/>
    <col min="9" max="9" width="22.625" style="16" hidden="1" customWidth="1"/>
    <col min="10" max="10" width="23.875" style="16" hidden="1" customWidth="1"/>
    <col min="11" max="11" width="25.25" style="16" hidden="1" customWidth="1"/>
    <col min="12" max="12" width="22" style="16" hidden="1" customWidth="1"/>
    <col min="13" max="13" width="23.25" style="16" hidden="1" customWidth="1"/>
    <col min="14" max="14" width="15.625" style="16" hidden="1" customWidth="1"/>
    <col min="15" max="15" width="7.5" style="16" hidden="1" customWidth="1"/>
    <col min="16" max="16" width="0.375" style="16" customWidth="1"/>
    <col min="17" max="17" width="26.125" style="16" customWidth="1"/>
    <col min="18" max="18" width="33.125" style="16" customWidth="1"/>
    <col min="19" max="29" width="10.125" style="16" hidden="1" customWidth="1"/>
    <col min="30" max="30" width="29.625" style="16" customWidth="1"/>
    <col min="31" max="31" width="27.375" style="16" customWidth="1"/>
    <col min="32" max="33" width="30.875" style="16" customWidth="1"/>
    <col min="34" max="34" width="23.625" style="16" hidden="1" customWidth="1"/>
    <col min="35" max="35" width="0.375" style="16" customWidth="1"/>
    <col min="36" max="36" width="44.875" style="16" customWidth="1"/>
    <col min="37" max="37" width="26.625" style="16" customWidth="1"/>
    <col min="38" max="38" width="0.875" style="16" customWidth="1"/>
    <col min="39" max="39" width="13.625" style="16" customWidth="1"/>
    <col min="40" max="40" width="12" style="17" customWidth="1"/>
    <col min="41" max="41" width="18.25" style="17" customWidth="1"/>
    <col min="42" max="43" width="15.875" style="17" customWidth="1"/>
    <col min="44" max="45" width="11" style="17" customWidth="1"/>
    <col min="46" max="49" width="11" style="17"/>
    <col min="50" max="16384" width="11" style="16"/>
  </cols>
  <sheetData>
    <row r="1" spans="1:37" ht="21" customHeight="1" x14ac:dyDescent="0.2">
      <c r="A1" s="633" t="s">
        <v>259</v>
      </c>
      <c r="B1" s="634"/>
      <c r="C1" s="634"/>
      <c r="D1" s="634"/>
      <c r="E1" s="634"/>
      <c r="F1" s="634"/>
      <c r="G1" s="634"/>
      <c r="H1" s="634"/>
      <c r="I1" s="634"/>
      <c r="J1" s="634"/>
      <c r="K1" s="634"/>
      <c r="L1" s="634"/>
      <c r="M1" s="634"/>
      <c r="N1" s="634"/>
      <c r="O1" s="634"/>
      <c r="P1" s="634"/>
      <c r="Q1" s="635"/>
      <c r="R1" s="21"/>
      <c r="S1" s="20"/>
      <c r="T1" s="20"/>
      <c r="U1" s="20"/>
      <c r="V1" s="20"/>
      <c r="W1" s="20"/>
      <c r="X1" s="20"/>
      <c r="Y1" s="20"/>
      <c r="Z1" s="20"/>
      <c r="AA1" s="20"/>
      <c r="AB1" s="20"/>
      <c r="AC1" s="20"/>
      <c r="AD1" s="20"/>
      <c r="AE1" s="20"/>
      <c r="AF1" s="20"/>
      <c r="AG1" s="20"/>
      <c r="AH1" s="20"/>
    </row>
    <row r="2" spans="1:37" ht="41.25" customHeight="1" thickBot="1" x14ac:dyDescent="0.25">
      <c r="A2" s="636"/>
      <c r="B2" s="637"/>
      <c r="C2" s="637"/>
      <c r="D2" s="637"/>
      <c r="E2" s="637"/>
      <c r="F2" s="637"/>
      <c r="G2" s="637"/>
      <c r="H2" s="637"/>
      <c r="I2" s="637"/>
      <c r="J2" s="637"/>
      <c r="K2" s="637"/>
      <c r="L2" s="637"/>
      <c r="M2" s="637"/>
      <c r="N2" s="637"/>
      <c r="O2" s="637"/>
      <c r="P2" s="637"/>
      <c r="Q2" s="638"/>
      <c r="R2" s="20"/>
      <c r="S2" s="20"/>
      <c r="T2" s="20"/>
      <c r="U2" s="20"/>
      <c r="V2" s="20"/>
      <c r="W2" s="20"/>
      <c r="X2" s="20"/>
      <c r="Y2" s="20"/>
      <c r="Z2" s="20"/>
      <c r="AA2" s="20"/>
      <c r="AB2" s="20"/>
      <c r="AC2" s="20"/>
      <c r="AD2" s="20"/>
      <c r="AE2" s="20"/>
      <c r="AF2" s="20"/>
      <c r="AG2" s="20"/>
      <c r="AH2" s="20"/>
    </row>
    <row r="3" spans="1:37" ht="12.75" thickBot="1" x14ac:dyDescent="0.25"/>
    <row r="4" spans="1:37" ht="51" customHeight="1" thickBot="1" x14ac:dyDescent="0.25">
      <c r="A4" s="43" t="s">
        <v>11</v>
      </c>
      <c r="B4" s="349" t="s">
        <v>260</v>
      </c>
      <c r="C4" s="350" t="s">
        <v>261</v>
      </c>
      <c r="Q4" s="17"/>
    </row>
    <row r="5" spans="1:37" x14ac:dyDescent="0.2">
      <c r="Q5" s="17"/>
    </row>
    <row r="6" spans="1:37" ht="12.75" thickBot="1" x14ac:dyDescent="0.25">
      <c r="Q6" s="17"/>
    </row>
    <row r="7" spans="1:37" ht="28.5" customHeight="1" thickBot="1" x14ac:dyDescent="0.25">
      <c r="A7" s="620" t="s">
        <v>260</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364"/>
      <c r="AI7" s="22"/>
    </row>
    <row r="8" spans="1:37" ht="50.25" customHeight="1" x14ac:dyDescent="0.2">
      <c r="A8" s="388" t="s">
        <v>262</v>
      </c>
      <c r="B8" s="389" t="s">
        <v>263</v>
      </c>
      <c r="C8" s="389" t="s">
        <v>264</v>
      </c>
      <c r="D8" s="389" t="s">
        <v>265</v>
      </c>
      <c r="E8" s="389" t="s">
        <v>266</v>
      </c>
      <c r="F8" s="389" t="s">
        <v>267</v>
      </c>
      <c r="G8" s="389" t="s">
        <v>268</v>
      </c>
      <c r="H8" s="389" t="s">
        <v>269</v>
      </c>
      <c r="I8" s="390" t="s">
        <v>190</v>
      </c>
      <c r="J8" s="390" t="s">
        <v>353</v>
      </c>
      <c r="K8" s="390" t="s">
        <v>354</v>
      </c>
      <c r="L8" s="361"/>
      <c r="M8" s="361"/>
      <c r="N8" s="361"/>
      <c r="O8" s="389"/>
      <c r="P8" s="389"/>
      <c r="Q8" s="391" t="s">
        <v>295</v>
      </c>
      <c r="R8" s="389" t="s">
        <v>270</v>
      </c>
      <c r="S8" s="392" t="s">
        <v>102</v>
      </c>
      <c r="T8" s="392" t="s">
        <v>28</v>
      </c>
      <c r="U8" s="392" t="s">
        <v>188</v>
      </c>
      <c r="V8" s="393" t="s">
        <v>103</v>
      </c>
      <c r="W8" s="393" t="s">
        <v>30</v>
      </c>
      <c r="X8" s="393" t="s">
        <v>112</v>
      </c>
      <c r="Y8" s="394" t="s">
        <v>123</v>
      </c>
      <c r="Z8" s="394" t="s">
        <v>135</v>
      </c>
      <c r="AA8" s="394" t="s">
        <v>16</v>
      </c>
      <c r="AB8" s="394" t="s">
        <v>189</v>
      </c>
      <c r="AC8" s="394"/>
      <c r="AD8" s="389" t="s">
        <v>218</v>
      </c>
      <c r="AE8" s="389" t="s">
        <v>219</v>
      </c>
      <c r="AF8" s="389" t="s">
        <v>220</v>
      </c>
      <c r="AG8" s="389" t="s">
        <v>328</v>
      </c>
      <c r="AH8" s="395" t="s">
        <v>317</v>
      </c>
      <c r="AI8" s="130"/>
      <c r="AJ8" s="136"/>
      <c r="AK8" s="137"/>
    </row>
    <row r="9" spans="1:37" ht="47.1" hidden="1" customHeight="1" x14ac:dyDescent="0.2">
      <c r="A9" s="396" t="s">
        <v>49</v>
      </c>
      <c r="B9" s="397" t="str">
        <f>IFERROR(VLOOKUP(Z9,'Reference records(soft deleted)'!$B$6:$D$20,3,FALSE),"")</f>
        <v/>
      </c>
      <c r="C9" s="398" t="s">
        <v>215</v>
      </c>
      <c r="D9" s="399" t="s">
        <v>18</v>
      </c>
      <c r="E9" s="399" t="s">
        <v>19</v>
      </c>
      <c r="F9" s="399" t="s">
        <v>216</v>
      </c>
      <c r="G9" s="400" t="str">
        <f t="array" ref="G9">IFERROR(IF(INDEX('Reference Records'!$D$4:$D$16,MATCH(LEFT(B9,255),LEFT('Reference Records'!$C$4:$C$16,255),0))=0,"",INDEX('Reference Records'!$D$4:$D$16,MATCH(LEFT(B9,255),LEFT('Reference Records'!$C$4:$C$16,255),0))),"")</f>
        <v/>
      </c>
      <c r="H9" s="401" t="str">
        <f>IF('Overview - Section A'!$AN$5="Funding Request",IF(I9="Funding Request Place Holder","",I9),"")</f>
        <v/>
      </c>
      <c r="I9" s="402" t="str">
        <f>IFERROR(IF(AB9="","",VLOOKUP(AB9,'Overview - Section A'!$P$30:$Q$39,2,FALSE)),"")</f>
        <v/>
      </c>
      <c r="J9" s="401" t="str">
        <f>IFERROR(VLOOKUP(B9,'Reference records(soft deleted)'!$D$6:$H$20,5,FALSE),"")</f>
        <v/>
      </c>
      <c r="K9" s="401" t="str">
        <f>IF(AND(VLOOKUP(A9,$A$29:$E107,5,FALSE)&lt;&gt;"",VLOOKUP(A9,$A$29:$F107,6,FALSE)&lt;&gt;"",J9="Number"),"Yes","No")</f>
        <v>No</v>
      </c>
      <c r="L9" s="401"/>
      <c r="M9" s="401"/>
      <c r="N9" s="401"/>
      <c r="O9" s="403"/>
      <c r="P9" s="404"/>
      <c r="Q9" s="403" t="str">
        <f>IFERROR(IF(AA9="","",AA9),"")</f>
        <v>[Country (Name)]</v>
      </c>
      <c r="R9" s="405" t="s">
        <v>217</v>
      </c>
      <c r="S9" s="392" t="str">
        <f>IF(G9&lt;&gt;"",B9&amp;C9,"")</f>
        <v/>
      </c>
      <c r="T9" s="392" t="b">
        <f>IFERROR(IF(OR(B9&lt;&gt;"",C9&lt;&gt;""),TRUE,FALSE),FALSE)</f>
        <v>1</v>
      </c>
      <c r="U9" s="392" t="str">
        <f>IFERROR(IF('Overview - Section A'!$AN$5="Funding Request",VLOOKUP(H9,'Overview - Section A'!$M$30:$P$39,4,FALSE),IF(AB9="","",AB9)),"")</f>
        <v>a1236000008JWhrAAG</v>
      </c>
      <c r="V9" s="393" t="str">
        <f>B9&amp;C9</f>
        <v>[Custom Impact Indicator Local]</v>
      </c>
      <c r="W9" s="393" t="s">
        <v>29</v>
      </c>
      <c r="X9" s="393" t="str">
        <f t="array" ref="X9">IFERROR(IF(INDEX('Reference Records'!$G$4:$G$16,MATCH(LEFT(B9,255),LEFT('Reference Records'!$C$4:$C$16,255),0))=0,"",INDEX('Reference Records'!$G$4:$G$16,MATCH(LEFT(B9,255),LEFT('Reference Records'!$C$4:$C$16,255),0))),"")</f>
        <v/>
      </c>
      <c r="Y9" s="393" t="str">
        <f>IFERROR(IF('Overview - Section A'!$AN$5="Funding Request",IF('Reference Records'!$B$157&lt;&gt;"",VLOOKUP(Q9,'Reference Records'!$B$157:$C$158,2,FALSE),VLOOKUP(Q9,'Reference Records'!$A$170:$C$508,3,FALSE)),VLOOKUP(Q9,'Reference Records'!$A$511:$C$512,3,FALSE)),"")</f>
        <v/>
      </c>
      <c r="Z9" s="393" t="s">
        <v>134</v>
      </c>
      <c r="AA9" s="393" t="s">
        <v>136</v>
      </c>
      <c r="AB9" s="406" t="s">
        <v>187</v>
      </c>
      <c r="AC9" s="393"/>
      <c r="AD9" s="407" t="s">
        <v>20</v>
      </c>
      <c r="AE9" s="405" t="s">
        <v>21</v>
      </c>
      <c r="AF9" s="407" t="s">
        <v>17</v>
      </c>
      <c r="AG9" s="407" t="s">
        <v>327</v>
      </c>
      <c r="AH9" s="408" t="s">
        <v>29</v>
      </c>
      <c r="AI9" s="130"/>
      <c r="AJ9" s="136"/>
      <c r="AK9" s="137"/>
    </row>
    <row r="10" spans="1:37" ht="47.1" customHeight="1" x14ac:dyDescent="0.2">
      <c r="A10" s="396">
        <v>1</v>
      </c>
      <c r="B10" s="397" t="s">
        <v>2201</v>
      </c>
      <c r="C10" s="398"/>
      <c r="D10" s="399" t="s">
        <v>5160</v>
      </c>
      <c r="E10" s="399" t="s">
        <v>386</v>
      </c>
      <c r="F10" s="407" t="s">
        <v>439</v>
      </c>
      <c r="G10" s="400" t="str">
        <f t="array" ref="G10">IFERROR(IF(INDEX('Reference Records'!$D$4:$D$16,MATCH(LEFT(B10,255),LEFT('Reference Records'!$C$4:$C$16,255),0))=0,"",INDEX('Reference Records'!$D$4:$D$16,MATCH(LEFT(B10,255),LEFT('Reference Records'!$C$4:$C$16,255),0))),"")</f>
        <v>Définition des cas,Espèce,Age</v>
      </c>
      <c r="H10" s="401" t="str">
        <f>IF('Overview - Section A'!$AN$5="Funding Request",IF(I10="Funding Request Place Holder","",I10),"")</f>
        <v/>
      </c>
      <c r="I10" s="402" t="str">
        <f>IFERROR(IF(AB10="","",VLOOKUP(AB10,'Overview - Section A'!$P$30:$Q$39,2,FALSE)),"")</f>
        <v/>
      </c>
      <c r="J10" s="401" t="str">
        <f>IFERROR(VLOOKUP(B10,'Reference records(soft deleted)'!$D$6:$H$20,5,FALSE),"")</f>
        <v>Number</v>
      </c>
      <c r="K10" s="401" t="str">
        <f>IF(AND(VLOOKUP(A10,$A$29:$E108,5,FALSE)&lt;&gt;"",VLOOKUP(A10,$A$29:$F108,6,FALSE)&lt;&gt;"",J10="Number"),"Yes","No")</f>
        <v>No</v>
      </c>
      <c r="L10" s="401"/>
      <c r="M10" s="401"/>
      <c r="N10" s="401"/>
      <c r="O10" s="403"/>
      <c r="P10" s="404"/>
      <c r="Q10" s="403" t="str">
        <f t="shared" ref="Q10:Q24" si="0">IFERROR(IF(AA10="","",AA10),"")</f>
        <v>Djibouti</v>
      </c>
      <c r="R10" s="405" t="s">
        <v>5168</v>
      </c>
      <c r="S10" s="392" t="str">
        <f t="shared" ref="S10:S24" si="1">IF(G10&lt;&gt;"",B10&amp;C10,"")</f>
        <v>Malaria I-1(M): Cas de paludisme enregistrés, présumés et confirmés</v>
      </c>
      <c r="T10" s="392" t="b">
        <f t="shared" ref="T10:T24" si="2">IFERROR(IF(OR(B10&lt;&gt;"",C10&lt;&gt;""),TRUE,FALSE),FALSE)</f>
        <v>1</v>
      </c>
      <c r="U10" s="392" t="str">
        <f>IFERROR(IF('Overview - Section A'!$AN$5="Funding Request",VLOOKUP(H10,'Overview - Section A'!$M$30:$P$39,4,FALSE),IF(AB10="","",AB10)),"")</f>
        <v>a1236000008JWhrAAG</v>
      </c>
      <c r="V10" s="393" t="str">
        <f t="shared" ref="V10:V24" si="3">B10&amp;C10</f>
        <v>Malaria I-1(M): Cas de paludisme enregistrés, présumés et confirmés</v>
      </c>
      <c r="W10" s="393" t="s">
        <v>435</v>
      </c>
      <c r="X10" s="393" t="str">
        <f t="array" ref="X10">IFERROR(IF(INDEX('Reference Records'!$G$4:$G$16,MATCH(LEFT(B10,255),LEFT('Reference Records'!$C$4:$C$16,255),0))=0,"",INDEX('Reference Records'!$G$4:$G$16,MATCH(LEFT(B10,255),LEFT('Reference Records'!$C$4:$C$16,255),0))),"")</f>
        <v>a1J36000002m4EoEAI</v>
      </c>
      <c r="Y10" s="393" t="str">
        <f>IFERROR(IF('Overview - Section A'!$AN$5="Funding Request",IF('Reference Records'!$B$157&lt;&gt;"",VLOOKUP(Q10,'Reference Records'!$B$157:$C$158,2,FALSE),VLOOKUP(Q10,'Reference Records'!$A$170:$C$508,3,FALSE)),VLOOKUP(Q10,'Reference Records'!$A$511:$C$512,3,FALSE)),"")</f>
        <v>a1A360000013M21EAE</v>
      </c>
      <c r="Z10" s="393" t="s">
        <v>437</v>
      </c>
      <c r="AA10" s="393" t="s">
        <v>433</v>
      </c>
      <c r="AB10" s="406" t="s">
        <v>438</v>
      </c>
      <c r="AC10" s="393"/>
      <c r="AD10" s="407"/>
      <c r="AE10" s="405"/>
      <c r="AF10" s="407"/>
      <c r="AG10" s="407"/>
      <c r="AH10" s="408" t="s">
        <v>430</v>
      </c>
      <c r="AI10" s="130"/>
      <c r="AJ10" s="136"/>
      <c r="AK10" s="137"/>
    </row>
    <row r="11" spans="1:37" ht="47.1" customHeight="1" x14ac:dyDescent="0.2">
      <c r="A11" s="396">
        <v>2</v>
      </c>
      <c r="B11" s="397" t="s">
        <v>2216</v>
      </c>
      <c r="C11" s="398"/>
      <c r="D11" s="399"/>
      <c r="E11" s="399"/>
      <c r="F11" s="407"/>
      <c r="G11" s="400" t="str">
        <f t="array" ref="G11">IFERROR(IF(INDEX('Reference Records'!$D$4:$D$16,MATCH(LEFT(B11,255),LEFT('Reference Records'!$C$4:$C$16,255),0))=0,"",INDEX('Reference Records'!$D$4:$D$16,MATCH(LEFT(B11,255),LEFT('Reference Records'!$C$4:$C$16,255),0))),"")</f>
        <v>Age</v>
      </c>
      <c r="H11" s="401" t="str">
        <f>IF('Overview - Section A'!$AN$5="Funding Request",IF(I11="Funding Request Place Holder","",I11),"")</f>
        <v/>
      </c>
      <c r="I11" s="402" t="str">
        <f>IFERROR(IF(AB11="","",VLOOKUP(AB11,'Overview - Section A'!$P$30:$Q$39,2,FALSE)),"")</f>
        <v/>
      </c>
      <c r="J11" s="401" t="str">
        <f>IFERROR(VLOOKUP(B11,'Reference records(soft deleted)'!$D$6:$H$20,5,FALSE),"")</f>
        <v>Number</v>
      </c>
      <c r="K11" s="401" t="str">
        <f>IF(AND(VLOOKUP(A11,$A$29:$E109,5,FALSE)&lt;&gt;"",VLOOKUP(A11,$A$29:$F109,6,FALSE)&lt;&gt;"",J11="Number"),"Yes","No")</f>
        <v>No</v>
      </c>
      <c r="L11" s="401"/>
      <c r="M11" s="401"/>
      <c r="N11" s="401"/>
      <c r="O11" s="403"/>
      <c r="P11" s="404"/>
      <c r="Q11" s="403" t="str">
        <f t="shared" si="0"/>
        <v>Djibouti</v>
      </c>
      <c r="R11" s="405" t="s">
        <v>5167</v>
      </c>
      <c r="S11" s="392" t="str">
        <f t="shared" si="1"/>
        <v>Malaria I-3.1(M): Nombre de décès de patients hospitalisés dus au paludisme : taux pour 100 000 habitants par an</v>
      </c>
      <c r="T11" s="392" t="b">
        <f t="shared" si="2"/>
        <v>1</v>
      </c>
      <c r="U11" s="392" t="str">
        <f>IFERROR(IF('Overview - Section A'!$AN$5="Funding Request",VLOOKUP(H11,'Overview - Section A'!$M$30:$P$39,4,FALSE),IF(AB11="","",AB11)),"")</f>
        <v>a1236000008JWhrAAG</v>
      </c>
      <c r="V11" s="393" t="str">
        <f t="shared" si="3"/>
        <v>Malaria I-3.1(M): Nombre de décès de patients hospitalisés dus au paludisme : taux pour 100 000 habitants par an</v>
      </c>
      <c r="W11" s="393" t="s">
        <v>440</v>
      </c>
      <c r="X11" s="393" t="str">
        <f t="array" ref="X11">IFERROR(IF(INDEX('Reference Records'!$G$4:$G$16,MATCH(LEFT(B11,255),LEFT('Reference Records'!$C$4:$C$16,255),0))=0,"",INDEX('Reference Records'!$G$4:$G$16,MATCH(LEFT(B11,255),LEFT('Reference Records'!$C$4:$C$16,255),0))),"")</f>
        <v>a1J36000002m4EqEAI</v>
      </c>
      <c r="Y11" s="393" t="str">
        <f>IFERROR(IF('Overview - Section A'!$AN$5="Funding Request",IF('Reference Records'!$B$157&lt;&gt;"",VLOOKUP(Q11,'Reference Records'!$B$157:$C$158,2,FALSE),VLOOKUP(Q11,'Reference Records'!$A$170:$C$508,3,FALSE)),VLOOKUP(Q11,'Reference Records'!$A$511:$C$512,3,FALSE)),"")</f>
        <v>a1A360000013M21EAE</v>
      </c>
      <c r="Z11" s="393" t="s">
        <v>442</v>
      </c>
      <c r="AA11" s="393" t="s">
        <v>433</v>
      </c>
      <c r="AB11" s="406" t="s">
        <v>438</v>
      </c>
      <c r="AC11" s="393"/>
      <c r="AD11" s="407"/>
      <c r="AE11" s="405"/>
      <c r="AF11" s="407"/>
      <c r="AG11" s="407"/>
      <c r="AH11" s="408" t="s">
        <v>430</v>
      </c>
      <c r="AI11" s="130"/>
      <c r="AJ11" s="136"/>
      <c r="AK11" s="137"/>
    </row>
    <row r="12" spans="1:37" ht="47.1" customHeight="1" x14ac:dyDescent="0.2">
      <c r="A12" s="396">
        <v>3</v>
      </c>
      <c r="B12" s="397"/>
      <c r="C12" s="398"/>
      <c r="D12" s="399"/>
      <c r="E12" s="399"/>
      <c r="F12" s="407"/>
      <c r="G12" s="400" t="str">
        <f t="array" ref="G12">IFERROR(IF(INDEX('Reference Records'!$D$4:$D$16,MATCH(LEFT(B12,255),LEFT('Reference Records'!$C$4:$C$16,255),0))=0,"",INDEX('Reference Records'!$D$4:$D$16,MATCH(LEFT(B12,255),LEFT('Reference Records'!$C$4:$C$16,255),0))),"")</f>
        <v/>
      </c>
      <c r="H12" s="401" t="str">
        <f>IF('Overview - Section A'!$AN$5="Funding Request",IF(I12="Funding Request Place Holder","",I12),"")</f>
        <v/>
      </c>
      <c r="I12" s="402" t="str">
        <f>IFERROR(IF(AB12="","",VLOOKUP(AB12,'Overview - Section A'!$P$30:$Q$39,2,FALSE)),"")</f>
        <v/>
      </c>
      <c r="J12" s="401" t="str">
        <f>IFERROR(VLOOKUP(B12,'Reference records(soft deleted)'!$D$6:$H$20,5,FALSE),"")</f>
        <v/>
      </c>
      <c r="K12" s="401" t="str">
        <f>IF(AND(VLOOKUP(A12,$A$29:$E110,5,FALSE)&lt;&gt;"",VLOOKUP(A12,$A$29:$F110,6,FALSE)&lt;&gt;"",J12="Number"),"Yes","No")</f>
        <v>No</v>
      </c>
      <c r="L12" s="401"/>
      <c r="M12" s="401"/>
      <c r="N12" s="401"/>
      <c r="O12" s="403"/>
      <c r="P12" s="404"/>
      <c r="Q12" s="403"/>
      <c r="R12" s="405"/>
      <c r="S12" s="392" t="str">
        <f t="shared" si="1"/>
        <v/>
      </c>
      <c r="T12" s="392" t="b">
        <f t="shared" si="2"/>
        <v>0</v>
      </c>
      <c r="U12" s="392" t="str">
        <f>IFERROR(IF('Overview - Section A'!$AN$5="Funding Request",VLOOKUP(H12,'Overview - Section A'!$M$30:$P$39,4,FALSE),IF(AB12="","",AB12)),"")</f>
        <v>a1236000008JWhrAAG</v>
      </c>
      <c r="V12" s="393" t="str">
        <f t="shared" si="3"/>
        <v/>
      </c>
      <c r="W12" s="393" t="s">
        <v>444</v>
      </c>
      <c r="X12" s="393" t="str">
        <f t="array" ref="X12">IFERROR(IF(INDEX('Reference Records'!$G$4:$G$16,MATCH(LEFT(B12,255),LEFT('Reference Records'!$C$4:$C$16,255),0))=0,"",INDEX('Reference Records'!$G$4:$G$16,MATCH(LEFT(B12,255),LEFT('Reference Records'!$C$4:$C$16,255),0))),"")</f>
        <v/>
      </c>
      <c r="Y12" s="393" t="str">
        <f>IFERROR(IF('Overview - Section A'!$AN$5="Funding Request",IF('Reference Records'!$B$157&lt;&gt;"",VLOOKUP(Q12,'Reference Records'!$B$157:$C$158,2,FALSE),VLOOKUP(Q12,'Reference Records'!$A$170:$C$508,3,FALSE)),VLOOKUP(Q12,'Reference Records'!$A$511:$C$512,3,FALSE)),"")</f>
        <v/>
      </c>
      <c r="Z12" s="393" t="s">
        <v>446</v>
      </c>
      <c r="AA12" s="393" t="s">
        <v>433</v>
      </c>
      <c r="AB12" s="406" t="s">
        <v>438</v>
      </c>
      <c r="AC12" s="393"/>
      <c r="AD12" s="407" t="s">
        <v>14</v>
      </c>
      <c r="AE12" s="405"/>
      <c r="AF12" s="407"/>
      <c r="AG12" s="407"/>
      <c r="AH12" s="408" t="s">
        <v>430</v>
      </c>
      <c r="AI12" s="130"/>
      <c r="AJ12" s="136"/>
      <c r="AK12" s="137"/>
    </row>
    <row r="13" spans="1:37" ht="47.1" customHeight="1" x14ac:dyDescent="0.2">
      <c r="A13" s="396">
        <v>4</v>
      </c>
      <c r="B13" s="397" t="str">
        <f>IFERROR(VLOOKUP(Z13,'Reference records(soft deleted)'!$B$6:$D$20,3,FALSE),"")</f>
        <v/>
      </c>
      <c r="C13" s="398"/>
      <c r="D13" s="399"/>
      <c r="E13" s="399"/>
      <c r="F13" s="399"/>
      <c r="G13" s="400" t="str">
        <f t="array" ref="G13">IFERROR(IF(INDEX('Reference Records'!$D$4:$D$16,MATCH(LEFT(B13,255),LEFT('Reference Records'!$C$4:$C$16,255),0))=0,"",INDEX('Reference Records'!$D$4:$D$16,MATCH(LEFT(B13,255),LEFT('Reference Records'!$C$4:$C$16,255),0))),"")</f>
        <v/>
      </c>
      <c r="H13" s="401" t="str">
        <f>IF('Overview - Section A'!$AN$5="Funding Request",IF(I13="Funding Request Place Holder","",I13),"")</f>
        <v/>
      </c>
      <c r="I13" s="402" t="str">
        <f>IFERROR(IF(AB13="","",VLOOKUP(AB13,'Overview - Section A'!$P$30:$Q$39,2,FALSE)),"")</f>
        <v>Funding Request Place Holder</v>
      </c>
      <c r="J13" s="401" t="str">
        <f>IFERROR(VLOOKUP(B13,'Reference records(soft deleted)'!$D$6:$H$20,5,FALSE),"")</f>
        <v/>
      </c>
      <c r="K13" s="401" t="str">
        <f>IF(AND(VLOOKUP(A13,$A$29:$E111,5,FALSE)&lt;&gt;"",VLOOKUP(A13,$A$29:$F111,6,FALSE)&lt;&gt;"",J13="Number"),"Yes","No")</f>
        <v>No</v>
      </c>
      <c r="L13" s="401"/>
      <c r="M13" s="401"/>
      <c r="N13" s="401"/>
      <c r="O13" s="403"/>
      <c r="P13" s="404"/>
      <c r="Q13" s="403" t="str">
        <f t="shared" si="0"/>
        <v/>
      </c>
      <c r="R13" s="405"/>
      <c r="S13" s="392" t="str">
        <f t="shared" si="1"/>
        <v/>
      </c>
      <c r="T13" s="392" t="b">
        <f t="shared" si="2"/>
        <v>0</v>
      </c>
      <c r="U13" s="392" t="str">
        <f>IFERROR(IF('Overview - Section A'!$AN$5="Funding Request",VLOOKUP(H13,'Overview - Section A'!$M$30:$P$39,4,FALSE),IF(AB13="","",AB13)),"")</f>
        <v>a1236000008JWhrAAG</v>
      </c>
      <c r="V13" s="393" t="str">
        <f t="shared" si="3"/>
        <v/>
      </c>
      <c r="W13" s="393" t="s">
        <v>447</v>
      </c>
      <c r="X13" s="393" t="str">
        <f t="array" ref="X13">IFERROR(IF(INDEX('Reference Records'!$G$4:$G$16,MATCH(LEFT(B13,255),LEFT('Reference Records'!$C$4:$C$16,255),0))=0,"",INDEX('Reference Records'!$G$4:$G$16,MATCH(LEFT(B13,255),LEFT('Reference Records'!$C$4:$C$16,255),0))),"")</f>
        <v/>
      </c>
      <c r="Y13" s="393" t="str">
        <f>IFERROR(IF('Overview - Section A'!$AN$5="Funding Request",IF('Reference Records'!$B$157&lt;&gt;"",VLOOKUP(Q13,'Reference Records'!$B$157:$C$158,2,FALSE),VLOOKUP(Q13,'Reference Records'!$A$170:$C$508,3,FALSE)),VLOOKUP(Q13,'Reference Records'!$A$511:$C$512,3,FALSE)),"")</f>
        <v/>
      </c>
      <c r="Z13" s="393"/>
      <c r="AA13" s="393"/>
      <c r="AB13" s="406" t="s">
        <v>448</v>
      </c>
      <c r="AC13" s="393"/>
      <c r="AD13" s="407"/>
      <c r="AE13" s="405"/>
      <c r="AF13" s="407"/>
      <c r="AG13" s="407"/>
      <c r="AH13" s="408" t="s">
        <v>430</v>
      </c>
      <c r="AI13" s="130"/>
      <c r="AJ13" s="136"/>
      <c r="AK13" s="137"/>
    </row>
    <row r="14" spans="1:37" ht="47.1" customHeight="1" x14ac:dyDescent="0.2">
      <c r="A14" s="396">
        <v>5</v>
      </c>
      <c r="B14" s="397" t="str">
        <f>IFERROR(VLOOKUP(Z14,'Reference records(soft deleted)'!$B$6:$D$20,3,FALSE),"")</f>
        <v/>
      </c>
      <c r="C14" s="398"/>
      <c r="D14" s="399"/>
      <c r="E14" s="399"/>
      <c r="F14" s="399"/>
      <c r="G14" s="400" t="str">
        <f t="array" ref="G14">IFERROR(IF(INDEX('Reference Records'!$D$4:$D$16,MATCH(LEFT(B14,255),LEFT('Reference Records'!$C$4:$C$16,255),0))=0,"",INDEX('Reference Records'!$D$4:$D$16,MATCH(LEFT(B14,255),LEFT('Reference Records'!$C$4:$C$16,255),0))),"")</f>
        <v/>
      </c>
      <c r="H14" s="401" t="str">
        <f>IF('Overview - Section A'!$AN$5="Funding Request",IF(I14="Funding Request Place Holder","",I14),"")</f>
        <v/>
      </c>
      <c r="I14" s="402" t="str">
        <f>IFERROR(IF(AB14="","",VLOOKUP(AB14,'Overview - Section A'!$P$30:$Q$39,2,FALSE)),"")</f>
        <v>Funding Request Place Holder</v>
      </c>
      <c r="J14" s="401" t="str">
        <f>IFERROR(VLOOKUP(B14,'Reference records(soft deleted)'!$D$6:$H$20,5,FALSE),"")</f>
        <v/>
      </c>
      <c r="K14" s="401" t="str">
        <f>IF(AND(VLOOKUP(A14,$A$29:$E112,5,FALSE)&lt;&gt;"",VLOOKUP(A14,$A$29:$F112,6,FALSE)&lt;&gt;"",J14="Number"),"Yes","No")</f>
        <v>No</v>
      </c>
      <c r="L14" s="401"/>
      <c r="M14" s="401"/>
      <c r="N14" s="401"/>
      <c r="O14" s="403"/>
      <c r="P14" s="404"/>
      <c r="Q14" s="403" t="str">
        <f t="shared" si="0"/>
        <v/>
      </c>
      <c r="R14" s="405"/>
      <c r="S14" s="392" t="str">
        <f t="shared" si="1"/>
        <v/>
      </c>
      <c r="T14" s="392" t="b">
        <f t="shared" si="2"/>
        <v>0</v>
      </c>
      <c r="U14" s="392" t="str">
        <f>IFERROR(IF('Overview - Section A'!$AN$5="Funding Request",VLOOKUP(H14,'Overview - Section A'!$M$30:$P$39,4,FALSE),IF(AB14="","",AB14)),"")</f>
        <v>a1236000008JWhrAAG</v>
      </c>
      <c r="V14" s="393" t="str">
        <f t="shared" si="3"/>
        <v/>
      </c>
      <c r="W14" s="393" t="s">
        <v>449</v>
      </c>
      <c r="X14" s="393" t="str">
        <f t="array" ref="X14">IFERROR(IF(INDEX('Reference Records'!$G$4:$G$16,MATCH(LEFT(B14,255),LEFT('Reference Records'!$C$4:$C$16,255),0))=0,"",INDEX('Reference Records'!$G$4:$G$16,MATCH(LEFT(B14,255),LEFT('Reference Records'!$C$4:$C$16,255),0))),"")</f>
        <v/>
      </c>
      <c r="Y14" s="393" t="str">
        <f>IFERROR(IF('Overview - Section A'!$AN$5="Funding Request",IF('Reference Records'!$B$157&lt;&gt;"",VLOOKUP(Q14,'Reference Records'!$B$157:$C$158,2,FALSE),VLOOKUP(Q14,'Reference Records'!$A$170:$C$508,3,FALSE)),VLOOKUP(Q14,'Reference Records'!$A$511:$C$512,3,FALSE)),"")</f>
        <v/>
      </c>
      <c r="Z14" s="393"/>
      <c r="AA14" s="393"/>
      <c r="AB14" s="406" t="s">
        <v>448</v>
      </c>
      <c r="AC14" s="393"/>
      <c r="AD14" s="407"/>
      <c r="AE14" s="405"/>
      <c r="AF14" s="407"/>
      <c r="AG14" s="407"/>
      <c r="AH14" s="408" t="s">
        <v>430</v>
      </c>
      <c r="AI14" s="130"/>
      <c r="AJ14" s="136"/>
      <c r="AK14" s="137"/>
    </row>
    <row r="15" spans="1:37" ht="47.1" customHeight="1" x14ac:dyDescent="0.2">
      <c r="A15" s="396">
        <v>6</v>
      </c>
      <c r="B15" s="397" t="str">
        <f>IFERROR(VLOOKUP(Z15,'Reference records(soft deleted)'!$B$6:$D$20,3,FALSE),"")</f>
        <v/>
      </c>
      <c r="C15" s="398"/>
      <c r="D15" s="399"/>
      <c r="E15" s="399"/>
      <c r="F15" s="399"/>
      <c r="G15" s="400" t="str">
        <f t="array" ref="G15">IFERROR(IF(INDEX('Reference Records'!$D$4:$D$16,MATCH(LEFT(B15,255),LEFT('Reference Records'!$C$4:$C$16,255),0))=0,"",INDEX('Reference Records'!$D$4:$D$16,MATCH(LEFT(B15,255),LEFT('Reference Records'!$C$4:$C$16,255),0))),"")</f>
        <v/>
      </c>
      <c r="H15" s="401" t="str">
        <f>IF('Overview - Section A'!$AN$5="Funding Request",IF(I15="Funding Request Place Holder","",I15),"")</f>
        <v/>
      </c>
      <c r="I15" s="402" t="str">
        <f>IFERROR(IF(AB15="","",VLOOKUP(AB15,'Overview - Section A'!$P$30:$Q$39,2,FALSE)),"")</f>
        <v>Funding Request Place Holder</v>
      </c>
      <c r="J15" s="401" t="str">
        <f>IFERROR(VLOOKUP(B15,'Reference records(soft deleted)'!$D$6:$H$20,5,FALSE),"")</f>
        <v/>
      </c>
      <c r="K15" s="401" t="str">
        <f>IF(AND(VLOOKUP(A15,$A$29:$E113,5,FALSE)&lt;&gt;"",VLOOKUP(A15,$A$29:$F113,6,FALSE)&lt;&gt;"",J15="Number"),"Yes","No")</f>
        <v>No</v>
      </c>
      <c r="L15" s="401"/>
      <c r="M15" s="401"/>
      <c r="N15" s="401"/>
      <c r="O15" s="403"/>
      <c r="P15" s="404"/>
      <c r="Q15" s="403" t="str">
        <f t="shared" si="0"/>
        <v/>
      </c>
      <c r="R15" s="405"/>
      <c r="S15" s="392" t="str">
        <f t="shared" si="1"/>
        <v/>
      </c>
      <c r="T15" s="392" t="b">
        <f t="shared" si="2"/>
        <v>0</v>
      </c>
      <c r="U15" s="392" t="str">
        <f>IFERROR(IF('Overview - Section A'!$AN$5="Funding Request",VLOOKUP(H15,'Overview - Section A'!$M$30:$P$39,4,FALSE),IF(AB15="","",AB15)),"")</f>
        <v>a1236000008JWhrAAG</v>
      </c>
      <c r="V15" s="393" t="str">
        <f t="shared" si="3"/>
        <v/>
      </c>
      <c r="W15" s="393" t="s">
        <v>450</v>
      </c>
      <c r="X15" s="393" t="str">
        <f t="array" ref="X15">IFERROR(IF(INDEX('Reference Records'!$G$4:$G$16,MATCH(LEFT(B15,255),LEFT('Reference Records'!$C$4:$C$16,255),0))=0,"",INDEX('Reference Records'!$G$4:$G$16,MATCH(LEFT(B15,255),LEFT('Reference Records'!$C$4:$C$16,255),0))),"")</f>
        <v/>
      </c>
      <c r="Y15" s="393" t="str">
        <f>IFERROR(IF('Overview - Section A'!$AN$5="Funding Request",IF('Reference Records'!$B$157&lt;&gt;"",VLOOKUP(Q15,'Reference Records'!$B$157:$C$158,2,FALSE),VLOOKUP(Q15,'Reference Records'!$A$170:$C$508,3,FALSE)),VLOOKUP(Q15,'Reference Records'!$A$511:$C$512,3,FALSE)),"")</f>
        <v/>
      </c>
      <c r="Z15" s="393"/>
      <c r="AA15" s="393"/>
      <c r="AB15" s="406" t="s">
        <v>448</v>
      </c>
      <c r="AC15" s="393"/>
      <c r="AD15" s="407"/>
      <c r="AE15" s="405"/>
      <c r="AF15" s="407"/>
      <c r="AG15" s="407"/>
      <c r="AH15" s="408" t="s">
        <v>430</v>
      </c>
      <c r="AI15" s="130"/>
      <c r="AJ15" s="136"/>
      <c r="AK15" s="137"/>
    </row>
    <row r="16" spans="1:37" ht="47.1" customHeight="1" x14ac:dyDescent="0.2">
      <c r="A16" s="396">
        <v>7</v>
      </c>
      <c r="B16" s="397" t="str">
        <f>IFERROR(VLOOKUP(Z16,'Reference records(soft deleted)'!$B$6:$D$20,3,FALSE),"")</f>
        <v/>
      </c>
      <c r="C16" s="398"/>
      <c r="D16" s="399"/>
      <c r="E16" s="399"/>
      <c r="F16" s="399"/>
      <c r="G16" s="400" t="str">
        <f t="array" ref="G16">IFERROR(IF(INDEX('Reference Records'!$D$4:$D$16,MATCH(LEFT(B16,255),LEFT('Reference Records'!$C$4:$C$16,255),0))=0,"",INDEX('Reference Records'!$D$4:$D$16,MATCH(LEFT(B16,255),LEFT('Reference Records'!$C$4:$C$16,255),0))),"")</f>
        <v/>
      </c>
      <c r="H16" s="401" t="str">
        <f>IF('Overview - Section A'!$AN$5="Funding Request",IF(I16="Funding Request Place Holder","",I16),"")</f>
        <v/>
      </c>
      <c r="I16" s="402" t="str">
        <f>IFERROR(IF(AB16="","",VLOOKUP(AB16,'Overview - Section A'!$P$30:$Q$39,2,FALSE)),"")</f>
        <v>Funding Request Place Holder</v>
      </c>
      <c r="J16" s="401" t="str">
        <f>IFERROR(VLOOKUP(B16,'Reference records(soft deleted)'!$D$6:$H$20,5,FALSE),"")</f>
        <v/>
      </c>
      <c r="K16" s="401" t="str">
        <f>IF(AND(VLOOKUP(A16,$A$29:$E114,5,FALSE)&lt;&gt;"",VLOOKUP(A16,$A$29:$F114,6,FALSE)&lt;&gt;"",J16="Number"),"Yes","No")</f>
        <v>No</v>
      </c>
      <c r="L16" s="401"/>
      <c r="M16" s="401"/>
      <c r="N16" s="401"/>
      <c r="O16" s="403"/>
      <c r="P16" s="404"/>
      <c r="Q16" s="403" t="str">
        <f t="shared" si="0"/>
        <v/>
      </c>
      <c r="R16" s="405"/>
      <c r="S16" s="392" t="str">
        <f t="shared" si="1"/>
        <v/>
      </c>
      <c r="T16" s="392" t="b">
        <f t="shared" si="2"/>
        <v>0</v>
      </c>
      <c r="U16" s="392" t="str">
        <f>IFERROR(IF('Overview - Section A'!$AN$5="Funding Request",VLOOKUP(H16,'Overview - Section A'!$M$30:$P$39,4,FALSE),IF(AB16="","",AB16)),"")</f>
        <v>a1236000008JWhrAAG</v>
      </c>
      <c r="V16" s="393" t="str">
        <f t="shared" si="3"/>
        <v/>
      </c>
      <c r="W16" s="393" t="s">
        <v>451</v>
      </c>
      <c r="X16" s="393" t="str">
        <f t="array" ref="X16">IFERROR(IF(INDEX('Reference Records'!$G$4:$G$16,MATCH(LEFT(B16,255),LEFT('Reference Records'!$C$4:$C$16,255),0))=0,"",INDEX('Reference Records'!$G$4:$G$16,MATCH(LEFT(B16,255),LEFT('Reference Records'!$C$4:$C$16,255),0))),"")</f>
        <v/>
      </c>
      <c r="Y16" s="393" t="str">
        <f>IFERROR(IF('Overview - Section A'!$AN$5="Funding Request",IF('Reference Records'!$B$157&lt;&gt;"",VLOOKUP(Q16,'Reference Records'!$B$157:$C$158,2,FALSE),VLOOKUP(Q16,'Reference Records'!$A$170:$C$508,3,FALSE)),VLOOKUP(Q16,'Reference Records'!$A$511:$C$512,3,FALSE)),"")</f>
        <v/>
      </c>
      <c r="Z16" s="393"/>
      <c r="AA16" s="393"/>
      <c r="AB16" s="406" t="s">
        <v>448</v>
      </c>
      <c r="AC16" s="393"/>
      <c r="AD16" s="407"/>
      <c r="AE16" s="405"/>
      <c r="AF16" s="407"/>
      <c r="AG16" s="407"/>
      <c r="AH16" s="408" t="s">
        <v>430</v>
      </c>
      <c r="AI16" s="130"/>
      <c r="AJ16" s="136"/>
      <c r="AK16" s="137"/>
    </row>
    <row r="17" spans="1:37" ht="47.1" customHeight="1" x14ac:dyDescent="0.2">
      <c r="A17" s="396">
        <v>8</v>
      </c>
      <c r="B17" s="397" t="str">
        <f>IFERROR(VLOOKUP(Z17,'Reference records(soft deleted)'!$B$6:$D$20,3,FALSE),"")</f>
        <v/>
      </c>
      <c r="C17" s="398"/>
      <c r="D17" s="399"/>
      <c r="E17" s="399"/>
      <c r="F17" s="399"/>
      <c r="G17" s="400" t="str">
        <f t="array" ref="G17">IFERROR(IF(INDEX('Reference Records'!$D$4:$D$16,MATCH(LEFT(B17,255),LEFT('Reference Records'!$C$4:$C$16,255),0))=0,"",INDEX('Reference Records'!$D$4:$D$16,MATCH(LEFT(B17,255),LEFT('Reference Records'!$C$4:$C$16,255),0))),"")</f>
        <v/>
      </c>
      <c r="H17" s="401" t="str">
        <f>IF('Overview - Section A'!$AN$5="Funding Request",IF(I17="Funding Request Place Holder","",I17),"")</f>
        <v/>
      </c>
      <c r="I17" s="402" t="str">
        <f>IFERROR(IF(AB17="","",VLOOKUP(AB17,'Overview - Section A'!$P$30:$Q$39,2,FALSE)),"")</f>
        <v>Funding Request Place Holder</v>
      </c>
      <c r="J17" s="401" t="str">
        <f>IFERROR(VLOOKUP(B17,'Reference records(soft deleted)'!$D$6:$H$20,5,FALSE),"")</f>
        <v/>
      </c>
      <c r="K17" s="401" t="str">
        <f>IF(AND(VLOOKUP(A17,$A$29:$E115,5,FALSE)&lt;&gt;"",VLOOKUP(A17,$A$29:$F115,6,FALSE)&lt;&gt;"",J17="Number"),"Yes","No")</f>
        <v>No</v>
      </c>
      <c r="L17" s="401"/>
      <c r="M17" s="401"/>
      <c r="N17" s="401"/>
      <c r="O17" s="403"/>
      <c r="P17" s="404"/>
      <c r="Q17" s="403" t="str">
        <f t="shared" si="0"/>
        <v/>
      </c>
      <c r="R17" s="405"/>
      <c r="S17" s="392" t="str">
        <f t="shared" si="1"/>
        <v/>
      </c>
      <c r="T17" s="392" t="b">
        <f t="shared" si="2"/>
        <v>0</v>
      </c>
      <c r="U17" s="392" t="str">
        <f>IFERROR(IF('Overview - Section A'!$AN$5="Funding Request",VLOOKUP(H17,'Overview - Section A'!$M$30:$P$39,4,FALSE),IF(AB17="","",AB17)),"")</f>
        <v>a1236000008JWhrAAG</v>
      </c>
      <c r="V17" s="393" t="str">
        <f t="shared" si="3"/>
        <v/>
      </c>
      <c r="W17" s="393" t="s">
        <v>452</v>
      </c>
      <c r="X17" s="393" t="str">
        <f t="array" ref="X17">IFERROR(IF(INDEX('Reference Records'!$G$4:$G$16,MATCH(LEFT(B17,255),LEFT('Reference Records'!$C$4:$C$16,255),0))=0,"",INDEX('Reference Records'!$G$4:$G$16,MATCH(LEFT(B17,255),LEFT('Reference Records'!$C$4:$C$16,255),0))),"")</f>
        <v/>
      </c>
      <c r="Y17" s="393" t="str">
        <f>IFERROR(IF('Overview - Section A'!$AN$5="Funding Request",IF('Reference Records'!$B$157&lt;&gt;"",VLOOKUP(Q17,'Reference Records'!$B$157:$C$158,2,FALSE),VLOOKUP(Q17,'Reference Records'!$A$170:$C$508,3,FALSE)),VLOOKUP(Q17,'Reference Records'!$A$511:$C$512,3,FALSE)),"")</f>
        <v/>
      </c>
      <c r="Z17" s="393"/>
      <c r="AA17" s="393"/>
      <c r="AB17" s="406" t="s">
        <v>448</v>
      </c>
      <c r="AC17" s="393"/>
      <c r="AD17" s="407"/>
      <c r="AE17" s="405"/>
      <c r="AF17" s="407"/>
      <c r="AG17" s="407"/>
      <c r="AH17" s="408" t="s">
        <v>430</v>
      </c>
      <c r="AI17" s="130"/>
      <c r="AJ17" s="136"/>
      <c r="AK17" s="137"/>
    </row>
    <row r="18" spans="1:37" ht="47.1" customHeight="1" x14ac:dyDescent="0.2">
      <c r="A18" s="396">
        <v>9</v>
      </c>
      <c r="B18" s="397" t="str">
        <f>IFERROR(VLOOKUP(Z18,'Reference records(soft deleted)'!$B$6:$D$20,3,FALSE),"")</f>
        <v/>
      </c>
      <c r="C18" s="398"/>
      <c r="D18" s="399"/>
      <c r="E18" s="399"/>
      <c r="F18" s="399"/>
      <c r="G18" s="400" t="str">
        <f t="array" ref="G18">IFERROR(IF(INDEX('Reference Records'!$D$4:$D$16,MATCH(LEFT(B18,255),LEFT('Reference Records'!$C$4:$C$16,255),0))=0,"",INDEX('Reference Records'!$D$4:$D$16,MATCH(LEFT(B18,255),LEFT('Reference Records'!$C$4:$C$16,255),0))),"")</f>
        <v/>
      </c>
      <c r="H18" s="401" t="str">
        <f>IF('Overview - Section A'!$AN$5="Funding Request",IF(I18="Funding Request Place Holder","",I18),"")</f>
        <v/>
      </c>
      <c r="I18" s="402" t="str">
        <f>IFERROR(IF(AB18="","",VLOOKUP(AB18,'Overview - Section A'!$P$30:$Q$39,2,FALSE)),"")</f>
        <v>Funding Request Place Holder</v>
      </c>
      <c r="J18" s="401" t="str">
        <f>IFERROR(VLOOKUP(B18,'Reference records(soft deleted)'!$D$6:$H$20,5,FALSE),"")</f>
        <v/>
      </c>
      <c r="K18" s="401" t="str">
        <f>IF(AND(VLOOKUP(A18,$A$29:$E116,5,FALSE)&lt;&gt;"",VLOOKUP(A18,$A$29:$F116,6,FALSE)&lt;&gt;"",J18="Number"),"Yes","No")</f>
        <v>No</v>
      </c>
      <c r="L18" s="401"/>
      <c r="M18" s="401"/>
      <c r="N18" s="401"/>
      <c r="O18" s="403"/>
      <c r="P18" s="404"/>
      <c r="Q18" s="403" t="str">
        <f t="shared" si="0"/>
        <v/>
      </c>
      <c r="R18" s="405"/>
      <c r="S18" s="392" t="str">
        <f t="shared" si="1"/>
        <v/>
      </c>
      <c r="T18" s="392" t="b">
        <f t="shared" si="2"/>
        <v>0</v>
      </c>
      <c r="U18" s="392" t="str">
        <f>IFERROR(IF('Overview - Section A'!$AN$5="Funding Request",VLOOKUP(H18,'Overview - Section A'!$M$30:$P$39,4,FALSE),IF(AB18="","",AB18)),"")</f>
        <v>a1236000008JWhrAAG</v>
      </c>
      <c r="V18" s="393" t="str">
        <f t="shared" si="3"/>
        <v/>
      </c>
      <c r="W18" s="393" t="s">
        <v>453</v>
      </c>
      <c r="X18" s="393" t="str">
        <f t="array" ref="X18">IFERROR(IF(INDEX('Reference Records'!$G$4:$G$16,MATCH(LEFT(B18,255),LEFT('Reference Records'!$C$4:$C$16,255),0))=0,"",INDEX('Reference Records'!$G$4:$G$16,MATCH(LEFT(B18,255),LEFT('Reference Records'!$C$4:$C$16,255),0))),"")</f>
        <v/>
      </c>
      <c r="Y18" s="393" t="str">
        <f>IFERROR(IF('Overview - Section A'!$AN$5="Funding Request",IF('Reference Records'!$B$157&lt;&gt;"",VLOOKUP(Q18,'Reference Records'!$B$157:$C$158,2,FALSE),VLOOKUP(Q18,'Reference Records'!$A$170:$C$508,3,FALSE)),VLOOKUP(Q18,'Reference Records'!$A$511:$C$512,3,FALSE)),"")</f>
        <v/>
      </c>
      <c r="Z18" s="393"/>
      <c r="AA18" s="393"/>
      <c r="AB18" s="406" t="s">
        <v>448</v>
      </c>
      <c r="AC18" s="393"/>
      <c r="AD18" s="407"/>
      <c r="AE18" s="405"/>
      <c r="AF18" s="407"/>
      <c r="AG18" s="407"/>
      <c r="AH18" s="408" t="s">
        <v>430</v>
      </c>
      <c r="AI18" s="130"/>
      <c r="AJ18" s="136"/>
      <c r="AK18" s="137"/>
    </row>
    <row r="19" spans="1:37" ht="47.1" customHeight="1" x14ac:dyDescent="0.2">
      <c r="A19" s="396">
        <v>10</v>
      </c>
      <c r="B19" s="397" t="str">
        <f>IFERROR(VLOOKUP(Z19,'Reference records(soft deleted)'!$B$6:$D$20,3,FALSE),"")</f>
        <v/>
      </c>
      <c r="C19" s="398"/>
      <c r="D19" s="399"/>
      <c r="E19" s="399"/>
      <c r="F19" s="399"/>
      <c r="G19" s="400" t="str">
        <f t="array" ref="G19">IFERROR(IF(INDEX('Reference Records'!$D$4:$D$16,MATCH(LEFT(B19,255),LEFT('Reference Records'!$C$4:$C$16,255),0))=0,"",INDEX('Reference Records'!$D$4:$D$16,MATCH(LEFT(B19,255),LEFT('Reference Records'!$C$4:$C$16,255),0))),"")</f>
        <v/>
      </c>
      <c r="H19" s="401" t="str">
        <f>IF('Overview - Section A'!$AN$5="Funding Request",IF(I19="Funding Request Place Holder","",I19),"")</f>
        <v/>
      </c>
      <c r="I19" s="402" t="str">
        <f>IFERROR(IF(AB19="","",VLOOKUP(AB19,'Overview - Section A'!$P$30:$Q$39,2,FALSE)),"")</f>
        <v>Funding Request Place Holder</v>
      </c>
      <c r="J19" s="401" t="str">
        <f>IFERROR(VLOOKUP(B19,'Reference records(soft deleted)'!$D$6:$H$20,5,FALSE),"")</f>
        <v/>
      </c>
      <c r="K19" s="401" t="str">
        <f>IF(AND(VLOOKUP(A19,$A$29:$E117,5,FALSE)&lt;&gt;"",VLOOKUP(A19,$A$29:$F117,6,FALSE)&lt;&gt;"",J19="Number"),"Yes","No")</f>
        <v>No</v>
      </c>
      <c r="L19" s="401"/>
      <c r="M19" s="401"/>
      <c r="N19" s="401"/>
      <c r="O19" s="403"/>
      <c r="P19" s="404"/>
      <c r="Q19" s="403" t="str">
        <f t="shared" si="0"/>
        <v/>
      </c>
      <c r="R19" s="405"/>
      <c r="S19" s="392" t="str">
        <f t="shared" si="1"/>
        <v/>
      </c>
      <c r="T19" s="392" t="b">
        <f t="shared" si="2"/>
        <v>0</v>
      </c>
      <c r="U19" s="392" t="str">
        <f>IFERROR(IF('Overview - Section A'!$AN$5="Funding Request",VLOOKUP(H19,'Overview - Section A'!$M$30:$P$39,4,FALSE),IF(AB19="","",AB19)),"")</f>
        <v>a1236000008JWhrAAG</v>
      </c>
      <c r="V19" s="393" t="str">
        <f t="shared" si="3"/>
        <v/>
      </c>
      <c r="W19" s="393" t="s">
        <v>454</v>
      </c>
      <c r="X19" s="393" t="str">
        <f t="array" ref="X19">IFERROR(IF(INDEX('Reference Records'!$G$4:$G$16,MATCH(LEFT(B19,255),LEFT('Reference Records'!$C$4:$C$16,255),0))=0,"",INDEX('Reference Records'!$G$4:$G$16,MATCH(LEFT(B19,255),LEFT('Reference Records'!$C$4:$C$16,255),0))),"")</f>
        <v/>
      </c>
      <c r="Y19" s="393" t="str">
        <f>IFERROR(IF('Overview - Section A'!$AN$5="Funding Request",IF('Reference Records'!$B$157&lt;&gt;"",VLOOKUP(Q19,'Reference Records'!$B$157:$C$158,2,FALSE),VLOOKUP(Q19,'Reference Records'!$A$170:$C$508,3,FALSE)),VLOOKUP(Q19,'Reference Records'!$A$511:$C$512,3,FALSE)),"")</f>
        <v/>
      </c>
      <c r="Z19" s="393"/>
      <c r="AA19" s="393"/>
      <c r="AB19" s="406" t="s">
        <v>448</v>
      </c>
      <c r="AC19" s="393"/>
      <c r="AD19" s="407"/>
      <c r="AE19" s="405"/>
      <c r="AF19" s="407"/>
      <c r="AG19" s="407"/>
      <c r="AH19" s="408" t="s">
        <v>430</v>
      </c>
      <c r="AI19" s="130"/>
      <c r="AJ19" s="136"/>
      <c r="AK19" s="137"/>
    </row>
    <row r="20" spans="1:37" ht="47.1" customHeight="1" x14ac:dyDescent="0.2">
      <c r="A20" s="396">
        <v>11</v>
      </c>
      <c r="B20" s="397" t="str">
        <f>IFERROR(VLOOKUP(Z20,'Reference records(soft deleted)'!$B$6:$D$20,3,FALSE),"")</f>
        <v/>
      </c>
      <c r="C20" s="398"/>
      <c r="D20" s="399"/>
      <c r="E20" s="399"/>
      <c r="F20" s="399"/>
      <c r="G20" s="400" t="str">
        <f t="array" ref="G20">IFERROR(IF(INDEX('Reference Records'!$D$4:$D$16,MATCH(LEFT(B20,255),LEFT('Reference Records'!$C$4:$C$16,255),0))=0,"",INDEX('Reference Records'!$D$4:$D$16,MATCH(LEFT(B20,255),LEFT('Reference Records'!$C$4:$C$16,255),0))),"")</f>
        <v/>
      </c>
      <c r="H20" s="401" t="str">
        <f>IF('Overview - Section A'!$AN$5="Funding Request",IF(I20="Funding Request Place Holder","",I20),"")</f>
        <v/>
      </c>
      <c r="I20" s="402" t="str">
        <f>IFERROR(IF(AB20="","",VLOOKUP(AB20,'Overview - Section A'!$P$30:$Q$39,2,FALSE)),"")</f>
        <v>Funding Request Place Holder</v>
      </c>
      <c r="J20" s="401" t="str">
        <f>IFERROR(VLOOKUP(B20,'Reference records(soft deleted)'!$D$6:$H$20,5,FALSE),"")</f>
        <v/>
      </c>
      <c r="K20" s="401" t="str">
        <f>IF(AND(VLOOKUP(A20,$A$29:$E118,5,FALSE)&lt;&gt;"",VLOOKUP(A20,$A$29:$F118,6,FALSE)&lt;&gt;"",J20="Number"),"Yes","No")</f>
        <v>No</v>
      </c>
      <c r="L20" s="401"/>
      <c r="M20" s="401"/>
      <c r="N20" s="401"/>
      <c r="O20" s="403"/>
      <c r="P20" s="404"/>
      <c r="Q20" s="403" t="str">
        <f t="shared" si="0"/>
        <v/>
      </c>
      <c r="R20" s="405"/>
      <c r="S20" s="392" t="str">
        <f t="shared" si="1"/>
        <v/>
      </c>
      <c r="T20" s="392" t="b">
        <f t="shared" si="2"/>
        <v>0</v>
      </c>
      <c r="U20" s="392" t="str">
        <f>IFERROR(IF('Overview - Section A'!$AN$5="Funding Request",VLOOKUP(H20,'Overview - Section A'!$M$30:$P$39,4,FALSE),IF(AB20="","",AB20)),"")</f>
        <v>a1236000008JWhrAAG</v>
      </c>
      <c r="V20" s="393" t="str">
        <f t="shared" si="3"/>
        <v/>
      </c>
      <c r="W20" s="393" t="s">
        <v>455</v>
      </c>
      <c r="X20" s="393" t="str">
        <f t="array" ref="X20">IFERROR(IF(INDEX('Reference Records'!$G$4:$G$16,MATCH(LEFT(B20,255),LEFT('Reference Records'!$C$4:$C$16,255),0))=0,"",INDEX('Reference Records'!$G$4:$G$16,MATCH(LEFT(B20,255),LEFT('Reference Records'!$C$4:$C$16,255),0))),"")</f>
        <v/>
      </c>
      <c r="Y20" s="393" t="str">
        <f>IFERROR(IF('Overview - Section A'!$AN$5="Funding Request",IF('Reference Records'!$B$157&lt;&gt;"",VLOOKUP(Q20,'Reference Records'!$B$157:$C$158,2,FALSE),VLOOKUP(Q20,'Reference Records'!$A$170:$C$508,3,FALSE)),VLOOKUP(Q20,'Reference Records'!$A$511:$C$512,3,FALSE)),"")</f>
        <v/>
      </c>
      <c r="Z20" s="393"/>
      <c r="AA20" s="393"/>
      <c r="AB20" s="406" t="s">
        <v>448</v>
      </c>
      <c r="AC20" s="393"/>
      <c r="AD20" s="407"/>
      <c r="AE20" s="405"/>
      <c r="AF20" s="407"/>
      <c r="AG20" s="407"/>
      <c r="AH20" s="408" t="s">
        <v>430</v>
      </c>
      <c r="AI20" s="130"/>
      <c r="AJ20" s="136"/>
      <c r="AK20" s="137"/>
    </row>
    <row r="21" spans="1:37" ht="47.1" customHeight="1" x14ac:dyDescent="0.2">
      <c r="A21" s="396">
        <v>12</v>
      </c>
      <c r="B21" s="397" t="str">
        <f>IFERROR(VLOOKUP(Z21,'Reference records(soft deleted)'!$B$6:$D$20,3,FALSE),"")</f>
        <v/>
      </c>
      <c r="C21" s="398"/>
      <c r="D21" s="399"/>
      <c r="E21" s="399"/>
      <c r="F21" s="399"/>
      <c r="G21" s="400" t="str">
        <f t="array" ref="G21">IFERROR(IF(INDEX('Reference Records'!$D$4:$D$16,MATCH(LEFT(B21,255),LEFT('Reference Records'!$C$4:$C$16,255),0))=0,"",INDEX('Reference Records'!$D$4:$D$16,MATCH(LEFT(B21,255),LEFT('Reference Records'!$C$4:$C$16,255),0))),"")</f>
        <v/>
      </c>
      <c r="H21" s="401" t="str">
        <f>IF('Overview - Section A'!$AN$5="Funding Request",IF(I21="Funding Request Place Holder","",I21),"")</f>
        <v/>
      </c>
      <c r="I21" s="402" t="str">
        <f>IFERROR(IF(AB21="","",VLOOKUP(AB21,'Overview - Section A'!$P$30:$Q$39,2,FALSE)),"")</f>
        <v>Funding Request Place Holder</v>
      </c>
      <c r="J21" s="401" t="str">
        <f>IFERROR(VLOOKUP(B21,'Reference records(soft deleted)'!$D$6:$H$20,5,FALSE),"")</f>
        <v/>
      </c>
      <c r="K21" s="401" t="str">
        <f>IF(AND(VLOOKUP(A21,$A$29:$E119,5,FALSE)&lt;&gt;"",VLOOKUP(A21,$A$29:$F119,6,FALSE)&lt;&gt;"",J21="Number"),"Yes","No")</f>
        <v>No</v>
      </c>
      <c r="L21" s="401"/>
      <c r="M21" s="401"/>
      <c r="N21" s="401"/>
      <c r="O21" s="403"/>
      <c r="P21" s="404"/>
      <c r="Q21" s="403" t="str">
        <f t="shared" si="0"/>
        <v/>
      </c>
      <c r="R21" s="405"/>
      <c r="S21" s="392" t="str">
        <f t="shared" si="1"/>
        <v/>
      </c>
      <c r="T21" s="392" t="b">
        <f t="shared" si="2"/>
        <v>0</v>
      </c>
      <c r="U21" s="392" t="str">
        <f>IFERROR(IF('Overview - Section A'!$AN$5="Funding Request",VLOOKUP(H21,'Overview - Section A'!$M$30:$P$39,4,FALSE),IF(AB21="","",AB21)),"")</f>
        <v>a1236000008JWhrAAG</v>
      </c>
      <c r="V21" s="393" t="str">
        <f t="shared" si="3"/>
        <v/>
      </c>
      <c r="W21" s="393" t="s">
        <v>456</v>
      </c>
      <c r="X21" s="393" t="str">
        <f t="array" ref="X21">IFERROR(IF(INDEX('Reference Records'!$G$4:$G$16,MATCH(LEFT(B21,255),LEFT('Reference Records'!$C$4:$C$16,255),0))=0,"",INDEX('Reference Records'!$G$4:$G$16,MATCH(LEFT(B21,255),LEFT('Reference Records'!$C$4:$C$16,255),0))),"")</f>
        <v/>
      </c>
      <c r="Y21" s="393" t="str">
        <f>IFERROR(IF('Overview - Section A'!$AN$5="Funding Request",IF('Reference Records'!$B$157&lt;&gt;"",VLOOKUP(Q21,'Reference Records'!$B$157:$C$158,2,FALSE),VLOOKUP(Q21,'Reference Records'!$A$170:$C$508,3,FALSE)),VLOOKUP(Q21,'Reference Records'!$A$511:$C$512,3,FALSE)),"")</f>
        <v/>
      </c>
      <c r="Z21" s="393"/>
      <c r="AA21" s="393"/>
      <c r="AB21" s="406" t="s">
        <v>448</v>
      </c>
      <c r="AC21" s="393"/>
      <c r="AD21" s="407"/>
      <c r="AE21" s="405"/>
      <c r="AF21" s="407"/>
      <c r="AG21" s="407"/>
      <c r="AH21" s="408" t="s">
        <v>430</v>
      </c>
      <c r="AI21" s="130"/>
      <c r="AJ21" s="136"/>
      <c r="AK21" s="137"/>
    </row>
    <row r="22" spans="1:37" ht="47.1" customHeight="1" x14ac:dyDescent="0.2">
      <c r="A22" s="396">
        <v>13</v>
      </c>
      <c r="B22" s="397" t="str">
        <f>IFERROR(VLOOKUP(Z22,'Reference records(soft deleted)'!$B$6:$D$20,3,FALSE),"")</f>
        <v/>
      </c>
      <c r="C22" s="398"/>
      <c r="D22" s="399"/>
      <c r="E22" s="399"/>
      <c r="F22" s="399"/>
      <c r="G22" s="400" t="str">
        <f t="array" ref="G22">IFERROR(IF(INDEX('Reference Records'!$D$4:$D$16,MATCH(LEFT(B22,255),LEFT('Reference Records'!$C$4:$C$16,255),0))=0,"",INDEX('Reference Records'!$D$4:$D$16,MATCH(LEFT(B22,255),LEFT('Reference Records'!$C$4:$C$16,255),0))),"")</f>
        <v/>
      </c>
      <c r="H22" s="401" t="str">
        <f>IF('Overview - Section A'!$AN$5="Funding Request",IF(I22="Funding Request Place Holder","",I22),"")</f>
        <v/>
      </c>
      <c r="I22" s="402" t="str">
        <f>IFERROR(IF(AB22="","",VLOOKUP(AB22,'Overview - Section A'!$P$30:$Q$39,2,FALSE)),"")</f>
        <v>Funding Request Place Holder</v>
      </c>
      <c r="J22" s="401" t="str">
        <f>IFERROR(VLOOKUP(B22,'Reference records(soft deleted)'!$D$6:$H$20,5,FALSE),"")</f>
        <v/>
      </c>
      <c r="K22" s="401" t="str">
        <f>IF(AND(VLOOKUP(A22,$A$29:$E120,5,FALSE)&lt;&gt;"",VLOOKUP(A22,$A$29:$F120,6,FALSE)&lt;&gt;"",J22="Number"),"Yes","No")</f>
        <v>No</v>
      </c>
      <c r="L22" s="401"/>
      <c r="M22" s="401"/>
      <c r="N22" s="401"/>
      <c r="O22" s="403"/>
      <c r="P22" s="404"/>
      <c r="Q22" s="403" t="str">
        <f t="shared" si="0"/>
        <v/>
      </c>
      <c r="R22" s="405"/>
      <c r="S22" s="392" t="str">
        <f t="shared" si="1"/>
        <v/>
      </c>
      <c r="T22" s="392" t="b">
        <f t="shared" si="2"/>
        <v>0</v>
      </c>
      <c r="U22" s="392" t="str">
        <f>IFERROR(IF('Overview - Section A'!$AN$5="Funding Request",VLOOKUP(H22,'Overview - Section A'!$M$30:$P$39,4,FALSE),IF(AB22="","",AB22)),"")</f>
        <v>a1236000008JWhrAAG</v>
      </c>
      <c r="V22" s="393" t="str">
        <f t="shared" si="3"/>
        <v/>
      </c>
      <c r="W22" s="393" t="s">
        <v>457</v>
      </c>
      <c r="X22" s="393" t="str">
        <f t="array" ref="X22">IFERROR(IF(INDEX('Reference Records'!$G$4:$G$16,MATCH(LEFT(B22,255),LEFT('Reference Records'!$C$4:$C$16,255),0))=0,"",INDEX('Reference Records'!$G$4:$G$16,MATCH(LEFT(B22,255),LEFT('Reference Records'!$C$4:$C$16,255),0))),"")</f>
        <v/>
      </c>
      <c r="Y22" s="393" t="str">
        <f>IFERROR(IF('Overview - Section A'!$AN$5="Funding Request",IF('Reference Records'!$B$157&lt;&gt;"",VLOOKUP(Q22,'Reference Records'!$B$157:$C$158,2,FALSE),VLOOKUP(Q22,'Reference Records'!$A$170:$C$508,3,FALSE)),VLOOKUP(Q22,'Reference Records'!$A$511:$C$512,3,FALSE)),"")</f>
        <v/>
      </c>
      <c r="Z22" s="393"/>
      <c r="AA22" s="393"/>
      <c r="AB22" s="406" t="s">
        <v>448</v>
      </c>
      <c r="AC22" s="393"/>
      <c r="AD22" s="407"/>
      <c r="AE22" s="405"/>
      <c r="AF22" s="407"/>
      <c r="AG22" s="407"/>
      <c r="AH22" s="408" t="s">
        <v>430</v>
      </c>
      <c r="AI22" s="130"/>
      <c r="AJ22" s="136"/>
      <c r="AK22" s="137"/>
    </row>
    <row r="23" spans="1:37" ht="47.1" customHeight="1" x14ac:dyDescent="0.2">
      <c r="A23" s="396">
        <v>14</v>
      </c>
      <c r="B23" s="397" t="str">
        <f>IFERROR(VLOOKUP(Z23,'Reference records(soft deleted)'!$B$6:$D$20,3,FALSE),"")</f>
        <v/>
      </c>
      <c r="C23" s="398"/>
      <c r="D23" s="399"/>
      <c r="E23" s="399"/>
      <c r="F23" s="399"/>
      <c r="G23" s="400" t="str">
        <f t="array" ref="G23">IFERROR(IF(INDEX('Reference Records'!$D$4:$D$16,MATCH(LEFT(B23,255),LEFT('Reference Records'!$C$4:$C$16,255),0))=0,"",INDEX('Reference Records'!$D$4:$D$16,MATCH(LEFT(B23,255),LEFT('Reference Records'!$C$4:$C$16,255),0))),"")</f>
        <v/>
      </c>
      <c r="H23" s="401" t="str">
        <f>IF('Overview - Section A'!$AN$5="Funding Request",IF(I23="Funding Request Place Holder","",I23),"")</f>
        <v/>
      </c>
      <c r="I23" s="402" t="str">
        <f>IFERROR(IF(AB23="","",VLOOKUP(AB23,'Overview - Section A'!$P$30:$Q$39,2,FALSE)),"")</f>
        <v>Funding Request Place Holder</v>
      </c>
      <c r="J23" s="401" t="str">
        <f>IFERROR(VLOOKUP(B23,'Reference records(soft deleted)'!$D$6:$H$20,5,FALSE),"")</f>
        <v/>
      </c>
      <c r="K23" s="401" t="str">
        <f>IF(AND(VLOOKUP(A23,$A$29:$E121,5,FALSE)&lt;&gt;"",VLOOKUP(A23,$A$29:$F121,6,FALSE)&lt;&gt;"",J23="Number"),"Yes","No")</f>
        <v>No</v>
      </c>
      <c r="L23" s="401"/>
      <c r="M23" s="401"/>
      <c r="N23" s="401"/>
      <c r="O23" s="403"/>
      <c r="P23" s="404"/>
      <c r="Q23" s="403" t="str">
        <f t="shared" si="0"/>
        <v/>
      </c>
      <c r="R23" s="405"/>
      <c r="S23" s="392" t="str">
        <f t="shared" si="1"/>
        <v/>
      </c>
      <c r="T23" s="392" t="b">
        <f t="shared" si="2"/>
        <v>0</v>
      </c>
      <c r="U23" s="392" t="str">
        <f>IFERROR(IF('Overview - Section A'!$AN$5="Funding Request",VLOOKUP(H23,'Overview - Section A'!$M$30:$P$39,4,FALSE),IF(AB23="","",AB23)),"")</f>
        <v>a1236000008JWhrAAG</v>
      </c>
      <c r="V23" s="393" t="str">
        <f t="shared" si="3"/>
        <v/>
      </c>
      <c r="W23" s="393" t="s">
        <v>458</v>
      </c>
      <c r="X23" s="393" t="str">
        <f t="array" ref="X23">IFERROR(IF(INDEX('Reference Records'!$G$4:$G$16,MATCH(LEFT(B23,255),LEFT('Reference Records'!$C$4:$C$16,255),0))=0,"",INDEX('Reference Records'!$G$4:$G$16,MATCH(LEFT(B23,255),LEFT('Reference Records'!$C$4:$C$16,255),0))),"")</f>
        <v/>
      </c>
      <c r="Y23" s="393" t="str">
        <f>IFERROR(IF('Overview - Section A'!$AN$5="Funding Request",IF('Reference Records'!$B$157&lt;&gt;"",VLOOKUP(Q23,'Reference Records'!$B$157:$C$158,2,FALSE),VLOOKUP(Q23,'Reference Records'!$A$170:$C$508,3,FALSE)),VLOOKUP(Q23,'Reference Records'!$A$511:$C$512,3,FALSE)),"")</f>
        <v/>
      </c>
      <c r="Z23" s="393"/>
      <c r="AA23" s="393"/>
      <c r="AB23" s="406" t="s">
        <v>448</v>
      </c>
      <c r="AC23" s="393"/>
      <c r="AD23" s="407"/>
      <c r="AE23" s="405"/>
      <c r="AF23" s="407"/>
      <c r="AG23" s="407"/>
      <c r="AH23" s="408" t="s">
        <v>430</v>
      </c>
      <c r="AI23" s="130"/>
      <c r="AJ23" s="136"/>
      <c r="AK23" s="137"/>
    </row>
    <row r="24" spans="1:37" ht="47.1" customHeight="1" x14ac:dyDescent="0.2">
      <c r="A24" s="396">
        <v>15</v>
      </c>
      <c r="B24" s="397" t="str">
        <f>IFERROR(VLOOKUP(Z24,'Reference records(soft deleted)'!$B$6:$D$20,3,FALSE),"")</f>
        <v/>
      </c>
      <c r="C24" s="398"/>
      <c r="D24" s="399"/>
      <c r="E24" s="399"/>
      <c r="F24" s="399"/>
      <c r="G24" s="400" t="str">
        <f t="array" ref="G24">IFERROR(IF(INDEX('Reference Records'!$D$4:$D$16,MATCH(LEFT(B24,255),LEFT('Reference Records'!$C$4:$C$16,255),0))=0,"",INDEX('Reference Records'!$D$4:$D$16,MATCH(LEFT(B24,255),LEFT('Reference Records'!$C$4:$C$16,255),0))),"")</f>
        <v/>
      </c>
      <c r="H24" s="401" t="str">
        <f>IF('Overview - Section A'!$AN$5="Funding Request",IF(I24="Funding Request Place Holder","",I24),"")</f>
        <v/>
      </c>
      <c r="I24" s="402" t="str">
        <f>IFERROR(IF(AB24="","",VLOOKUP(AB24,'Overview - Section A'!$P$30:$Q$39,2,FALSE)),"")</f>
        <v>Funding Request Place Holder</v>
      </c>
      <c r="J24" s="401" t="str">
        <f>IFERROR(VLOOKUP(B24,'Reference records(soft deleted)'!$D$6:$H$20,5,FALSE),"")</f>
        <v/>
      </c>
      <c r="K24" s="401" t="str">
        <f>IF(AND(VLOOKUP(A24,$A$29:$E122,5,FALSE)&lt;&gt;"",VLOOKUP(A24,$A$29:$F122,6,FALSE)&lt;&gt;"",J24="Number"),"Yes","No")</f>
        <v>No</v>
      </c>
      <c r="L24" s="401"/>
      <c r="M24" s="401"/>
      <c r="N24" s="401"/>
      <c r="O24" s="403"/>
      <c r="P24" s="404"/>
      <c r="Q24" s="403" t="str">
        <f t="shared" si="0"/>
        <v/>
      </c>
      <c r="R24" s="405"/>
      <c r="S24" s="392" t="str">
        <f t="shared" si="1"/>
        <v/>
      </c>
      <c r="T24" s="392" t="b">
        <f t="shared" si="2"/>
        <v>0</v>
      </c>
      <c r="U24" s="392" t="str">
        <f>IFERROR(IF('Overview - Section A'!$AN$5="Funding Request",VLOOKUP(H24,'Overview - Section A'!$M$30:$P$39,4,FALSE),IF(AB24="","",AB24)),"")</f>
        <v>a1236000008JWhrAAG</v>
      </c>
      <c r="V24" s="393" t="str">
        <f t="shared" si="3"/>
        <v/>
      </c>
      <c r="W24" s="393" t="s">
        <v>459</v>
      </c>
      <c r="X24" s="393" t="str">
        <f t="array" ref="X24">IFERROR(IF(INDEX('Reference Records'!$G$4:$G$16,MATCH(LEFT(B24,255),LEFT('Reference Records'!$C$4:$C$16,255),0))=0,"",INDEX('Reference Records'!$G$4:$G$16,MATCH(LEFT(B24,255),LEFT('Reference Records'!$C$4:$C$16,255),0))),"")</f>
        <v/>
      </c>
      <c r="Y24" s="393" t="str">
        <f>IFERROR(IF('Overview - Section A'!$AN$5="Funding Request",IF('Reference Records'!$B$157&lt;&gt;"",VLOOKUP(Q24,'Reference Records'!$B$157:$C$158,2,FALSE),VLOOKUP(Q24,'Reference Records'!$A$170:$C$508,3,FALSE)),VLOOKUP(Q24,'Reference Records'!$A$511:$C$512,3,FALSE)),"")</f>
        <v/>
      </c>
      <c r="Z24" s="393"/>
      <c r="AA24" s="393"/>
      <c r="AB24" s="406" t="s">
        <v>448</v>
      </c>
      <c r="AC24" s="393"/>
      <c r="AD24" s="407"/>
      <c r="AE24" s="405"/>
      <c r="AF24" s="407"/>
      <c r="AG24" s="407"/>
      <c r="AH24" s="408" t="s">
        <v>430</v>
      </c>
      <c r="AI24" s="130"/>
      <c r="AJ24" s="136"/>
      <c r="AK24" s="137"/>
    </row>
    <row r="25" spans="1:37" ht="2.65" customHeight="1" thickBot="1" x14ac:dyDescent="0.25">
      <c r="A25" s="34"/>
      <c r="B25" s="35"/>
      <c r="C25" s="36"/>
      <c r="D25" s="36"/>
      <c r="E25" s="36"/>
      <c r="F25" s="36"/>
      <c r="G25" s="37"/>
      <c r="H25" s="37"/>
      <c r="I25" s="37"/>
      <c r="J25" s="37"/>
      <c r="K25" s="37"/>
      <c r="L25" s="37"/>
      <c r="M25" s="37"/>
      <c r="N25" s="37"/>
      <c r="O25" s="38"/>
      <c r="P25" s="36"/>
      <c r="Q25" s="36"/>
      <c r="R25" s="24"/>
      <c r="S25" s="24"/>
      <c r="T25" s="24"/>
      <c r="U25" s="24"/>
      <c r="V25" s="36"/>
      <c r="W25" s="36"/>
      <c r="X25" s="36"/>
      <c r="Y25" s="36"/>
      <c r="Z25" s="36"/>
      <c r="AA25" s="36"/>
      <c r="AB25" s="36"/>
      <c r="AC25" s="36"/>
      <c r="AD25" s="36"/>
      <c r="AE25" s="36"/>
      <c r="AF25" s="36"/>
      <c r="AG25" s="36"/>
      <c r="AH25" s="36"/>
      <c r="AI25" s="39"/>
      <c r="AJ25" s="136"/>
      <c r="AK25" s="137"/>
    </row>
    <row r="26" spans="1:37" ht="23.65" customHeight="1" thickBot="1" x14ac:dyDescent="0.25">
      <c r="B26" s="41"/>
      <c r="C26" s="18"/>
      <c r="D26" s="25"/>
      <c r="E26" s="25"/>
      <c r="F26" s="25"/>
      <c r="G26" s="25"/>
      <c r="H26" s="25"/>
      <c r="I26" s="25"/>
      <c r="J26" s="25"/>
      <c r="K26" s="25"/>
      <c r="L26" s="25"/>
      <c r="M26" s="25"/>
      <c r="N26" s="25"/>
      <c r="O26" s="25"/>
      <c r="P26" s="19"/>
      <c r="Q26" s="19"/>
      <c r="R26" s="19"/>
      <c r="AJ26" s="137"/>
      <c r="AK26" s="137"/>
    </row>
    <row r="27" spans="1:37" ht="27.75" customHeight="1" thickBot="1" x14ac:dyDescent="0.25">
      <c r="A27" s="631" t="s">
        <v>261</v>
      </c>
      <c r="B27" s="632"/>
      <c r="C27" s="632"/>
      <c r="D27" s="632"/>
      <c r="E27" s="632"/>
      <c r="F27" s="632"/>
      <c r="G27" s="632"/>
      <c r="H27" s="632"/>
      <c r="I27" s="40"/>
      <c r="J27" s="40"/>
      <c r="K27" s="40"/>
      <c r="L27" s="40"/>
      <c r="M27" s="40"/>
      <c r="N27" s="313"/>
      <c r="O27" s="21"/>
      <c r="P27" s="22"/>
    </row>
    <row r="28" spans="1:37" ht="47.1" customHeight="1" x14ac:dyDescent="0.2">
      <c r="A28" s="388" t="s">
        <v>262</v>
      </c>
      <c r="B28" s="458" t="s">
        <v>260</v>
      </c>
      <c r="C28" s="458" t="s">
        <v>271</v>
      </c>
      <c r="D28" s="459" t="s">
        <v>272</v>
      </c>
      <c r="E28" s="459" t="s">
        <v>273</v>
      </c>
      <c r="F28" s="459" t="s">
        <v>274</v>
      </c>
      <c r="G28" s="458" t="s">
        <v>275</v>
      </c>
      <c r="H28" s="459" t="s">
        <v>96</v>
      </c>
      <c r="I28" s="460"/>
      <c r="J28" s="461" t="s">
        <v>146</v>
      </c>
      <c r="K28" s="461" t="s">
        <v>28</v>
      </c>
      <c r="L28" s="461" t="s">
        <v>147</v>
      </c>
      <c r="M28" s="461" t="s">
        <v>30</v>
      </c>
      <c r="N28" s="461" t="s">
        <v>145</v>
      </c>
      <c r="O28" s="461" t="s">
        <v>166</v>
      </c>
      <c r="P28" s="315"/>
    </row>
    <row r="29" spans="1:37" ht="47.1" hidden="1" customHeight="1" x14ac:dyDescent="0.2">
      <c r="A29" s="462" t="s">
        <v>49</v>
      </c>
      <c r="B29" s="414" t="str">
        <f>IF(A29=A28,"",VLOOKUP(A29,$A$9:$V$26,22,FALSE))</f>
        <v>[Custom Impact Indicator Local]</v>
      </c>
      <c r="C29" s="463" t="str">
        <f>IFERROR(IF(N29&lt;&gt;"",N29,IF(A29=A28,IF(C28&lt;YEAR('Overview - Section A'!$E$8),C28+1,""),YEAR('Overview - Section A'!$E$7))),"")</f>
        <v>[Year of Target]</v>
      </c>
      <c r="D29" s="464" t="s">
        <v>22</v>
      </c>
      <c r="E29" s="417" t="s">
        <v>23</v>
      </c>
      <c r="F29" s="418" t="str">
        <f>IF(IF(AND(D29="",E29=""),O29,IFERROR((D29/E29)*100,""))=0,"",IF(AND(D29="",E29=""),O29,IFERROR((D29/E29)*100,"")))</f>
        <v/>
      </c>
      <c r="G29" s="419" t="s">
        <v>24</v>
      </c>
      <c r="H29" s="420" t="s">
        <v>95</v>
      </c>
      <c r="I29" s="465"/>
      <c r="J29" s="466" t="s">
        <v>29</v>
      </c>
      <c r="K29" s="465" t="b">
        <f>IFERROR(IF(VLOOKUP(A29,$A$9:$V$26,22,FALSE)&lt;&gt;"",TRUE,FALSE),FALSE)</f>
        <v>1</v>
      </c>
      <c r="L29" s="465" t="str">
        <f ca="1">IFERROR(IF(G29&lt;&gt;"",INDEX('Overview - Section A'!$U$45:$U$51,MATCH(G29,'Overview - Section A'!$A$45:$A$51,1)),J29),"")</f>
        <v>[Record ID]</v>
      </c>
      <c r="M29" s="467" t="s">
        <v>29</v>
      </c>
      <c r="N29" s="465" t="s">
        <v>170</v>
      </c>
      <c r="O29" s="465" t="s">
        <v>144</v>
      </c>
      <c r="P29" s="315"/>
    </row>
    <row r="30" spans="1:37" ht="47.1" customHeight="1" x14ac:dyDescent="0.2">
      <c r="A30" s="462">
        <v>1</v>
      </c>
      <c r="B30" s="414" t="str">
        <f t="shared" ref="B30:B93" si="4">IF(A30=A29,"",VLOOKUP(A30,$A$9:$V$26,22,FALSE))</f>
        <v>Malaria I-1(M): Cas de paludisme enregistrés, présumés et confirmés</v>
      </c>
      <c r="C30" s="463">
        <f>IFERROR(IF(N30&lt;&gt;"",N30,IF(A30=A29,IF(C29&lt;YEAR('Overview - Section A'!$E$8),C29+1,""),YEAR('Overview - Section A'!$E$7))),"")</f>
        <v>2017</v>
      </c>
      <c r="D30" s="464"/>
      <c r="E30" s="417"/>
      <c r="F30" s="418" t="str">
        <f t="shared" ref="F30:F93" si="5">IF(IF(AND(D30="",E30=""),O30,IFERROR((D30/E30)*100,""))=0,"",IF(AND(D30="",E30=""),O30,IFERROR((D30/E30)*100,"")))</f>
        <v/>
      </c>
      <c r="G30" s="419"/>
      <c r="H30" s="420"/>
      <c r="I30" s="465"/>
      <c r="J30" s="466" t="s">
        <v>460</v>
      </c>
      <c r="K30" s="465" t="b">
        <f t="shared" ref="K30:K93" si="6">IFERROR(IF(VLOOKUP(A30,$A$9:$V$26,22,FALSE)&lt;&gt;"",TRUE,FALSE),FALSE)</f>
        <v>1</v>
      </c>
      <c r="L30" s="465" t="str">
        <f>IFERROR(IF(G30&lt;&gt;"",INDEX('Overview - Section A'!$U$45:$U$51,MATCH(G30,'Overview - Section A'!$A$45:$A$51,1)),J30),"")</f>
        <v>a1Y36000002VuDMEA0</v>
      </c>
      <c r="M30" s="467" t="s">
        <v>756</v>
      </c>
      <c r="N30" s="465">
        <v>2017</v>
      </c>
      <c r="O30" s="465"/>
      <c r="P30" s="315"/>
    </row>
    <row r="31" spans="1:37" ht="47.1" customHeight="1" x14ac:dyDescent="0.2">
      <c r="A31" s="462">
        <v>1</v>
      </c>
      <c r="B31" s="414" t="str">
        <f t="shared" si="4"/>
        <v/>
      </c>
      <c r="C31" s="463">
        <f>IFERROR(IF(N31&lt;&gt;"",N31,IF(A31=A30,IF(C30&lt;YEAR('Overview - Section A'!$E$8),C30+1,""),YEAR('Overview - Section A'!$E$7))),"")</f>
        <v>2018</v>
      </c>
      <c r="D31" s="609">
        <v>14855</v>
      </c>
      <c r="E31" s="593"/>
      <c r="F31" s="603" t="str">
        <f t="shared" si="5"/>
        <v/>
      </c>
      <c r="G31" s="604">
        <v>43511</v>
      </c>
      <c r="H31" s="420"/>
      <c r="I31" s="465"/>
      <c r="J31" s="466" t="s">
        <v>462</v>
      </c>
      <c r="K31" s="465" t="b">
        <f t="shared" si="6"/>
        <v>1</v>
      </c>
      <c r="L31" s="465" t="str">
        <f ca="1">IFERROR(IF(G31&lt;&gt;"",INDEX('Overview - Section A'!$U$45:$U$51,MATCH(G31,'Overview - Section A'!$A$45:$A$51,1)),J31),"")</f>
        <v>a1Y36000002VuDNEA0</v>
      </c>
      <c r="M31" s="467" t="s">
        <v>757</v>
      </c>
      <c r="N31" s="465">
        <v>2018</v>
      </c>
      <c r="O31" s="465"/>
      <c r="P31" s="315"/>
    </row>
    <row r="32" spans="1:37" ht="47.1" customHeight="1" x14ac:dyDescent="0.2">
      <c r="A32" s="462">
        <v>1</v>
      </c>
      <c r="B32" s="414" t="str">
        <f t="shared" si="4"/>
        <v/>
      </c>
      <c r="C32" s="463">
        <f>IFERROR(IF(N32&lt;&gt;"",N32,IF(A32=A31,IF(C31&lt;YEAR('Overview - Section A'!$E$8),C31+1,""),YEAR('Overview - Section A'!$E$7))),"")</f>
        <v>2019</v>
      </c>
      <c r="D32" s="609">
        <v>14855</v>
      </c>
      <c r="E32" s="593"/>
      <c r="F32" s="603" t="str">
        <f t="shared" si="5"/>
        <v/>
      </c>
      <c r="G32" s="604">
        <v>43876</v>
      </c>
      <c r="H32" s="420"/>
      <c r="I32" s="465"/>
      <c r="J32" s="466" t="s">
        <v>481</v>
      </c>
      <c r="K32" s="465" t="b">
        <f t="shared" si="6"/>
        <v>1</v>
      </c>
      <c r="L32" s="465" t="str">
        <f ca="1">IFERROR(IF(G32&lt;&gt;"",INDEX('Overview - Section A'!$U$45:$U$51,MATCH(G32,'Overview - Section A'!$A$45:$A$51,1)),J32),"")</f>
        <v>a1Y36000002VuDOEA0</v>
      </c>
      <c r="M32" s="467" t="s">
        <v>758</v>
      </c>
      <c r="N32" s="465">
        <v>2019</v>
      </c>
      <c r="O32" s="465"/>
      <c r="P32" s="315"/>
    </row>
    <row r="33" spans="1:16" ht="47.1" customHeight="1" x14ac:dyDescent="0.2">
      <c r="A33" s="462">
        <v>1</v>
      </c>
      <c r="B33" s="414" t="str">
        <f t="shared" si="4"/>
        <v/>
      </c>
      <c r="C33" s="463">
        <f>IFERROR(IF(N33&lt;&gt;"",N33,IF(A33=A32,IF(C32&lt;YEAR('Overview - Section A'!$E$8),C32+1,""),YEAR('Overview - Section A'!$E$7))),"")</f>
        <v>2020</v>
      </c>
      <c r="D33" s="609">
        <v>13370</v>
      </c>
      <c r="E33" s="593"/>
      <c r="F33" s="603" t="str">
        <f t="shared" si="5"/>
        <v/>
      </c>
      <c r="G33" s="604">
        <v>44242</v>
      </c>
      <c r="H33" s="420"/>
      <c r="I33" s="465"/>
      <c r="J33" s="466" t="s">
        <v>465</v>
      </c>
      <c r="K33" s="465" t="b">
        <f t="shared" si="6"/>
        <v>1</v>
      </c>
      <c r="L33" s="465" t="str">
        <f ca="1">IFERROR(IF(G33&lt;&gt;"",INDEX('Overview - Section A'!$U$45:$U$51,MATCH(G33,'Overview - Section A'!$A$45:$A$51,1)),J33),"")</f>
        <v>a1Y36000002VuDPEA0</v>
      </c>
      <c r="M33" s="467" t="s">
        <v>759</v>
      </c>
      <c r="N33" s="465">
        <v>2020</v>
      </c>
      <c r="O33" s="465"/>
      <c r="P33" s="315"/>
    </row>
    <row r="34" spans="1:16" ht="47.1" customHeight="1" x14ac:dyDescent="0.2">
      <c r="A34" s="462">
        <v>1</v>
      </c>
      <c r="B34" s="414" t="str">
        <f t="shared" si="4"/>
        <v/>
      </c>
      <c r="C34" s="463" t="str">
        <f>IFERROR(IF(N34&lt;&gt;"",N34,IF(A34=A33,IF(C33&lt;YEAR('Overview - Section A'!$E$8),C33+1,""),YEAR('Overview - Section A'!$E$7))),"")</f>
        <v/>
      </c>
      <c r="D34" s="464"/>
      <c r="E34" s="417"/>
      <c r="F34" s="418" t="str">
        <f t="shared" si="5"/>
        <v/>
      </c>
      <c r="G34" s="419"/>
      <c r="H34" s="420"/>
      <c r="I34" s="465"/>
      <c r="J34" s="466" t="s">
        <v>467</v>
      </c>
      <c r="K34" s="465" t="b">
        <f t="shared" si="6"/>
        <v>1</v>
      </c>
      <c r="L34" s="465" t="str">
        <f>IFERROR(IF(G34&lt;&gt;"",INDEX('Overview - Section A'!$U$45:$U$51,MATCH(G34,'Overview - Section A'!$A$45:$A$51,1)),J34),"")</f>
        <v>a1Y36000002VuDQEA0</v>
      </c>
      <c r="M34" s="467" t="s">
        <v>760</v>
      </c>
      <c r="N34" s="465"/>
      <c r="O34" s="465"/>
      <c r="P34" s="315"/>
    </row>
    <row r="35" spans="1:16" ht="47.1" customHeight="1" x14ac:dyDescent="0.2">
      <c r="A35" s="462">
        <v>2</v>
      </c>
      <c r="B35" s="414" t="str">
        <f t="shared" si="4"/>
        <v>Malaria I-3.1(M): Nombre de décès de patients hospitalisés dus au paludisme : taux pour 100 000 habitants par an</v>
      </c>
      <c r="C35" s="463">
        <f>IFERROR(IF(N35&lt;&gt;"",N35,IF(A35=A34,IF(C34&lt;YEAR('Overview - Section A'!$E$8),C34+1,""),YEAR('Overview - Section A'!$E$7))),"")</f>
        <v>2017</v>
      </c>
      <c r="D35" s="464"/>
      <c r="E35" s="417"/>
      <c r="F35" s="418" t="str">
        <f t="shared" si="5"/>
        <v/>
      </c>
      <c r="G35" s="419"/>
      <c r="H35" s="420"/>
      <c r="I35" s="465"/>
      <c r="J35" s="466" t="s">
        <v>460</v>
      </c>
      <c r="K35" s="465" t="b">
        <f t="shared" si="6"/>
        <v>1</v>
      </c>
      <c r="L35" s="465" t="str">
        <f>IFERROR(IF(G35&lt;&gt;"",INDEX('Overview - Section A'!$U$45:$U$51,MATCH(G35,'Overview - Section A'!$A$45:$A$51,1)),J35),"")</f>
        <v>a1Y36000002VuDMEA0</v>
      </c>
      <c r="M35" s="467" t="s">
        <v>761</v>
      </c>
      <c r="N35" s="465">
        <v>2017</v>
      </c>
      <c r="O35" s="465"/>
      <c r="P35" s="315"/>
    </row>
    <row r="36" spans="1:16" ht="47.1" customHeight="1" x14ac:dyDescent="0.2">
      <c r="A36" s="462">
        <v>2</v>
      </c>
      <c r="B36" s="414" t="str">
        <f t="shared" si="4"/>
        <v/>
      </c>
      <c r="C36" s="463">
        <f>IFERROR(IF(N36&lt;&gt;"",N36,IF(A36=A35,IF(C35&lt;YEAR('Overview - Section A'!$E$8),C35+1,""),YEAR('Overview - Section A'!$E$7))),"")</f>
        <v>2018</v>
      </c>
      <c r="D36" s="464"/>
      <c r="E36" s="417"/>
      <c r="F36" s="418" t="str">
        <f t="shared" si="5"/>
        <v/>
      </c>
      <c r="G36" s="419"/>
      <c r="H36" s="420"/>
      <c r="I36" s="465"/>
      <c r="J36" s="466" t="s">
        <v>462</v>
      </c>
      <c r="K36" s="465" t="b">
        <f t="shared" si="6"/>
        <v>1</v>
      </c>
      <c r="L36" s="465" t="str">
        <f>IFERROR(IF(G36&lt;&gt;"",INDEX('Overview - Section A'!$U$45:$U$51,MATCH(G36,'Overview - Section A'!$A$45:$A$51,1)),J36),"")</f>
        <v>a1Y36000002VuDNEA0</v>
      </c>
      <c r="M36" s="467" t="s">
        <v>762</v>
      </c>
      <c r="N36" s="465">
        <v>2018</v>
      </c>
      <c r="O36" s="465"/>
      <c r="P36" s="315"/>
    </row>
    <row r="37" spans="1:16" ht="47.1" customHeight="1" x14ac:dyDescent="0.2">
      <c r="A37" s="462">
        <v>2</v>
      </c>
      <c r="B37" s="414" t="str">
        <f t="shared" si="4"/>
        <v/>
      </c>
      <c r="C37" s="463">
        <f>IFERROR(IF(N37&lt;&gt;"",N37,IF(A37=A36,IF(C36&lt;YEAR('Overview - Section A'!$E$8),C36+1,""),YEAR('Overview - Section A'!$E$7))),"")</f>
        <v>2019</v>
      </c>
      <c r="D37" s="464"/>
      <c r="E37" s="417"/>
      <c r="F37" s="418" t="str">
        <f t="shared" si="5"/>
        <v/>
      </c>
      <c r="G37" s="419"/>
      <c r="H37" s="420" t="s">
        <v>398</v>
      </c>
      <c r="I37" s="465"/>
      <c r="J37" s="466" t="s">
        <v>481</v>
      </c>
      <c r="K37" s="465" t="b">
        <f t="shared" si="6"/>
        <v>1</v>
      </c>
      <c r="L37" s="465" t="str">
        <f>IFERROR(IF(G37&lt;&gt;"",INDEX('Overview - Section A'!$U$45:$U$51,MATCH(G37,'Overview - Section A'!$A$45:$A$51,1)),J37),"")</f>
        <v>a1Y36000002VuDOEA0</v>
      </c>
      <c r="M37" s="467" t="s">
        <v>763</v>
      </c>
      <c r="N37" s="465">
        <v>2019</v>
      </c>
      <c r="O37" s="465"/>
      <c r="P37" s="315"/>
    </row>
    <row r="38" spans="1:16" ht="47.1" customHeight="1" x14ac:dyDescent="0.2">
      <c r="A38" s="462">
        <v>2</v>
      </c>
      <c r="B38" s="414" t="str">
        <f t="shared" si="4"/>
        <v/>
      </c>
      <c r="C38" s="463">
        <f>IFERROR(IF(N38&lt;&gt;"",N38,IF(A38=A37,IF(C37&lt;YEAR('Overview - Section A'!$E$8),C37+1,""),YEAR('Overview - Section A'!$E$7))),"")</f>
        <v>2020</v>
      </c>
      <c r="D38" s="464"/>
      <c r="E38" s="417"/>
      <c r="F38" s="418" t="str">
        <f t="shared" si="5"/>
        <v/>
      </c>
      <c r="G38" s="419"/>
      <c r="H38" s="420" t="s">
        <v>398</v>
      </c>
      <c r="I38" s="465"/>
      <c r="J38" s="466" t="s">
        <v>465</v>
      </c>
      <c r="K38" s="465" t="b">
        <f t="shared" si="6"/>
        <v>1</v>
      </c>
      <c r="L38" s="465" t="str">
        <f>IFERROR(IF(G38&lt;&gt;"",INDEX('Overview - Section A'!$U$45:$U$51,MATCH(G38,'Overview - Section A'!$A$45:$A$51,1)),J38),"")</f>
        <v>a1Y36000002VuDPEA0</v>
      </c>
      <c r="M38" s="467" t="s">
        <v>764</v>
      </c>
      <c r="N38" s="465">
        <v>2020</v>
      </c>
      <c r="O38" s="465"/>
      <c r="P38" s="315"/>
    </row>
    <row r="39" spans="1:16" ht="47.1" customHeight="1" x14ac:dyDescent="0.2">
      <c r="A39" s="462">
        <v>2</v>
      </c>
      <c r="B39" s="414" t="str">
        <f t="shared" si="4"/>
        <v/>
      </c>
      <c r="C39" s="463" t="str">
        <f>IFERROR(IF(N39&lt;&gt;"",N39,IF(A39=A38,IF(C38&lt;YEAR('Overview - Section A'!$E$8),C38+1,""),YEAR('Overview - Section A'!$E$7))),"")</f>
        <v/>
      </c>
      <c r="D39" s="464"/>
      <c r="E39" s="417"/>
      <c r="F39" s="418" t="str">
        <f t="shared" si="5"/>
        <v/>
      </c>
      <c r="G39" s="419"/>
      <c r="H39" s="420"/>
      <c r="I39" s="465"/>
      <c r="J39" s="466" t="s">
        <v>467</v>
      </c>
      <c r="K39" s="465" t="b">
        <f t="shared" si="6"/>
        <v>1</v>
      </c>
      <c r="L39" s="465" t="str">
        <f>IFERROR(IF(G39&lt;&gt;"",INDEX('Overview - Section A'!$U$45:$U$51,MATCH(G39,'Overview - Section A'!$A$45:$A$51,1)),J39),"")</f>
        <v>a1Y36000002VuDQEA0</v>
      </c>
      <c r="M39" s="467" t="s">
        <v>765</v>
      </c>
      <c r="N39" s="465"/>
      <c r="O39" s="465"/>
      <c r="P39" s="315"/>
    </row>
    <row r="40" spans="1:16" ht="47.1" customHeight="1" x14ac:dyDescent="0.2">
      <c r="A40" s="462">
        <v>3</v>
      </c>
      <c r="B40" s="414" t="str">
        <f t="shared" si="4"/>
        <v/>
      </c>
      <c r="C40" s="463">
        <f>IFERROR(IF(N40&lt;&gt;"",N40,IF(A40=A39,IF(C39&lt;YEAR('Overview - Section A'!$E$8),C39+1,""),YEAR('Overview - Section A'!$E$7))),"")</f>
        <v>2017</v>
      </c>
      <c r="D40" s="464"/>
      <c r="E40" s="417"/>
      <c r="F40" s="418" t="str">
        <f t="shared" si="5"/>
        <v/>
      </c>
      <c r="G40" s="419"/>
      <c r="H40" s="420"/>
      <c r="I40" s="465"/>
      <c r="J40" s="466" t="s">
        <v>460</v>
      </c>
      <c r="K40" s="465" t="b">
        <f t="shared" si="6"/>
        <v>0</v>
      </c>
      <c r="L40" s="465" t="str">
        <f>IFERROR(IF(G40&lt;&gt;"",INDEX('Overview - Section A'!$U$45:$U$51,MATCH(G40,'Overview - Section A'!$A$45:$A$51,1)),J40),"")</f>
        <v>a1Y36000002VuDMEA0</v>
      </c>
      <c r="M40" s="467" t="s">
        <v>766</v>
      </c>
      <c r="N40" s="465">
        <v>2017</v>
      </c>
      <c r="O40" s="465"/>
      <c r="P40" s="315"/>
    </row>
    <row r="41" spans="1:16" ht="47.1" customHeight="1" x14ac:dyDescent="0.2">
      <c r="A41" s="462">
        <v>3</v>
      </c>
      <c r="B41" s="414" t="str">
        <f t="shared" si="4"/>
        <v/>
      </c>
      <c r="C41" s="463">
        <f>IFERROR(IF(N41&lt;&gt;"",N41,IF(A41=A40,IF(C40&lt;YEAR('Overview - Section A'!$E$8),C40+1,""),YEAR('Overview - Section A'!$E$7))),"")</f>
        <v>2018</v>
      </c>
      <c r="D41" s="609"/>
      <c r="E41" s="593"/>
      <c r="F41" s="603" t="str">
        <f t="shared" si="5"/>
        <v/>
      </c>
      <c r="G41" s="604"/>
      <c r="H41" s="420"/>
      <c r="I41" s="465"/>
      <c r="J41" s="466" t="s">
        <v>462</v>
      </c>
      <c r="K41" s="465" t="b">
        <f t="shared" si="6"/>
        <v>0</v>
      </c>
      <c r="L41" s="465" t="str">
        <f>IFERROR(IF(G41&lt;&gt;"",INDEX('Overview - Section A'!$U$45:$U$51,MATCH(G41,'Overview - Section A'!$A$45:$A$51,1)),J41),"")</f>
        <v>a1Y36000002VuDNEA0</v>
      </c>
      <c r="M41" s="467" t="s">
        <v>767</v>
      </c>
      <c r="N41" s="465">
        <v>2018</v>
      </c>
      <c r="O41" s="465"/>
      <c r="P41" s="315"/>
    </row>
    <row r="42" spans="1:16" ht="47.1" customHeight="1" x14ac:dyDescent="0.2">
      <c r="A42" s="462">
        <v>3</v>
      </c>
      <c r="B42" s="414" t="str">
        <f t="shared" si="4"/>
        <v/>
      </c>
      <c r="C42" s="463">
        <f>IFERROR(IF(N42&lt;&gt;"",N42,IF(A42=A41,IF(C41&lt;YEAR('Overview - Section A'!$E$8),C41+1,""),YEAR('Overview - Section A'!$E$7))),"")</f>
        <v>2019</v>
      </c>
      <c r="D42" s="609"/>
      <c r="E42" s="593"/>
      <c r="F42" s="603" t="str">
        <f t="shared" si="5"/>
        <v/>
      </c>
      <c r="G42" s="604"/>
      <c r="H42" s="420"/>
      <c r="I42" s="465"/>
      <c r="J42" s="466" t="s">
        <v>481</v>
      </c>
      <c r="K42" s="465" t="b">
        <f t="shared" si="6"/>
        <v>0</v>
      </c>
      <c r="L42" s="465" t="str">
        <f>IFERROR(IF(G42&lt;&gt;"",INDEX('Overview - Section A'!$U$45:$U$51,MATCH(G42,'Overview - Section A'!$A$45:$A$51,1)),J42),"")</f>
        <v>a1Y36000002VuDOEA0</v>
      </c>
      <c r="M42" s="467" t="s">
        <v>768</v>
      </c>
      <c r="N42" s="465">
        <v>2019</v>
      </c>
      <c r="O42" s="465"/>
      <c r="P42" s="315"/>
    </row>
    <row r="43" spans="1:16" ht="47.1" customHeight="1" x14ac:dyDescent="0.2">
      <c r="A43" s="462">
        <v>3</v>
      </c>
      <c r="B43" s="414" t="str">
        <f t="shared" si="4"/>
        <v/>
      </c>
      <c r="C43" s="463">
        <f>IFERROR(IF(N43&lt;&gt;"",N43,IF(A43=A42,IF(C42&lt;YEAR('Overview - Section A'!$E$8),C42+1,""),YEAR('Overview - Section A'!$E$7))),"")</f>
        <v>2020</v>
      </c>
      <c r="D43" s="609"/>
      <c r="E43" s="593"/>
      <c r="F43" s="603" t="str">
        <f t="shared" si="5"/>
        <v/>
      </c>
      <c r="G43" s="604"/>
      <c r="H43" s="420"/>
      <c r="I43" s="465"/>
      <c r="J43" s="466" t="s">
        <v>465</v>
      </c>
      <c r="K43" s="465" t="b">
        <f t="shared" si="6"/>
        <v>0</v>
      </c>
      <c r="L43" s="465" t="str">
        <f>IFERROR(IF(G43&lt;&gt;"",INDEX('Overview - Section A'!$U$45:$U$51,MATCH(G43,'Overview - Section A'!$A$45:$A$51,1)),J43),"")</f>
        <v>a1Y36000002VuDPEA0</v>
      </c>
      <c r="M43" s="467" t="s">
        <v>769</v>
      </c>
      <c r="N43" s="465">
        <v>2020</v>
      </c>
      <c r="O43" s="465"/>
      <c r="P43" s="315"/>
    </row>
    <row r="44" spans="1:16" ht="47.1" customHeight="1" x14ac:dyDescent="0.2">
      <c r="A44" s="462">
        <v>3</v>
      </c>
      <c r="B44" s="414" t="str">
        <f t="shared" si="4"/>
        <v/>
      </c>
      <c r="C44" s="463" t="str">
        <f>IFERROR(IF(N44&lt;&gt;"",N44,IF(A44=A43,IF(C43&lt;YEAR('Overview - Section A'!$E$8),C43+1,""),YEAR('Overview - Section A'!$E$7))),"")</f>
        <v/>
      </c>
      <c r="D44" s="464"/>
      <c r="E44" s="417"/>
      <c r="F44" s="418" t="str">
        <f t="shared" si="5"/>
        <v/>
      </c>
      <c r="G44" s="419"/>
      <c r="H44" s="420"/>
      <c r="I44" s="465"/>
      <c r="J44" s="466" t="s">
        <v>467</v>
      </c>
      <c r="K44" s="465" t="b">
        <f t="shared" si="6"/>
        <v>0</v>
      </c>
      <c r="L44" s="465" t="str">
        <f>IFERROR(IF(G44&lt;&gt;"",INDEX('Overview - Section A'!$U$45:$U$51,MATCH(G44,'Overview - Section A'!$A$45:$A$51,1)),J44),"")</f>
        <v>a1Y36000002VuDQEA0</v>
      </c>
      <c r="M44" s="467" t="s">
        <v>770</v>
      </c>
      <c r="N44" s="465"/>
      <c r="O44" s="465"/>
      <c r="P44" s="315"/>
    </row>
    <row r="45" spans="1:16" ht="47.1" customHeight="1" x14ac:dyDescent="0.2">
      <c r="A45" s="462">
        <v>4</v>
      </c>
      <c r="B45" s="414" t="str">
        <f t="shared" si="4"/>
        <v/>
      </c>
      <c r="C45" s="463">
        <f>IFERROR(IF(N45&lt;&gt;"",N45,IF(A45=A44,IF(C44&lt;YEAR('Overview - Section A'!$E$8),C44+1,""),YEAR('Overview - Section A'!$E$7))),"")</f>
        <v>2017</v>
      </c>
      <c r="D45" s="464"/>
      <c r="E45" s="417"/>
      <c r="F45" s="418" t="str">
        <f t="shared" si="5"/>
        <v/>
      </c>
      <c r="G45" s="419"/>
      <c r="H45" s="420"/>
      <c r="I45" s="465"/>
      <c r="J45" s="466" t="s">
        <v>460</v>
      </c>
      <c r="K45" s="465" t="b">
        <f t="shared" si="6"/>
        <v>0</v>
      </c>
      <c r="L45" s="465" t="str">
        <f>IFERROR(IF(G45&lt;&gt;"",INDEX('Overview - Section A'!$U$45:$U$51,MATCH(G45,'Overview - Section A'!$A$45:$A$51,1)),J45),"")</f>
        <v>a1Y36000002VuDMEA0</v>
      </c>
      <c r="M45" s="467" t="s">
        <v>771</v>
      </c>
      <c r="N45" s="465">
        <v>2017</v>
      </c>
      <c r="O45" s="465"/>
      <c r="P45" s="315"/>
    </row>
    <row r="46" spans="1:16" ht="47.1" customHeight="1" x14ac:dyDescent="0.2">
      <c r="A46" s="462">
        <v>4</v>
      </c>
      <c r="B46" s="414" t="str">
        <f t="shared" si="4"/>
        <v/>
      </c>
      <c r="C46" s="463">
        <f>IFERROR(IF(N46&lt;&gt;"",N46,IF(A46=A45,IF(C45&lt;YEAR('Overview - Section A'!$E$8),C45+1,""),YEAR('Overview - Section A'!$E$7))),"")</f>
        <v>2018</v>
      </c>
      <c r="D46" s="464"/>
      <c r="E46" s="417"/>
      <c r="F46" s="418" t="str">
        <f t="shared" si="5"/>
        <v/>
      </c>
      <c r="G46" s="419"/>
      <c r="H46" s="420"/>
      <c r="I46" s="465"/>
      <c r="J46" s="466" t="s">
        <v>462</v>
      </c>
      <c r="K46" s="465" t="b">
        <f t="shared" si="6"/>
        <v>0</v>
      </c>
      <c r="L46" s="465" t="str">
        <f>IFERROR(IF(G46&lt;&gt;"",INDEX('Overview - Section A'!$U$45:$U$51,MATCH(G46,'Overview - Section A'!$A$45:$A$51,1)),J46),"")</f>
        <v>a1Y36000002VuDNEA0</v>
      </c>
      <c r="M46" s="467" t="s">
        <v>772</v>
      </c>
      <c r="N46" s="465">
        <v>2018</v>
      </c>
      <c r="O46" s="465"/>
      <c r="P46" s="315"/>
    </row>
    <row r="47" spans="1:16" ht="47.1" customHeight="1" x14ac:dyDescent="0.2">
      <c r="A47" s="462">
        <v>4</v>
      </c>
      <c r="B47" s="414" t="str">
        <f t="shared" si="4"/>
        <v/>
      </c>
      <c r="C47" s="463">
        <f>IFERROR(IF(N47&lt;&gt;"",N47,IF(A47=A46,IF(C46&lt;YEAR('Overview - Section A'!$E$8),C46+1,""),YEAR('Overview - Section A'!$E$7))),"")</f>
        <v>2019</v>
      </c>
      <c r="D47" s="464"/>
      <c r="E47" s="417"/>
      <c r="F47" s="418" t="str">
        <f t="shared" si="5"/>
        <v/>
      </c>
      <c r="G47" s="419"/>
      <c r="H47" s="420"/>
      <c r="I47" s="465"/>
      <c r="J47" s="466" t="s">
        <v>481</v>
      </c>
      <c r="K47" s="465" t="b">
        <f t="shared" si="6"/>
        <v>0</v>
      </c>
      <c r="L47" s="465" t="str">
        <f>IFERROR(IF(G47&lt;&gt;"",INDEX('Overview - Section A'!$U$45:$U$51,MATCH(G47,'Overview - Section A'!$A$45:$A$51,1)),J47),"")</f>
        <v>a1Y36000002VuDOEA0</v>
      </c>
      <c r="M47" s="467" t="s">
        <v>773</v>
      </c>
      <c r="N47" s="465">
        <v>2019</v>
      </c>
      <c r="O47" s="465"/>
      <c r="P47" s="315"/>
    </row>
    <row r="48" spans="1:16" ht="47.1" customHeight="1" x14ac:dyDescent="0.2">
      <c r="A48" s="462">
        <v>4</v>
      </c>
      <c r="B48" s="414" t="str">
        <f t="shared" si="4"/>
        <v/>
      </c>
      <c r="C48" s="463">
        <f>IFERROR(IF(N48&lt;&gt;"",N48,IF(A48=A47,IF(C47&lt;YEAR('Overview - Section A'!$E$8),C47+1,""),YEAR('Overview - Section A'!$E$7))),"")</f>
        <v>2020</v>
      </c>
      <c r="D48" s="464"/>
      <c r="E48" s="417"/>
      <c r="F48" s="418" t="str">
        <f t="shared" si="5"/>
        <v/>
      </c>
      <c r="G48" s="419"/>
      <c r="H48" s="420"/>
      <c r="I48" s="465"/>
      <c r="J48" s="466" t="s">
        <v>465</v>
      </c>
      <c r="K48" s="465" t="b">
        <f t="shared" si="6"/>
        <v>0</v>
      </c>
      <c r="L48" s="465" t="str">
        <f>IFERROR(IF(G48&lt;&gt;"",INDEX('Overview - Section A'!$U$45:$U$51,MATCH(G48,'Overview - Section A'!$A$45:$A$51,1)),J48),"")</f>
        <v>a1Y36000002VuDPEA0</v>
      </c>
      <c r="M48" s="467" t="s">
        <v>774</v>
      </c>
      <c r="N48" s="465">
        <v>2020</v>
      </c>
      <c r="O48" s="465"/>
      <c r="P48" s="315"/>
    </row>
    <row r="49" spans="1:16" ht="47.1" customHeight="1" x14ac:dyDescent="0.2">
      <c r="A49" s="462">
        <v>4</v>
      </c>
      <c r="B49" s="414" t="str">
        <f t="shared" si="4"/>
        <v/>
      </c>
      <c r="C49" s="463" t="str">
        <f>IFERROR(IF(N49&lt;&gt;"",N49,IF(A49=A48,IF(C48&lt;YEAR('Overview - Section A'!$E$8),C48+1,""),YEAR('Overview - Section A'!$E$7))),"")</f>
        <v/>
      </c>
      <c r="D49" s="464"/>
      <c r="E49" s="417"/>
      <c r="F49" s="418" t="str">
        <f t="shared" si="5"/>
        <v/>
      </c>
      <c r="G49" s="419"/>
      <c r="H49" s="420"/>
      <c r="I49" s="465"/>
      <c r="J49" s="466" t="s">
        <v>467</v>
      </c>
      <c r="K49" s="465" t="b">
        <f t="shared" si="6"/>
        <v>0</v>
      </c>
      <c r="L49" s="465" t="str">
        <f>IFERROR(IF(G49&lt;&gt;"",INDEX('Overview - Section A'!$U$45:$U$51,MATCH(G49,'Overview - Section A'!$A$45:$A$51,1)),J49),"")</f>
        <v>a1Y36000002VuDQEA0</v>
      </c>
      <c r="M49" s="467" t="s">
        <v>775</v>
      </c>
      <c r="N49" s="465"/>
      <c r="O49" s="465"/>
      <c r="P49" s="315"/>
    </row>
    <row r="50" spans="1:16" ht="47.1" customHeight="1" x14ac:dyDescent="0.2">
      <c r="A50" s="462">
        <v>5</v>
      </c>
      <c r="B50" s="414" t="str">
        <f t="shared" si="4"/>
        <v/>
      </c>
      <c r="C50" s="463">
        <f>IFERROR(IF(N50&lt;&gt;"",N50,IF(A50=A49,IF(C49&lt;YEAR('Overview - Section A'!$E$8),C49+1,""),YEAR('Overview - Section A'!$E$7))),"")</f>
        <v>2017</v>
      </c>
      <c r="D50" s="464"/>
      <c r="E50" s="417"/>
      <c r="F50" s="418" t="str">
        <f t="shared" si="5"/>
        <v/>
      </c>
      <c r="G50" s="419"/>
      <c r="H50" s="420"/>
      <c r="I50" s="465"/>
      <c r="J50" s="466" t="s">
        <v>460</v>
      </c>
      <c r="K50" s="465" t="b">
        <f t="shared" si="6"/>
        <v>0</v>
      </c>
      <c r="L50" s="465" t="str">
        <f>IFERROR(IF(G50&lt;&gt;"",INDEX('Overview - Section A'!$U$45:$U$51,MATCH(G50,'Overview - Section A'!$A$45:$A$51,1)),J50),"")</f>
        <v>a1Y36000002VuDMEA0</v>
      </c>
      <c r="M50" s="467" t="s">
        <v>776</v>
      </c>
      <c r="N50" s="465">
        <v>2017</v>
      </c>
      <c r="O50" s="465"/>
      <c r="P50" s="315"/>
    </row>
    <row r="51" spans="1:16" ht="47.1" customHeight="1" x14ac:dyDescent="0.2">
      <c r="A51" s="462">
        <v>5</v>
      </c>
      <c r="B51" s="414" t="str">
        <f t="shared" si="4"/>
        <v/>
      </c>
      <c r="C51" s="463">
        <f>IFERROR(IF(N51&lt;&gt;"",N51,IF(A51=A50,IF(C50&lt;YEAR('Overview - Section A'!$E$8),C50+1,""),YEAR('Overview - Section A'!$E$7))),"")</f>
        <v>2018</v>
      </c>
      <c r="D51" s="464"/>
      <c r="E51" s="417"/>
      <c r="F51" s="418" t="str">
        <f t="shared" si="5"/>
        <v/>
      </c>
      <c r="G51" s="419"/>
      <c r="H51" s="420"/>
      <c r="I51" s="465"/>
      <c r="J51" s="466" t="s">
        <v>462</v>
      </c>
      <c r="K51" s="465" t="b">
        <f t="shared" si="6"/>
        <v>0</v>
      </c>
      <c r="L51" s="465" t="str">
        <f>IFERROR(IF(G51&lt;&gt;"",INDEX('Overview - Section A'!$U$45:$U$51,MATCH(G51,'Overview - Section A'!$A$45:$A$51,1)),J51),"")</f>
        <v>a1Y36000002VuDNEA0</v>
      </c>
      <c r="M51" s="467" t="s">
        <v>777</v>
      </c>
      <c r="N51" s="465">
        <v>2018</v>
      </c>
      <c r="O51" s="465"/>
      <c r="P51" s="315"/>
    </row>
    <row r="52" spans="1:16" ht="47.1" customHeight="1" x14ac:dyDescent="0.2">
      <c r="A52" s="462">
        <v>5</v>
      </c>
      <c r="B52" s="414" t="str">
        <f t="shared" si="4"/>
        <v/>
      </c>
      <c r="C52" s="463">
        <f>IFERROR(IF(N52&lt;&gt;"",N52,IF(A52=A51,IF(C51&lt;YEAR('Overview - Section A'!$E$8),C51+1,""),YEAR('Overview - Section A'!$E$7))),"")</f>
        <v>2019</v>
      </c>
      <c r="D52" s="464"/>
      <c r="E52" s="417"/>
      <c r="F52" s="418" t="str">
        <f t="shared" si="5"/>
        <v/>
      </c>
      <c r="G52" s="419"/>
      <c r="H52" s="420"/>
      <c r="I52" s="465"/>
      <c r="J52" s="466" t="s">
        <v>481</v>
      </c>
      <c r="K52" s="465" t="b">
        <f t="shared" si="6"/>
        <v>0</v>
      </c>
      <c r="L52" s="465" t="str">
        <f>IFERROR(IF(G52&lt;&gt;"",INDEX('Overview - Section A'!$U$45:$U$51,MATCH(G52,'Overview - Section A'!$A$45:$A$51,1)),J52),"")</f>
        <v>a1Y36000002VuDOEA0</v>
      </c>
      <c r="M52" s="467" t="s">
        <v>778</v>
      </c>
      <c r="N52" s="465">
        <v>2019</v>
      </c>
      <c r="O52" s="465"/>
      <c r="P52" s="315"/>
    </row>
    <row r="53" spans="1:16" ht="47.1" customHeight="1" x14ac:dyDescent="0.2">
      <c r="A53" s="462">
        <v>5</v>
      </c>
      <c r="B53" s="414" t="str">
        <f t="shared" si="4"/>
        <v/>
      </c>
      <c r="C53" s="463">
        <f>IFERROR(IF(N53&lt;&gt;"",N53,IF(A53=A52,IF(C52&lt;YEAR('Overview - Section A'!$E$8),C52+1,""),YEAR('Overview - Section A'!$E$7))),"")</f>
        <v>2020</v>
      </c>
      <c r="D53" s="464"/>
      <c r="E53" s="417"/>
      <c r="F53" s="418" t="str">
        <f t="shared" si="5"/>
        <v/>
      </c>
      <c r="G53" s="419"/>
      <c r="H53" s="420"/>
      <c r="I53" s="465"/>
      <c r="J53" s="466" t="s">
        <v>465</v>
      </c>
      <c r="K53" s="465" t="b">
        <f t="shared" si="6"/>
        <v>0</v>
      </c>
      <c r="L53" s="465" t="str">
        <f>IFERROR(IF(G53&lt;&gt;"",INDEX('Overview - Section A'!$U$45:$U$51,MATCH(G53,'Overview - Section A'!$A$45:$A$51,1)),J53),"")</f>
        <v>a1Y36000002VuDPEA0</v>
      </c>
      <c r="M53" s="467" t="s">
        <v>779</v>
      </c>
      <c r="N53" s="465">
        <v>2020</v>
      </c>
      <c r="O53" s="465"/>
      <c r="P53" s="315"/>
    </row>
    <row r="54" spans="1:16" ht="47.1" customHeight="1" x14ac:dyDescent="0.2">
      <c r="A54" s="462">
        <v>5</v>
      </c>
      <c r="B54" s="414" t="str">
        <f t="shared" si="4"/>
        <v/>
      </c>
      <c r="C54" s="463" t="str">
        <f>IFERROR(IF(N54&lt;&gt;"",N54,IF(A54=A53,IF(C53&lt;YEAR('Overview - Section A'!$E$8),C53+1,""),YEAR('Overview - Section A'!$E$7))),"")</f>
        <v/>
      </c>
      <c r="D54" s="464"/>
      <c r="E54" s="417"/>
      <c r="F54" s="418" t="str">
        <f t="shared" si="5"/>
        <v/>
      </c>
      <c r="G54" s="419"/>
      <c r="H54" s="420"/>
      <c r="I54" s="465"/>
      <c r="J54" s="466" t="s">
        <v>467</v>
      </c>
      <c r="K54" s="465" t="b">
        <f t="shared" si="6"/>
        <v>0</v>
      </c>
      <c r="L54" s="465" t="str">
        <f>IFERROR(IF(G54&lt;&gt;"",INDEX('Overview - Section A'!$U$45:$U$51,MATCH(G54,'Overview - Section A'!$A$45:$A$51,1)),J54),"")</f>
        <v>a1Y36000002VuDQEA0</v>
      </c>
      <c r="M54" s="467" t="s">
        <v>780</v>
      </c>
      <c r="N54" s="465"/>
      <c r="O54" s="465"/>
      <c r="P54" s="315"/>
    </row>
    <row r="55" spans="1:16" ht="47.1" customHeight="1" x14ac:dyDescent="0.2">
      <c r="A55" s="462">
        <v>6</v>
      </c>
      <c r="B55" s="414" t="str">
        <f t="shared" si="4"/>
        <v/>
      </c>
      <c r="C55" s="463">
        <f>IFERROR(IF(N55&lt;&gt;"",N55,IF(A55=A54,IF(C54&lt;YEAR('Overview - Section A'!$E$8),C54+1,""),YEAR('Overview - Section A'!$E$7))),"")</f>
        <v>2017</v>
      </c>
      <c r="D55" s="464"/>
      <c r="E55" s="417"/>
      <c r="F55" s="418" t="str">
        <f t="shared" si="5"/>
        <v/>
      </c>
      <c r="G55" s="419"/>
      <c r="H55" s="420"/>
      <c r="I55" s="465"/>
      <c r="J55" s="466" t="s">
        <v>460</v>
      </c>
      <c r="K55" s="465" t="b">
        <f t="shared" si="6"/>
        <v>0</v>
      </c>
      <c r="L55" s="465" t="str">
        <f>IFERROR(IF(G55&lt;&gt;"",INDEX('Overview - Section A'!$U$45:$U$51,MATCH(G55,'Overview - Section A'!$A$45:$A$51,1)),J55),"")</f>
        <v>a1Y36000002VuDMEA0</v>
      </c>
      <c r="M55" s="467" t="s">
        <v>781</v>
      </c>
      <c r="N55" s="465">
        <v>2017</v>
      </c>
      <c r="O55" s="465"/>
      <c r="P55" s="315"/>
    </row>
    <row r="56" spans="1:16" ht="47.1" customHeight="1" x14ac:dyDescent="0.2">
      <c r="A56" s="462">
        <v>6</v>
      </c>
      <c r="B56" s="414" t="str">
        <f t="shared" si="4"/>
        <v/>
      </c>
      <c r="C56" s="463">
        <f>IFERROR(IF(N56&lt;&gt;"",N56,IF(A56=A55,IF(C55&lt;YEAR('Overview - Section A'!$E$8),C55+1,""),YEAR('Overview - Section A'!$E$7))),"")</f>
        <v>2018</v>
      </c>
      <c r="D56" s="464"/>
      <c r="E56" s="417"/>
      <c r="F56" s="418" t="str">
        <f t="shared" si="5"/>
        <v/>
      </c>
      <c r="G56" s="419"/>
      <c r="H56" s="420"/>
      <c r="I56" s="465"/>
      <c r="J56" s="466" t="s">
        <v>462</v>
      </c>
      <c r="K56" s="465" t="b">
        <f t="shared" si="6"/>
        <v>0</v>
      </c>
      <c r="L56" s="465" t="str">
        <f>IFERROR(IF(G56&lt;&gt;"",INDEX('Overview - Section A'!$U$45:$U$51,MATCH(G56,'Overview - Section A'!$A$45:$A$51,1)),J56),"")</f>
        <v>a1Y36000002VuDNEA0</v>
      </c>
      <c r="M56" s="467" t="s">
        <v>782</v>
      </c>
      <c r="N56" s="465">
        <v>2018</v>
      </c>
      <c r="O56" s="465"/>
      <c r="P56" s="315"/>
    </row>
    <row r="57" spans="1:16" ht="47.1" customHeight="1" x14ac:dyDescent="0.2">
      <c r="A57" s="462">
        <v>6</v>
      </c>
      <c r="B57" s="414" t="str">
        <f t="shared" si="4"/>
        <v/>
      </c>
      <c r="C57" s="463">
        <f>IFERROR(IF(N57&lt;&gt;"",N57,IF(A57=A56,IF(C56&lt;YEAR('Overview - Section A'!$E$8),C56+1,""),YEAR('Overview - Section A'!$E$7))),"")</f>
        <v>2019</v>
      </c>
      <c r="D57" s="464"/>
      <c r="E57" s="417"/>
      <c r="F57" s="418" t="str">
        <f t="shared" si="5"/>
        <v/>
      </c>
      <c r="G57" s="419"/>
      <c r="H57" s="420"/>
      <c r="I57" s="465"/>
      <c r="J57" s="466" t="s">
        <v>481</v>
      </c>
      <c r="K57" s="465" t="b">
        <f t="shared" si="6"/>
        <v>0</v>
      </c>
      <c r="L57" s="465" t="str">
        <f>IFERROR(IF(G57&lt;&gt;"",INDEX('Overview - Section A'!$U$45:$U$51,MATCH(G57,'Overview - Section A'!$A$45:$A$51,1)),J57),"")</f>
        <v>a1Y36000002VuDOEA0</v>
      </c>
      <c r="M57" s="467" t="s">
        <v>783</v>
      </c>
      <c r="N57" s="465">
        <v>2019</v>
      </c>
      <c r="O57" s="465"/>
      <c r="P57" s="315"/>
    </row>
    <row r="58" spans="1:16" ht="47.1" customHeight="1" x14ac:dyDescent="0.2">
      <c r="A58" s="462">
        <v>6</v>
      </c>
      <c r="B58" s="414" t="str">
        <f t="shared" si="4"/>
        <v/>
      </c>
      <c r="C58" s="463">
        <f>IFERROR(IF(N58&lt;&gt;"",N58,IF(A58=A57,IF(C57&lt;YEAR('Overview - Section A'!$E$8),C57+1,""),YEAR('Overview - Section A'!$E$7))),"")</f>
        <v>2020</v>
      </c>
      <c r="D58" s="464"/>
      <c r="E58" s="417"/>
      <c r="F58" s="418" t="str">
        <f t="shared" si="5"/>
        <v/>
      </c>
      <c r="G58" s="419"/>
      <c r="H58" s="420"/>
      <c r="I58" s="465"/>
      <c r="J58" s="466" t="s">
        <v>465</v>
      </c>
      <c r="K58" s="465" t="b">
        <f t="shared" si="6"/>
        <v>0</v>
      </c>
      <c r="L58" s="465" t="str">
        <f>IFERROR(IF(G58&lt;&gt;"",INDEX('Overview - Section A'!$U$45:$U$51,MATCH(G58,'Overview - Section A'!$A$45:$A$51,1)),J58),"")</f>
        <v>a1Y36000002VuDPEA0</v>
      </c>
      <c r="M58" s="467" t="s">
        <v>784</v>
      </c>
      <c r="N58" s="465">
        <v>2020</v>
      </c>
      <c r="O58" s="465"/>
      <c r="P58" s="315"/>
    </row>
    <row r="59" spans="1:16" ht="47.1" customHeight="1" x14ac:dyDescent="0.2">
      <c r="A59" s="462">
        <v>6</v>
      </c>
      <c r="B59" s="414" t="str">
        <f t="shared" si="4"/>
        <v/>
      </c>
      <c r="C59" s="463" t="str">
        <f>IFERROR(IF(N59&lt;&gt;"",N59,IF(A59=A58,IF(C58&lt;YEAR('Overview - Section A'!$E$8),C58+1,""),YEAR('Overview - Section A'!$E$7))),"")</f>
        <v/>
      </c>
      <c r="D59" s="464"/>
      <c r="E59" s="417"/>
      <c r="F59" s="418" t="str">
        <f t="shared" si="5"/>
        <v/>
      </c>
      <c r="G59" s="419"/>
      <c r="H59" s="420"/>
      <c r="I59" s="465"/>
      <c r="J59" s="466" t="s">
        <v>467</v>
      </c>
      <c r="K59" s="465" t="b">
        <f t="shared" si="6"/>
        <v>0</v>
      </c>
      <c r="L59" s="465" t="str">
        <f>IFERROR(IF(G59&lt;&gt;"",INDEX('Overview - Section A'!$U$45:$U$51,MATCH(G59,'Overview - Section A'!$A$45:$A$51,1)),J59),"")</f>
        <v>a1Y36000002VuDQEA0</v>
      </c>
      <c r="M59" s="467" t="s">
        <v>785</v>
      </c>
      <c r="N59" s="465"/>
      <c r="O59" s="465"/>
      <c r="P59" s="315"/>
    </row>
    <row r="60" spans="1:16" ht="47.1" customHeight="1" x14ac:dyDescent="0.2">
      <c r="A60" s="462">
        <v>7</v>
      </c>
      <c r="B60" s="414" t="str">
        <f t="shared" si="4"/>
        <v/>
      </c>
      <c r="C60" s="463">
        <f>IFERROR(IF(N60&lt;&gt;"",N60,IF(A60=A59,IF(C59&lt;YEAR('Overview - Section A'!$E$8),C59+1,""),YEAR('Overview - Section A'!$E$7))),"")</f>
        <v>2017</v>
      </c>
      <c r="D60" s="464"/>
      <c r="E60" s="417"/>
      <c r="F60" s="418" t="str">
        <f t="shared" si="5"/>
        <v/>
      </c>
      <c r="G60" s="419"/>
      <c r="H60" s="420"/>
      <c r="I60" s="465"/>
      <c r="J60" s="466" t="s">
        <v>460</v>
      </c>
      <c r="K60" s="465" t="b">
        <f t="shared" si="6"/>
        <v>0</v>
      </c>
      <c r="L60" s="465" t="str">
        <f>IFERROR(IF(G60&lt;&gt;"",INDEX('Overview - Section A'!$U$45:$U$51,MATCH(G60,'Overview - Section A'!$A$45:$A$51,1)),J60),"")</f>
        <v>a1Y36000002VuDMEA0</v>
      </c>
      <c r="M60" s="467" t="s">
        <v>786</v>
      </c>
      <c r="N60" s="465">
        <v>2017</v>
      </c>
      <c r="O60" s="465"/>
      <c r="P60" s="315"/>
    </row>
    <row r="61" spans="1:16" ht="47.1" customHeight="1" x14ac:dyDescent="0.2">
      <c r="A61" s="462">
        <v>7</v>
      </c>
      <c r="B61" s="414" t="str">
        <f t="shared" si="4"/>
        <v/>
      </c>
      <c r="C61" s="463">
        <f>IFERROR(IF(N61&lt;&gt;"",N61,IF(A61=A60,IF(C60&lt;YEAR('Overview - Section A'!$E$8),C60+1,""),YEAR('Overview - Section A'!$E$7))),"")</f>
        <v>2018</v>
      </c>
      <c r="D61" s="464"/>
      <c r="E61" s="417"/>
      <c r="F61" s="418" t="str">
        <f t="shared" si="5"/>
        <v/>
      </c>
      <c r="G61" s="419"/>
      <c r="H61" s="420"/>
      <c r="I61" s="465"/>
      <c r="J61" s="466" t="s">
        <v>462</v>
      </c>
      <c r="K61" s="465" t="b">
        <f t="shared" si="6"/>
        <v>0</v>
      </c>
      <c r="L61" s="465" t="str">
        <f>IFERROR(IF(G61&lt;&gt;"",INDEX('Overview - Section A'!$U$45:$U$51,MATCH(G61,'Overview - Section A'!$A$45:$A$51,1)),J61),"")</f>
        <v>a1Y36000002VuDNEA0</v>
      </c>
      <c r="M61" s="467" t="s">
        <v>787</v>
      </c>
      <c r="N61" s="465">
        <v>2018</v>
      </c>
      <c r="O61" s="465"/>
      <c r="P61" s="315"/>
    </row>
    <row r="62" spans="1:16" ht="47.1" customHeight="1" x14ac:dyDescent="0.2">
      <c r="A62" s="462">
        <v>7</v>
      </c>
      <c r="B62" s="414" t="str">
        <f t="shared" si="4"/>
        <v/>
      </c>
      <c r="C62" s="463">
        <f>IFERROR(IF(N62&lt;&gt;"",N62,IF(A62=A61,IF(C61&lt;YEAR('Overview - Section A'!$E$8),C61+1,""),YEAR('Overview - Section A'!$E$7))),"")</f>
        <v>2019</v>
      </c>
      <c r="D62" s="464"/>
      <c r="E62" s="417"/>
      <c r="F62" s="418" t="str">
        <f t="shared" si="5"/>
        <v/>
      </c>
      <c r="G62" s="419"/>
      <c r="H62" s="420"/>
      <c r="I62" s="465"/>
      <c r="J62" s="466" t="s">
        <v>481</v>
      </c>
      <c r="K62" s="465" t="b">
        <f t="shared" si="6"/>
        <v>0</v>
      </c>
      <c r="L62" s="465" t="str">
        <f>IFERROR(IF(G62&lt;&gt;"",INDEX('Overview - Section A'!$U$45:$U$51,MATCH(G62,'Overview - Section A'!$A$45:$A$51,1)),J62),"")</f>
        <v>a1Y36000002VuDOEA0</v>
      </c>
      <c r="M62" s="467" t="s">
        <v>788</v>
      </c>
      <c r="N62" s="465">
        <v>2019</v>
      </c>
      <c r="O62" s="465"/>
      <c r="P62" s="315"/>
    </row>
    <row r="63" spans="1:16" ht="47.1" customHeight="1" x14ac:dyDescent="0.2">
      <c r="A63" s="462">
        <v>7</v>
      </c>
      <c r="B63" s="414" t="str">
        <f t="shared" si="4"/>
        <v/>
      </c>
      <c r="C63" s="463">
        <f>IFERROR(IF(N63&lt;&gt;"",N63,IF(A63=A62,IF(C62&lt;YEAR('Overview - Section A'!$E$8),C62+1,""),YEAR('Overview - Section A'!$E$7))),"")</f>
        <v>2020</v>
      </c>
      <c r="D63" s="464"/>
      <c r="E63" s="417"/>
      <c r="F63" s="418" t="str">
        <f t="shared" si="5"/>
        <v/>
      </c>
      <c r="G63" s="419"/>
      <c r="H63" s="420"/>
      <c r="I63" s="465"/>
      <c r="J63" s="466" t="s">
        <v>465</v>
      </c>
      <c r="K63" s="465" t="b">
        <f t="shared" si="6"/>
        <v>0</v>
      </c>
      <c r="L63" s="465" t="str">
        <f>IFERROR(IF(G63&lt;&gt;"",INDEX('Overview - Section A'!$U$45:$U$51,MATCH(G63,'Overview - Section A'!$A$45:$A$51,1)),J63),"")</f>
        <v>a1Y36000002VuDPEA0</v>
      </c>
      <c r="M63" s="467" t="s">
        <v>789</v>
      </c>
      <c r="N63" s="465">
        <v>2020</v>
      </c>
      <c r="O63" s="465"/>
      <c r="P63" s="315"/>
    </row>
    <row r="64" spans="1:16" ht="47.1" customHeight="1" x14ac:dyDescent="0.2">
      <c r="A64" s="462">
        <v>7</v>
      </c>
      <c r="B64" s="414" t="str">
        <f t="shared" si="4"/>
        <v/>
      </c>
      <c r="C64" s="463" t="str">
        <f>IFERROR(IF(N64&lt;&gt;"",N64,IF(A64=A63,IF(C63&lt;YEAR('Overview - Section A'!$E$8),C63+1,""),YEAR('Overview - Section A'!$E$7))),"")</f>
        <v/>
      </c>
      <c r="D64" s="464"/>
      <c r="E64" s="417"/>
      <c r="F64" s="418" t="str">
        <f t="shared" si="5"/>
        <v/>
      </c>
      <c r="G64" s="419"/>
      <c r="H64" s="420"/>
      <c r="I64" s="465"/>
      <c r="J64" s="466" t="s">
        <v>467</v>
      </c>
      <c r="K64" s="465" t="b">
        <f t="shared" si="6"/>
        <v>0</v>
      </c>
      <c r="L64" s="465" t="str">
        <f>IFERROR(IF(G64&lt;&gt;"",INDEX('Overview - Section A'!$U$45:$U$51,MATCH(G64,'Overview - Section A'!$A$45:$A$51,1)),J64),"")</f>
        <v>a1Y36000002VuDQEA0</v>
      </c>
      <c r="M64" s="467" t="s">
        <v>790</v>
      </c>
      <c r="N64" s="465"/>
      <c r="O64" s="465"/>
      <c r="P64" s="315"/>
    </row>
    <row r="65" spans="1:16" ht="47.1" customHeight="1" x14ac:dyDescent="0.2">
      <c r="A65" s="462">
        <v>8</v>
      </c>
      <c r="B65" s="414" t="str">
        <f t="shared" si="4"/>
        <v/>
      </c>
      <c r="C65" s="463">
        <f>IFERROR(IF(N65&lt;&gt;"",N65,IF(A65=A64,IF(C64&lt;YEAR('Overview - Section A'!$E$8),C64+1,""),YEAR('Overview - Section A'!$E$7))),"")</f>
        <v>2017</v>
      </c>
      <c r="D65" s="464"/>
      <c r="E65" s="417"/>
      <c r="F65" s="418" t="str">
        <f t="shared" si="5"/>
        <v/>
      </c>
      <c r="G65" s="419"/>
      <c r="H65" s="420"/>
      <c r="I65" s="465"/>
      <c r="J65" s="466" t="s">
        <v>460</v>
      </c>
      <c r="K65" s="465" t="b">
        <f t="shared" si="6"/>
        <v>0</v>
      </c>
      <c r="L65" s="465" t="str">
        <f>IFERROR(IF(G65&lt;&gt;"",INDEX('Overview - Section A'!$U$45:$U$51,MATCH(G65,'Overview - Section A'!$A$45:$A$51,1)),J65),"")</f>
        <v>a1Y36000002VuDMEA0</v>
      </c>
      <c r="M65" s="467" t="s">
        <v>791</v>
      </c>
      <c r="N65" s="465">
        <v>2017</v>
      </c>
      <c r="O65" s="465"/>
      <c r="P65" s="315"/>
    </row>
    <row r="66" spans="1:16" ht="47.1" customHeight="1" x14ac:dyDescent="0.2">
      <c r="A66" s="462">
        <v>8</v>
      </c>
      <c r="B66" s="414" t="str">
        <f t="shared" si="4"/>
        <v/>
      </c>
      <c r="C66" s="463">
        <f>IFERROR(IF(N66&lt;&gt;"",N66,IF(A66=A65,IF(C65&lt;YEAR('Overview - Section A'!$E$8),C65+1,""),YEAR('Overview - Section A'!$E$7))),"")</f>
        <v>2018</v>
      </c>
      <c r="D66" s="464"/>
      <c r="E66" s="417"/>
      <c r="F66" s="418" t="str">
        <f t="shared" si="5"/>
        <v/>
      </c>
      <c r="G66" s="419"/>
      <c r="H66" s="420"/>
      <c r="I66" s="465"/>
      <c r="J66" s="466" t="s">
        <v>462</v>
      </c>
      <c r="K66" s="465" t="b">
        <f t="shared" si="6"/>
        <v>0</v>
      </c>
      <c r="L66" s="465" t="str">
        <f>IFERROR(IF(G66&lt;&gt;"",INDEX('Overview - Section A'!$U$45:$U$51,MATCH(G66,'Overview - Section A'!$A$45:$A$51,1)),J66),"")</f>
        <v>a1Y36000002VuDNEA0</v>
      </c>
      <c r="M66" s="467" t="s">
        <v>792</v>
      </c>
      <c r="N66" s="465">
        <v>2018</v>
      </c>
      <c r="O66" s="465"/>
      <c r="P66" s="315"/>
    </row>
    <row r="67" spans="1:16" ht="47.1" customHeight="1" x14ac:dyDescent="0.2">
      <c r="A67" s="462">
        <v>8</v>
      </c>
      <c r="B67" s="414" t="str">
        <f t="shared" si="4"/>
        <v/>
      </c>
      <c r="C67" s="463">
        <f>IFERROR(IF(N67&lt;&gt;"",N67,IF(A67=A66,IF(C66&lt;YEAR('Overview - Section A'!$E$8),C66+1,""),YEAR('Overview - Section A'!$E$7))),"")</f>
        <v>2019</v>
      </c>
      <c r="D67" s="464"/>
      <c r="E67" s="417"/>
      <c r="F67" s="418" t="str">
        <f t="shared" si="5"/>
        <v/>
      </c>
      <c r="G67" s="419"/>
      <c r="H67" s="420"/>
      <c r="I67" s="465"/>
      <c r="J67" s="466" t="s">
        <v>481</v>
      </c>
      <c r="K67" s="465" t="b">
        <f t="shared" si="6"/>
        <v>0</v>
      </c>
      <c r="L67" s="465" t="str">
        <f>IFERROR(IF(G67&lt;&gt;"",INDEX('Overview - Section A'!$U$45:$U$51,MATCH(G67,'Overview - Section A'!$A$45:$A$51,1)),J67),"")</f>
        <v>a1Y36000002VuDOEA0</v>
      </c>
      <c r="M67" s="467" t="s">
        <v>793</v>
      </c>
      <c r="N67" s="465">
        <v>2019</v>
      </c>
      <c r="O67" s="465"/>
      <c r="P67" s="315"/>
    </row>
    <row r="68" spans="1:16" ht="47.1" customHeight="1" x14ac:dyDescent="0.2">
      <c r="A68" s="462">
        <v>8</v>
      </c>
      <c r="B68" s="414" t="str">
        <f t="shared" si="4"/>
        <v/>
      </c>
      <c r="C68" s="463">
        <f>IFERROR(IF(N68&lt;&gt;"",N68,IF(A68=A67,IF(C67&lt;YEAR('Overview - Section A'!$E$8),C67+1,""),YEAR('Overview - Section A'!$E$7))),"")</f>
        <v>2020</v>
      </c>
      <c r="D68" s="464"/>
      <c r="E68" s="417"/>
      <c r="F68" s="418" t="str">
        <f t="shared" si="5"/>
        <v/>
      </c>
      <c r="G68" s="419"/>
      <c r="H68" s="420"/>
      <c r="I68" s="465"/>
      <c r="J68" s="466" t="s">
        <v>465</v>
      </c>
      <c r="K68" s="465" t="b">
        <f t="shared" si="6"/>
        <v>0</v>
      </c>
      <c r="L68" s="465" t="str">
        <f>IFERROR(IF(G68&lt;&gt;"",INDEX('Overview - Section A'!$U$45:$U$51,MATCH(G68,'Overview - Section A'!$A$45:$A$51,1)),J68),"")</f>
        <v>a1Y36000002VuDPEA0</v>
      </c>
      <c r="M68" s="467" t="s">
        <v>794</v>
      </c>
      <c r="N68" s="465">
        <v>2020</v>
      </c>
      <c r="O68" s="465"/>
      <c r="P68" s="315"/>
    </row>
    <row r="69" spans="1:16" ht="47.1" customHeight="1" x14ac:dyDescent="0.2">
      <c r="A69" s="462">
        <v>8</v>
      </c>
      <c r="B69" s="414" t="str">
        <f t="shared" si="4"/>
        <v/>
      </c>
      <c r="C69" s="463" t="str">
        <f>IFERROR(IF(N69&lt;&gt;"",N69,IF(A69=A68,IF(C68&lt;YEAR('Overview - Section A'!$E$8),C68+1,""),YEAR('Overview - Section A'!$E$7))),"")</f>
        <v/>
      </c>
      <c r="D69" s="464"/>
      <c r="E69" s="417"/>
      <c r="F69" s="418" t="str">
        <f t="shared" si="5"/>
        <v/>
      </c>
      <c r="G69" s="419"/>
      <c r="H69" s="420"/>
      <c r="I69" s="465"/>
      <c r="J69" s="466" t="s">
        <v>467</v>
      </c>
      <c r="K69" s="465" t="b">
        <f t="shared" si="6"/>
        <v>0</v>
      </c>
      <c r="L69" s="465" t="str">
        <f>IFERROR(IF(G69&lt;&gt;"",INDEX('Overview - Section A'!$U$45:$U$51,MATCH(G69,'Overview - Section A'!$A$45:$A$51,1)),J69),"")</f>
        <v>a1Y36000002VuDQEA0</v>
      </c>
      <c r="M69" s="467" t="s">
        <v>795</v>
      </c>
      <c r="N69" s="465"/>
      <c r="O69" s="465"/>
      <c r="P69" s="315"/>
    </row>
    <row r="70" spans="1:16" ht="47.1" customHeight="1" x14ac:dyDescent="0.2">
      <c r="A70" s="462">
        <v>9</v>
      </c>
      <c r="B70" s="414" t="str">
        <f t="shared" si="4"/>
        <v/>
      </c>
      <c r="C70" s="463">
        <f>IFERROR(IF(N70&lt;&gt;"",N70,IF(A70=A69,IF(C69&lt;YEAR('Overview - Section A'!$E$8),C69+1,""),YEAR('Overview - Section A'!$E$7))),"")</f>
        <v>2017</v>
      </c>
      <c r="D70" s="464"/>
      <c r="E70" s="417"/>
      <c r="F70" s="418" t="str">
        <f t="shared" si="5"/>
        <v/>
      </c>
      <c r="G70" s="419"/>
      <c r="H70" s="420"/>
      <c r="I70" s="465"/>
      <c r="J70" s="466" t="s">
        <v>460</v>
      </c>
      <c r="K70" s="465" t="b">
        <f t="shared" si="6"/>
        <v>0</v>
      </c>
      <c r="L70" s="465" t="str">
        <f>IFERROR(IF(G70&lt;&gt;"",INDEX('Overview - Section A'!$U$45:$U$51,MATCH(G70,'Overview - Section A'!$A$45:$A$51,1)),J70),"")</f>
        <v>a1Y36000002VuDMEA0</v>
      </c>
      <c r="M70" s="467" t="s">
        <v>796</v>
      </c>
      <c r="N70" s="465">
        <v>2017</v>
      </c>
      <c r="O70" s="465"/>
      <c r="P70" s="315"/>
    </row>
    <row r="71" spans="1:16" ht="47.1" customHeight="1" x14ac:dyDescent="0.2">
      <c r="A71" s="462">
        <v>9</v>
      </c>
      <c r="B71" s="414" t="str">
        <f t="shared" si="4"/>
        <v/>
      </c>
      <c r="C71" s="463">
        <f>IFERROR(IF(N71&lt;&gt;"",N71,IF(A71=A70,IF(C70&lt;YEAR('Overview - Section A'!$E$8),C70+1,""),YEAR('Overview - Section A'!$E$7))),"")</f>
        <v>2018</v>
      </c>
      <c r="D71" s="464"/>
      <c r="E71" s="417"/>
      <c r="F71" s="418" t="str">
        <f t="shared" si="5"/>
        <v/>
      </c>
      <c r="G71" s="419"/>
      <c r="H71" s="420"/>
      <c r="I71" s="465"/>
      <c r="J71" s="466" t="s">
        <v>462</v>
      </c>
      <c r="K71" s="465" t="b">
        <f t="shared" si="6"/>
        <v>0</v>
      </c>
      <c r="L71" s="465" t="str">
        <f>IFERROR(IF(G71&lt;&gt;"",INDEX('Overview - Section A'!$U$45:$U$51,MATCH(G71,'Overview - Section A'!$A$45:$A$51,1)),J71),"")</f>
        <v>a1Y36000002VuDNEA0</v>
      </c>
      <c r="M71" s="467" t="s">
        <v>797</v>
      </c>
      <c r="N71" s="465">
        <v>2018</v>
      </c>
      <c r="O71" s="465"/>
      <c r="P71" s="315"/>
    </row>
    <row r="72" spans="1:16" ht="47.1" customHeight="1" x14ac:dyDescent="0.2">
      <c r="A72" s="462">
        <v>9</v>
      </c>
      <c r="B72" s="414" t="str">
        <f t="shared" si="4"/>
        <v/>
      </c>
      <c r="C72" s="463">
        <f>IFERROR(IF(N72&lt;&gt;"",N72,IF(A72=A71,IF(C71&lt;YEAR('Overview - Section A'!$E$8),C71+1,""),YEAR('Overview - Section A'!$E$7))),"")</f>
        <v>2019</v>
      </c>
      <c r="D72" s="464"/>
      <c r="E72" s="417"/>
      <c r="F72" s="418" t="str">
        <f t="shared" si="5"/>
        <v/>
      </c>
      <c r="G72" s="419"/>
      <c r="H72" s="420"/>
      <c r="I72" s="465"/>
      <c r="J72" s="466" t="s">
        <v>481</v>
      </c>
      <c r="K72" s="465" t="b">
        <f t="shared" si="6"/>
        <v>0</v>
      </c>
      <c r="L72" s="465" t="str">
        <f>IFERROR(IF(G72&lt;&gt;"",INDEX('Overview - Section A'!$U$45:$U$51,MATCH(G72,'Overview - Section A'!$A$45:$A$51,1)),J72),"")</f>
        <v>a1Y36000002VuDOEA0</v>
      </c>
      <c r="M72" s="467" t="s">
        <v>798</v>
      </c>
      <c r="N72" s="465">
        <v>2019</v>
      </c>
      <c r="O72" s="465"/>
      <c r="P72" s="315"/>
    </row>
    <row r="73" spans="1:16" ht="47.1" customHeight="1" x14ac:dyDescent="0.2">
      <c r="A73" s="462">
        <v>9</v>
      </c>
      <c r="B73" s="414" t="str">
        <f t="shared" si="4"/>
        <v/>
      </c>
      <c r="C73" s="463">
        <f>IFERROR(IF(N73&lt;&gt;"",N73,IF(A73=A72,IF(C72&lt;YEAR('Overview - Section A'!$E$8),C72+1,""),YEAR('Overview - Section A'!$E$7))),"")</f>
        <v>2020</v>
      </c>
      <c r="D73" s="464"/>
      <c r="E73" s="417"/>
      <c r="F73" s="418" t="str">
        <f t="shared" si="5"/>
        <v/>
      </c>
      <c r="G73" s="419"/>
      <c r="H73" s="420"/>
      <c r="I73" s="465"/>
      <c r="J73" s="466" t="s">
        <v>465</v>
      </c>
      <c r="K73" s="465" t="b">
        <f t="shared" si="6"/>
        <v>0</v>
      </c>
      <c r="L73" s="465" t="str">
        <f>IFERROR(IF(G73&lt;&gt;"",INDEX('Overview - Section A'!$U$45:$U$51,MATCH(G73,'Overview - Section A'!$A$45:$A$51,1)),J73),"")</f>
        <v>a1Y36000002VuDPEA0</v>
      </c>
      <c r="M73" s="467" t="s">
        <v>799</v>
      </c>
      <c r="N73" s="465">
        <v>2020</v>
      </c>
      <c r="O73" s="465"/>
      <c r="P73" s="315"/>
    </row>
    <row r="74" spans="1:16" ht="47.1" customHeight="1" x14ac:dyDescent="0.2">
      <c r="A74" s="462">
        <v>9</v>
      </c>
      <c r="B74" s="414" t="str">
        <f t="shared" si="4"/>
        <v/>
      </c>
      <c r="C74" s="463" t="str">
        <f>IFERROR(IF(N74&lt;&gt;"",N74,IF(A74=A73,IF(C73&lt;YEAR('Overview - Section A'!$E$8),C73+1,""),YEAR('Overview - Section A'!$E$7))),"")</f>
        <v/>
      </c>
      <c r="D74" s="464"/>
      <c r="E74" s="417"/>
      <c r="F74" s="418" t="str">
        <f t="shared" si="5"/>
        <v/>
      </c>
      <c r="G74" s="419"/>
      <c r="H74" s="420"/>
      <c r="I74" s="465"/>
      <c r="J74" s="466" t="s">
        <v>467</v>
      </c>
      <c r="K74" s="465" t="b">
        <f t="shared" si="6"/>
        <v>0</v>
      </c>
      <c r="L74" s="465" t="str">
        <f>IFERROR(IF(G74&lt;&gt;"",INDEX('Overview - Section A'!$U$45:$U$51,MATCH(G74,'Overview - Section A'!$A$45:$A$51,1)),J74),"")</f>
        <v>a1Y36000002VuDQEA0</v>
      </c>
      <c r="M74" s="467" t="s">
        <v>800</v>
      </c>
      <c r="N74" s="465"/>
      <c r="O74" s="465"/>
      <c r="P74" s="315"/>
    </row>
    <row r="75" spans="1:16" ht="47.1" customHeight="1" x14ac:dyDescent="0.2">
      <c r="A75" s="462">
        <v>10</v>
      </c>
      <c r="B75" s="414" t="str">
        <f t="shared" si="4"/>
        <v/>
      </c>
      <c r="C75" s="463">
        <f>IFERROR(IF(N75&lt;&gt;"",N75,IF(A75=A74,IF(C74&lt;YEAR('Overview - Section A'!$E$8),C74+1,""),YEAR('Overview - Section A'!$E$7))),"")</f>
        <v>2017</v>
      </c>
      <c r="D75" s="464"/>
      <c r="E75" s="417"/>
      <c r="F75" s="418" t="str">
        <f t="shared" si="5"/>
        <v/>
      </c>
      <c r="G75" s="419"/>
      <c r="H75" s="420"/>
      <c r="I75" s="465"/>
      <c r="J75" s="466" t="s">
        <v>460</v>
      </c>
      <c r="K75" s="465" t="b">
        <f t="shared" si="6"/>
        <v>0</v>
      </c>
      <c r="L75" s="465" t="str">
        <f>IFERROR(IF(G75&lt;&gt;"",INDEX('Overview - Section A'!$U$45:$U$51,MATCH(G75,'Overview - Section A'!$A$45:$A$51,1)),J75),"")</f>
        <v>a1Y36000002VuDMEA0</v>
      </c>
      <c r="M75" s="467" t="s">
        <v>801</v>
      </c>
      <c r="N75" s="465">
        <v>2017</v>
      </c>
      <c r="O75" s="465"/>
      <c r="P75" s="315"/>
    </row>
    <row r="76" spans="1:16" ht="47.1" customHeight="1" x14ac:dyDescent="0.2">
      <c r="A76" s="462">
        <v>10</v>
      </c>
      <c r="B76" s="414" t="str">
        <f t="shared" si="4"/>
        <v/>
      </c>
      <c r="C76" s="463">
        <f>IFERROR(IF(N76&lt;&gt;"",N76,IF(A76=A75,IF(C75&lt;YEAR('Overview - Section A'!$E$8),C75+1,""),YEAR('Overview - Section A'!$E$7))),"")</f>
        <v>2018</v>
      </c>
      <c r="D76" s="464"/>
      <c r="E76" s="417"/>
      <c r="F76" s="418" t="str">
        <f t="shared" si="5"/>
        <v/>
      </c>
      <c r="G76" s="419"/>
      <c r="H76" s="420"/>
      <c r="I76" s="465"/>
      <c r="J76" s="466" t="s">
        <v>462</v>
      </c>
      <c r="K76" s="465" t="b">
        <f t="shared" si="6"/>
        <v>0</v>
      </c>
      <c r="L76" s="465" t="str">
        <f>IFERROR(IF(G76&lt;&gt;"",INDEX('Overview - Section A'!$U$45:$U$51,MATCH(G76,'Overview - Section A'!$A$45:$A$51,1)),J76),"")</f>
        <v>a1Y36000002VuDNEA0</v>
      </c>
      <c r="M76" s="467" t="s">
        <v>802</v>
      </c>
      <c r="N76" s="465">
        <v>2018</v>
      </c>
      <c r="O76" s="465"/>
      <c r="P76" s="315"/>
    </row>
    <row r="77" spans="1:16" ht="47.1" customHeight="1" x14ac:dyDescent="0.2">
      <c r="A77" s="462">
        <v>10</v>
      </c>
      <c r="B77" s="414" t="str">
        <f t="shared" si="4"/>
        <v/>
      </c>
      <c r="C77" s="463">
        <f>IFERROR(IF(N77&lt;&gt;"",N77,IF(A77=A76,IF(C76&lt;YEAR('Overview - Section A'!$E$8),C76+1,""),YEAR('Overview - Section A'!$E$7))),"")</f>
        <v>2019</v>
      </c>
      <c r="D77" s="464"/>
      <c r="E77" s="417"/>
      <c r="F77" s="418" t="str">
        <f t="shared" si="5"/>
        <v/>
      </c>
      <c r="G77" s="419"/>
      <c r="H77" s="420"/>
      <c r="I77" s="465"/>
      <c r="J77" s="466" t="s">
        <v>481</v>
      </c>
      <c r="K77" s="465" t="b">
        <f t="shared" si="6"/>
        <v>0</v>
      </c>
      <c r="L77" s="465" t="str">
        <f>IFERROR(IF(G77&lt;&gt;"",INDEX('Overview - Section A'!$U$45:$U$51,MATCH(G77,'Overview - Section A'!$A$45:$A$51,1)),J77),"")</f>
        <v>a1Y36000002VuDOEA0</v>
      </c>
      <c r="M77" s="467" t="s">
        <v>803</v>
      </c>
      <c r="N77" s="465">
        <v>2019</v>
      </c>
      <c r="O77" s="465"/>
      <c r="P77" s="315"/>
    </row>
    <row r="78" spans="1:16" ht="47.1" customHeight="1" x14ac:dyDescent="0.2">
      <c r="A78" s="462">
        <v>10</v>
      </c>
      <c r="B78" s="414" t="str">
        <f t="shared" si="4"/>
        <v/>
      </c>
      <c r="C78" s="463">
        <f>IFERROR(IF(N78&lt;&gt;"",N78,IF(A78=A77,IF(C77&lt;YEAR('Overview - Section A'!$E$8),C77+1,""),YEAR('Overview - Section A'!$E$7))),"")</f>
        <v>2020</v>
      </c>
      <c r="D78" s="464"/>
      <c r="E78" s="417"/>
      <c r="F78" s="418" t="str">
        <f t="shared" si="5"/>
        <v/>
      </c>
      <c r="G78" s="419"/>
      <c r="H78" s="420"/>
      <c r="I78" s="465"/>
      <c r="J78" s="466" t="s">
        <v>465</v>
      </c>
      <c r="K78" s="465" t="b">
        <f t="shared" si="6"/>
        <v>0</v>
      </c>
      <c r="L78" s="465" t="str">
        <f>IFERROR(IF(G78&lt;&gt;"",INDEX('Overview - Section A'!$U$45:$U$51,MATCH(G78,'Overview - Section A'!$A$45:$A$51,1)),J78),"")</f>
        <v>a1Y36000002VuDPEA0</v>
      </c>
      <c r="M78" s="467" t="s">
        <v>804</v>
      </c>
      <c r="N78" s="465">
        <v>2020</v>
      </c>
      <c r="O78" s="465"/>
      <c r="P78" s="315"/>
    </row>
    <row r="79" spans="1:16" ht="47.1" customHeight="1" x14ac:dyDescent="0.2">
      <c r="A79" s="462">
        <v>10</v>
      </c>
      <c r="B79" s="414" t="str">
        <f t="shared" si="4"/>
        <v/>
      </c>
      <c r="C79" s="463" t="str">
        <f>IFERROR(IF(N79&lt;&gt;"",N79,IF(A79=A78,IF(C78&lt;YEAR('Overview - Section A'!$E$8),C78+1,""),YEAR('Overview - Section A'!$E$7))),"")</f>
        <v/>
      </c>
      <c r="D79" s="464"/>
      <c r="E79" s="417"/>
      <c r="F79" s="418" t="str">
        <f t="shared" si="5"/>
        <v/>
      </c>
      <c r="G79" s="419"/>
      <c r="H79" s="420"/>
      <c r="I79" s="465"/>
      <c r="J79" s="466" t="s">
        <v>467</v>
      </c>
      <c r="K79" s="465" t="b">
        <f t="shared" si="6"/>
        <v>0</v>
      </c>
      <c r="L79" s="465" t="str">
        <f>IFERROR(IF(G79&lt;&gt;"",INDEX('Overview - Section A'!$U$45:$U$51,MATCH(G79,'Overview - Section A'!$A$45:$A$51,1)),J79),"")</f>
        <v>a1Y36000002VuDQEA0</v>
      </c>
      <c r="M79" s="467" t="s">
        <v>805</v>
      </c>
      <c r="N79" s="465"/>
      <c r="O79" s="465"/>
      <c r="P79" s="315"/>
    </row>
    <row r="80" spans="1:16" ht="47.1" customHeight="1" x14ac:dyDescent="0.2">
      <c r="A80" s="462">
        <v>11</v>
      </c>
      <c r="B80" s="414" t="str">
        <f t="shared" si="4"/>
        <v/>
      </c>
      <c r="C80" s="463">
        <f>IFERROR(IF(N80&lt;&gt;"",N80,IF(A80=A79,IF(C79&lt;YEAR('Overview - Section A'!$E$8),C79+1,""),YEAR('Overview - Section A'!$E$7))),"")</f>
        <v>2017</v>
      </c>
      <c r="D80" s="464"/>
      <c r="E80" s="417"/>
      <c r="F80" s="418" t="str">
        <f t="shared" si="5"/>
        <v/>
      </c>
      <c r="G80" s="419"/>
      <c r="H80" s="420"/>
      <c r="I80" s="465"/>
      <c r="J80" s="466" t="s">
        <v>460</v>
      </c>
      <c r="K80" s="465" t="b">
        <f t="shared" si="6"/>
        <v>0</v>
      </c>
      <c r="L80" s="465" t="str">
        <f>IFERROR(IF(G80&lt;&gt;"",INDEX('Overview - Section A'!$U$45:$U$51,MATCH(G80,'Overview - Section A'!$A$45:$A$51,1)),J80),"")</f>
        <v>a1Y36000002VuDMEA0</v>
      </c>
      <c r="M80" s="467" t="s">
        <v>806</v>
      </c>
      <c r="N80" s="465">
        <v>2017</v>
      </c>
      <c r="O80" s="465"/>
      <c r="P80" s="315"/>
    </row>
    <row r="81" spans="1:16" ht="47.1" customHeight="1" x14ac:dyDescent="0.2">
      <c r="A81" s="462">
        <v>11</v>
      </c>
      <c r="B81" s="414" t="str">
        <f t="shared" si="4"/>
        <v/>
      </c>
      <c r="C81" s="463">
        <f>IFERROR(IF(N81&lt;&gt;"",N81,IF(A81=A80,IF(C80&lt;YEAR('Overview - Section A'!$E$8),C80+1,""),YEAR('Overview - Section A'!$E$7))),"")</f>
        <v>2018</v>
      </c>
      <c r="D81" s="464"/>
      <c r="E81" s="417"/>
      <c r="F81" s="418" t="str">
        <f t="shared" si="5"/>
        <v/>
      </c>
      <c r="G81" s="419"/>
      <c r="H81" s="420"/>
      <c r="I81" s="465"/>
      <c r="J81" s="466" t="s">
        <v>462</v>
      </c>
      <c r="K81" s="465" t="b">
        <f t="shared" si="6"/>
        <v>0</v>
      </c>
      <c r="L81" s="465" t="str">
        <f>IFERROR(IF(G81&lt;&gt;"",INDEX('Overview - Section A'!$U$45:$U$51,MATCH(G81,'Overview - Section A'!$A$45:$A$51,1)),J81),"")</f>
        <v>a1Y36000002VuDNEA0</v>
      </c>
      <c r="M81" s="467" t="s">
        <v>807</v>
      </c>
      <c r="N81" s="465">
        <v>2018</v>
      </c>
      <c r="O81" s="465"/>
      <c r="P81" s="315"/>
    </row>
    <row r="82" spans="1:16" ht="47.1" customHeight="1" x14ac:dyDescent="0.2">
      <c r="A82" s="462">
        <v>11</v>
      </c>
      <c r="B82" s="414" t="str">
        <f t="shared" si="4"/>
        <v/>
      </c>
      <c r="C82" s="463">
        <f>IFERROR(IF(N82&lt;&gt;"",N82,IF(A82=A81,IF(C81&lt;YEAR('Overview - Section A'!$E$8),C81+1,""),YEAR('Overview - Section A'!$E$7))),"")</f>
        <v>2019</v>
      </c>
      <c r="D82" s="464"/>
      <c r="E82" s="417"/>
      <c r="F82" s="418" t="str">
        <f t="shared" si="5"/>
        <v/>
      </c>
      <c r="G82" s="419"/>
      <c r="H82" s="420"/>
      <c r="I82" s="465"/>
      <c r="J82" s="466" t="s">
        <v>481</v>
      </c>
      <c r="K82" s="465" t="b">
        <f t="shared" si="6"/>
        <v>0</v>
      </c>
      <c r="L82" s="465" t="str">
        <f>IFERROR(IF(G82&lt;&gt;"",INDEX('Overview - Section A'!$U$45:$U$51,MATCH(G82,'Overview - Section A'!$A$45:$A$51,1)),J82),"")</f>
        <v>a1Y36000002VuDOEA0</v>
      </c>
      <c r="M82" s="467" t="s">
        <v>808</v>
      </c>
      <c r="N82" s="465">
        <v>2019</v>
      </c>
      <c r="O82" s="465"/>
      <c r="P82" s="315"/>
    </row>
    <row r="83" spans="1:16" ht="47.1" customHeight="1" x14ac:dyDescent="0.2">
      <c r="A83" s="462">
        <v>11</v>
      </c>
      <c r="B83" s="414" t="str">
        <f t="shared" si="4"/>
        <v/>
      </c>
      <c r="C83" s="463">
        <f>IFERROR(IF(N83&lt;&gt;"",N83,IF(A83=A82,IF(C82&lt;YEAR('Overview - Section A'!$E$8),C82+1,""),YEAR('Overview - Section A'!$E$7))),"")</f>
        <v>2020</v>
      </c>
      <c r="D83" s="464"/>
      <c r="E83" s="417"/>
      <c r="F83" s="418" t="str">
        <f t="shared" si="5"/>
        <v/>
      </c>
      <c r="G83" s="419"/>
      <c r="H83" s="420"/>
      <c r="I83" s="465"/>
      <c r="J83" s="466" t="s">
        <v>465</v>
      </c>
      <c r="K83" s="465" t="b">
        <f t="shared" si="6"/>
        <v>0</v>
      </c>
      <c r="L83" s="465" t="str">
        <f>IFERROR(IF(G83&lt;&gt;"",INDEX('Overview - Section A'!$U$45:$U$51,MATCH(G83,'Overview - Section A'!$A$45:$A$51,1)),J83),"")</f>
        <v>a1Y36000002VuDPEA0</v>
      </c>
      <c r="M83" s="467" t="s">
        <v>809</v>
      </c>
      <c r="N83" s="465">
        <v>2020</v>
      </c>
      <c r="O83" s="465"/>
      <c r="P83" s="315"/>
    </row>
    <row r="84" spans="1:16" ht="47.1" customHeight="1" x14ac:dyDescent="0.2">
      <c r="A84" s="462">
        <v>11</v>
      </c>
      <c r="B84" s="414" t="str">
        <f t="shared" si="4"/>
        <v/>
      </c>
      <c r="C84" s="463" t="str">
        <f>IFERROR(IF(N84&lt;&gt;"",N84,IF(A84=A83,IF(C83&lt;YEAR('Overview - Section A'!$E$8),C83+1,""),YEAR('Overview - Section A'!$E$7))),"")</f>
        <v/>
      </c>
      <c r="D84" s="464"/>
      <c r="E84" s="417"/>
      <c r="F84" s="418" t="str">
        <f t="shared" si="5"/>
        <v/>
      </c>
      <c r="G84" s="419"/>
      <c r="H84" s="420"/>
      <c r="I84" s="465"/>
      <c r="J84" s="466" t="s">
        <v>467</v>
      </c>
      <c r="K84" s="465" t="b">
        <f t="shared" si="6"/>
        <v>0</v>
      </c>
      <c r="L84" s="465" t="str">
        <f>IFERROR(IF(G84&lt;&gt;"",INDEX('Overview - Section A'!$U$45:$U$51,MATCH(G84,'Overview - Section A'!$A$45:$A$51,1)),J84),"")</f>
        <v>a1Y36000002VuDQEA0</v>
      </c>
      <c r="M84" s="467" t="s">
        <v>810</v>
      </c>
      <c r="N84" s="465"/>
      <c r="O84" s="465"/>
      <c r="P84" s="315"/>
    </row>
    <row r="85" spans="1:16" ht="47.1" customHeight="1" x14ac:dyDescent="0.2">
      <c r="A85" s="462">
        <v>12</v>
      </c>
      <c r="B85" s="414" t="str">
        <f t="shared" si="4"/>
        <v/>
      </c>
      <c r="C85" s="463">
        <f>IFERROR(IF(N85&lt;&gt;"",N85,IF(A85=A84,IF(C84&lt;YEAR('Overview - Section A'!$E$8),C84+1,""),YEAR('Overview - Section A'!$E$7))),"")</f>
        <v>2017</v>
      </c>
      <c r="D85" s="464"/>
      <c r="E85" s="417"/>
      <c r="F85" s="418" t="str">
        <f t="shared" si="5"/>
        <v/>
      </c>
      <c r="G85" s="419"/>
      <c r="H85" s="420"/>
      <c r="I85" s="465"/>
      <c r="J85" s="466" t="s">
        <v>460</v>
      </c>
      <c r="K85" s="465" t="b">
        <f t="shared" si="6"/>
        <v>0</v>
      </c>
      <c r="L85" s="465" t="str">
        <f>IFERROR(IF(G85&lt;&gt;"",INDEX('Overview - Section A'!$U$45:$U$51,MATCH(G85,'Overview - Section A'!$A$45:$A$51,1)),J85),"")</f>
        <v>a1Y36000002VuDMEA0</v>
      </c>
      <c r="M85" s="467" t="s">
        <v>811</v>
      </c>
      <c r="N85" s="465">
        <v>2017</v>
      </c>
      <c r="O85" s="465"/>
      <c r="P85" s="315"/>
    </row>
    <row r="86" spans="1:16" ht="47.1" customHeight="1" x14ac:dyDescent="0.2">
      <c r="A86" s="462">
        <v>12</v>
      </c>
      <c r="B86" s="414" t="str">
        <f t="shared" si="4"/>
        <v/>
      </c>
      <c r="C86" s="463">
        <f>IFERROR(IF(N86&lt;&gt;"",N86,IF(A86=A85,IF(C85&lt;YEAR('Overview - Section A'!$E$8),C85+1,""),YEAR('Overview - Section A'!$E$7))),"")</f>
        <v>2018</v>
      </c>
      <c r="D86" s="464"/>
      <c r="E86" s="417"/>
      <c r="F86" s="418" t="str">
        <f t="shared" si="5"/>
        <v/>
      </c>
      <c r="G86" s="419"/>
      <c r="H86" s="420"/>
      <c r="I86" s="465"/>
      <c r="J86" s="466" t="s">
        <v>462</v>
      </c>
      <c r="K86" s="465" t="b">
        <f t="shared" si="6"/>
        <v>0</v>
      </c>
      <c r="L86" s="465" t="str">
        <f>IFERROR(IF(G86&lt;&gt;"",INDEX('Overview - Section A'!$U$45:$U$51,MATCH(G86,'Overview - Section A'!$A$45:$A$51,1)),J86),"")</f>
        <v>a1Y36000002VuDNEA0</v>
      </c>
      <c r="M86" s="467" t="s">
        <v>812</v>
      </c>
      <c r="N86" s="465">
        <v>2018</v>
      </c>
      <c r="O86" s="465"/>
      <c r="P86" s="315"/>
    </row>
    <row r="87" spans="1:16" ht="47.1" customHeight="1" x14ac:dyDescent="0.2">
      <c r="A87" s="462">
        <v>12</v>
      </c>
      <c r="B87" s="414" t="str">
        <f t="shared" si="4"/>
        <v/>
      </c>
      <c r="C87" s="463">
        <f>IFERROR(IF(N87&lt;&gt;"",N87,IF(A87=A86,IF(C86&lt;YEAR('Overview - Section A'!$E$8),C86+1,""),YEAR('Overview - Section A'!$E$7))),"")</f>
        <v>2019</v>
      </c>
      <c r="D87" s="464"/>
      <c r="E87" s="417"/>
      <c r="F87" s="418" t="str">
        <f t="shared" si="5"/>
        <v/>
      </c>
      <c r="G87" s="419"/>
      <c r="H87" s="420"/>
      <c r="I87" s="465"/>
      <c r="J87" s="466" t="s">
        <v>481</v>
      </c>
      <c r="K87" s="465" t="b">
        <f t="shared" si="6"/>
        <v>0</v>
      </c>
      <c r="L87" s="465" t="str">
        <f>IFERROR(IF(G87&lt;&gt;"",INDEX('Overview - Section A'!$U$45:$U$51,MATCH(G87,'Overview - Section A'!$A$45:$A$51,1)),J87),"")</f>
        <v>a1Y36000002VuDOEA0</v>
      </c>
      <c r="M87" s="467" t="s">
        <v>813</v>
      </c>
      <c r="N87" s="465">
        <v>2019</v>
      </c>
      <c r="O87" s="465"/>
      <c r="P87" s="315"/>
    </row>
    <row r="88" spans="1:16" ht="47.1" customHeight="1" x14ac:dyDescent="0.2">
      <c r="A88" s="462">
        <v>12</v>
      </c>
      <c r="B88" s="414" t="str">
        <f t="shared" si="4"/>
        <v/>
      </c>
      <c r="C88" s="463">
        <f>IFERROR(IF(N88&lt;&gt;"",N88,IF(A88=A87,IF(C87&lt;YEAR('Overview - Section A'!$E$8),C87+1,""),YEAR('Overview - Section A'!$E$7))),"")</f>
        <v>2020</v>
      </c>
      <c r="D88" s="464"/>
      <c r="E88" s="417"/>
      <c r="F88" s="418" t="str">
        <f t="shared" si="5"/>
        <v/>
      </c>
      <c r="G88" s="419"/>
      <c r="H88" s="420"/>
      <c r="I88" s="465"/>
      <c r="J88" s="466" t="s">
        <v>465</v>
      </c>
      <c r="K88" s="465" t="b">
        <f t="shared" si="6"/>
        <v>0</v>
      </c>
      <c r="L88" s="465" t="str">
        <f>IFERROR(IF(G88&lt;&gt;"",INDEX('Overview - Section A'!$U$45:$U$51,MATCH(G88,'Overview - Section A'!$A$45:$A$51,1)),J88),"")</f>
        <v>a1Y36000002VuDPEA0</v>
      </c>
      <c r="M88" s="467" t="s">
        <v>814</v>
      </c>
      <c r="N88" s="465">
        <v>2020</v>
      </c>
      <c r="O88" s="465"/>
      <c r="P88" s="315"/>
    </row>
    <row r="89" spans="1:16" ht="47.1" customHeight="1" x14ac:dyDescent="0.2">
      <c r="A89" s="462">
        <v>12</v>
      </c>
      <c r="B89" s="414" t="str">
        <f t="shared" si="4"/>
        <v/>
      </c>
      <c r="C89" s="463" t="str">
        <f>IFERROR(IF(N89&lt;&gt;"",N89,IF(A89=A88,IF(C88&lt;YEAR('Overview - Section A'!$E$8),C88+1,""),YEAR('Overview - Section A'!$E$7))),"")</f>
        <v/>
      </c>
      <c r="D89" s="464"/>
      <c r="E89" s="417"/>
      <c r="F89" s="418" t="str">
        <f t="shared" si="5"/>
        <v/>
      </c>
      <c r="G89" s="419"/>
      <c r="H89" s="420"/>
      <c r="I89" s="465"/>
      <c r="J89" s="466" t="s">
        <v>467</v>
      </c>
      <c r="K89" s="465" t="b">
        <f t="shared" si="6"/>
        <v>0</v>
      </c>
      <c r="L89" s="465" t="str">
        <f>IFERROR(IF(G89&lt;&gt;"",INDEX('Overview - Section A'!$U$45:$U$51,MATCH(G89,'Overview - Section A'!$A$45:$A$51,1)),J89),"")</f>
        <v>a1Y36000002VuDQEA0</v>
      </c>
      <c r="M89" s="467" t="s">
        <v>815</v>
      </c>
      <c r="N89" s="465"/>
      <c r="O89" s="465"/>
      <c r="P89" s="315"/>
    </row>
    <row r="90" spans="1:16" ht="47.1" customHeight="1" x14ac:dyDescent="0.2">
      <c r="A90" s="462">
        <v>13</v>
      </c>
      <c r="B90" s="414" t="str">
        <f t="shared" si="4"/>
        <v/>
      </c>
      <c r="C90" s="463">
        <f>IFERROR(IF(N90&lt;&gt;"",N90,IF(A90=A89,IF(C89&lt;YEAR('Overview - Section A'!$E$8),C89+1,""),YEAR('Overview - Section A'!$E$7))),"")</f>
        <v>2017</v>
      </c>
      <c r="D90" s="464"/>
      <c r="E90" s="417"/>
      <c r="F90" s="418" t="str">
        <f t="shared" si="5"/>
        <v/>
      </c>
      <c r="G90" s="419"/>
      <c r="H90" s="420"/>
      <c r="I90" s="465"/>
      <c r="J90" s="466" t="s">
        <v>460</v>
      </c>
      <c r="K90" s="465" t="b">
        <f t="shared" si="6"/>
        <v>0</v>
      </c>
      <c r="L90" s="465" t="str">
        <f>IFERROR(IF(G90&lt;&gt;"",INDEX('Overview - Section A'!$U$45:$U$51,MATCH(G90,'Overview - Section A'!$A$45:$A$51,1)),J90),"")</f>
        <v>a1Y36000002VuDMEA0</v>
      </c>
      <c r="M90" s="467" t="s">
        <v>816</v>
      </c>
      <c r="N90" s="465">
        <v>2017</v>
      </c>
      <c r="O90" s="465"/>
      <c r="P90" s="315"/>
    </row>
    <row r="91" spans="1:16" ht="47.1" customHeight="1" x14ac:dyDescent="0.2">
      <c r="A91" s="462">
        <v>13</v>
      </c>
      <c r="B91" s="414" t="str">
        <f t="shared" si="4"/>
        <v/>
      </c>
      <c r="C91" s="463">
        <f>IFERROR(IF(N91&lt;&gt;"",N91,IF(A91=A90,IF(C90&lt;YEAR('Overview - Section A'!$E$8),C90+1,""),YEAR('Overview - Section A'!$E$7))),"")</f>
        <v>2018</v>
      </c>
      <c r="D91" s="464"/>
      <c r="E91" s="417"/>
      <c r="F91" s="418" t="str">
        <f t="shared" si="5"/>
        <v/>
      </c>
      <c r="G91" s="419"/>
      <c r="H91" s="420"/>
      <c r="I91" s="465"/>
      <c r="J91" s="466" t="s">
        <v>462</v>
      </c>
      <c r="K91" s="465" t="b">
        <f t="shared" si="6"/>
        <v>0</v>
      </c>
      <c r="L91" s="465" t="str">
        <f>IFERROR(IF(G91&lt;&gt;"",INDEX('Overview - Section A'!$U$45:$U$51,MATCH(G91,'Overview - Section A'!$A$45:$A$51,1)),J91),"")</f>
        <v>a1Y36000002VuDNEA0</v>
      </c>
      <c r="M91" s="467" t="s">
        <v>817</v>
      </c>
      <c r="N91" s="465">
        <v>2018</v>
      </c>
      <c r="O91" s="465"/>
      <c r="P91" s="315"/>
    </row>
    <row r="92" spans="1:16" ht="47.1" customHeight="1" x14ac:dyDescent="0.2">
      <c r="A92" s="462">
        <v>13</v>
      </c>
      <c r="B92" s="414" t="str">
        <f t="shared" si="4"/>
        <v/>
      </c>
      <c r="C92" s="463">
        <f>IFERROR(IF(N92&lt;&gt;"",N92,IF(A92=A91,IF(C91&lt;YEAR('Overview - Section A'!$E$8),C91+1,""),YEAR('Overview - Section A'!$E$7))),"")</f>
        <v>2019</v>
      </c>
      <c r="D92" s="464"/>
      <c r="E92" s="417"/>
      <c r="F92" s="418" t="str">
        <f t="shared" si="5"/>
        <v/>
      </c>
      <c r="G92" s="419"/>
      <c r="H92" s="420"/>
      <c r="I92" s="465"/>
      <c r="J92" s="466" t="s">
        <v>481</v>
      </c>
      <c r="K92" s="465" t="b">
        <f t="shared" si="6"/>
        <v>0</v>
      </c>
      <c r="L92" s="465" t="str">
        <f>IFERROR(IF(G92&lt;&gt;"",INDEX('Overview - Section A'!$U$45:$U$51,MATCH(G92,'Overview - Section A'!$A$45:$A$51,1)),J92),"")</f>
        <v>a1Y36000002VuDOEA0</v>
      </c>
      <c r="M92" s="467" t="s">
        <v>818</v>
      </c>
      <c r="N92" s="465">
        <v>2019</v>
      </c>
      <c r="O92" s="465"/>
      <c r="P92" s="315"/>
    </row>
    <row r="93" spans="1:16" ht="47.1" customHeight="1" x14ac:dyDescent="0.2">
      <c r="A93" s="462">
        <v>13</v>
      </c>
      <c r="B93" s="414" t="str">
        <f t="shared" si="4"/>
        <v/>
      </c>
      <c r="C93" s="463">
        <f>IFERROR(IF(N93&lt;&gt;"",N93,IF(A93=A92,IF(C92&lt;YEAR('Overview - Section A'!$E$8),C92+1,""),YEAR('Overview - Section A'!$E$7))),"")</f>
        <v>2020</v>
      </c>
      <c r="D93" s="464"/>
      <c r="E93" s="417"/>
      <c r="F93" s="418" t="str">
        <f t="shared" si="5"/>
        <v/>
      </c>
      <c r="G93" s="419"/>
      <c r="H93" s="420"/>
      <c r="I93" s="465"/>
      <c r="J93" s="466" t="s">
        <v>465</v>
      </c>
      <c r="K93" s="465" t="b">
        <f t="shared" si="6"/>
        <v>0</v>
      </c>
      <c r="L93" s="465" t="str">
        <f>IFERROR(IF(G93&lt;&gt;"",INDEX('Overview - Section A'!$U$45:$U$51,MATCH(G93,'Overview - Section A'!$A$45:$A$51,1)),J93),"")</f>
        <v>a1Y36000002VuDPEA0</v>
      </c>
      <c r="M93" s="467" t="s">
        <v>819</v>
      </c>
      <c r="N93" s="465">
        <v>2020</v>
      </c>
      <c r="O93" s="465"/>
      <c r="P93" s="315"/>
    </row>
    <row r="94" spans="1:16" ht="47.1" customHeight="1" x14ac:dyDescent="0.2">
      <c r="A94" s="462">
        <v>13</v>
      </c>
      <c r="B94" s="414" t="str">
        <f t="shared" ref="B94:B104" si="7">IF(A94=A93,"",VLOOKUP(A94,$A$9:$V$26,22,FALSE))</f>
        <v/>
      </c>
      <c r="C94" s="463" t="str">
        <f>IFERROR(IF(N94&lt;&gt;"",N94,IF(A94=A93,IF(C93&lt;YEAR('Overview - Section A'!$E$8),C93+1,""),YEAR('Overview - Section A'!$E$7))),"")</f>
        <v/>
      </c>
      <c r="D94" s="464"/>
      <c r="E94" s="417"/>
      <c r="F94" s="418" t="str">
        <f t="shared" ref="F94:F104" si="8">IF(IF(AND(D94="",E94=""),O94,IFERROR((D94/E94)*100,""))=0,"",IF(AND(D94="",E94=""),O94,IFERROR((D94/E94)*100,"")))</f>
        <v/>
      </c>
      <c r="G94" s="419"/>
      <c r="H94" s="420"/>
      <c r="I94" s="465"/>
      <c r="J94" s="466" t="s">
        <v>467</v>
      </c>
      <c r="K94" s="465" t="b">
        <f t="shared" ref="K94:K104" si="9">IFERROR(IF(VLOOKUP(A94,$A$9:$V$26,22,FALSE)&lt;&gt;"",TRUE,FALSE),FALSE)</f>
        <v>0</v>
      </c>
      <c r="L94" s="465" t="str">
        <f>IFERROR(IF(G94&lt;&gt;"",INDEX('Overview - Section A'!$U$45:$U$51,MATCH(G94,'Overview - Section A'!$A$45:$A$51,1)),J94),"")</f>
        <v>a1Y36000002VuDQEA0</v>
      </c>
      <c r="M94" s="467" t="s">
        <v>820</v>
      </c>
      <c r="N94" s="465"/>
      <c r="O94" s="465"/>
      <c r="P94" s="315"/>
    </row>
    <row r="95" spans="1:16" ht="47.1" customHeight="1" x14ac:dyDescent="0.2">
      <c r="A95" s="462">
        <v>14</v>
      </c>
      <c r="B95" s="414" t="str">
        <f t="shared" si="7"/>
        <v/>
      </c>
      <c r="C95" s="463">
        <f>IFERROR(IF(N95&lt;&gt;"",N95,IF(A95=A94,IF(C94&lt;YEAR('Overview - Section A'!$E$8),C94+1,""),YEAR('Overview - Section A'!$E$7))),"")</f>
        <v>2017</v>
      </c>
      <c r="D95" s="464"/>
      <c r="E95" s="417"/>
      <c r="F95" s="418" t="str">
        <f t="shared" si="8"/>
        <v/>
      </c>
      <c r="G95" s="419"/>
      <c r="H95" s="420"/>
      <c r="I95" s="465"/>
      <c r="J95" s="466" t="s">
        <v>460</v>
      </c>
      <c r="K95" s="465" t="b">
        <f t="shared" si="9"/>
        <v>0</v>
      </c>
      <c r="L95" s="465" t="str">
        <f>IFERROR(IF(G95&lt;&gt;"",INDEX('Overview - Section A'!$U$45:$U$51,MATCH(G95,'Overview - Section A'!$A$45:$A$51,1)),J95),"")</f>
        <v>a1Y36000002VuDMEA0</v>
      </c>
      <c r="M95" s="467" t="s">
        <v>821</v>
      </c>
      <c r="N95" s="465">
        <v>2017</v>
      </c>
      <c r="O95" s="465"/>
      <c r="P95" s="315"/>
    </row>
    <row r="96" spans="1:16" ht="47.1" customHeight="1" x14ac:dyDescent="0.2">
      <c r="A96" s="462">
        <v>14</v>
      </c>
      <c r="B96" s="414" t="str">
        <f t="shared" si="7"/>
        <v/>
      </c>
      <c r="C96" s="463">
        <f>IFERROR(IF(N96&lt;&gt;"",N96,IF(A96=A95,IF(C95&lt;YEAR('Overview - Section A'!$E$8),C95+1,""),YEAR('Overview - Section A'!$E$7))),"")</f>
        <v>2018</v>
      </c>
      <c r="D96" s="464"/>
      <c r="E96" s="417"/>
      <c r="F96" s="418" t="str">
        <f t="shared" si="8"/>
        <v/>
      </c>
      <c r="G96" s="419"/>
      <c r="H96" s="420"/>
      <c r="I96" s="465"/>
      <c r="J96" s="466" t="s">
        <v>462</v>
      </c>
      <c r="K96" s="465" t="b">
        <f t="shared" si="9"/>
        <v>0</v>
      </c>
      <c r="L96" s="465" t="str">
        <f>IFERROR(IF(G96&lt;&gt;"",INDEX('Overview - Section A'!$U$45:$U$51,MATCH(G96,'Overview - Section A'!$A$45:$A$51,1)),J96),"")</f>
        <v>a1Y36000002VuDNEA0</v>
      </c>
      <c r="M96" s="467" t="s">
        <v>822</v>
      </c>
      <c r="N96" s="465">
        <v>2018</v>
      </c>
      <c r="O96" s="465"/>
      <c r="P96" s="315"/>
    </row>
    <row r="97" spans="1:16" ht="47.1" customHeight="1" x14ac:dyDescent="0.2">
      <c r="A97" s="462">
        <v>14</v>
      </c>
      <c r="B97" s="414" t="str">
        <f t="shared" si="7"/>
        <v/>
      </c>
      <c r="C97" s="463">
        <f>IFERROR(IF(N97&lt;&gt;"",N97,IF(A97=A96,IF(C96&lt;YEAR('Overview - Section A'!$E$8),C96+1,""),YEAR('Overview - Section A'!$E$7))),"")</f>
        <v>2019</v>
      </c>
      <c r="D97" s="464"/>
      <c r="E97" s="417"/>
      <c r="F97" s="418" t="str">
        <f t="shared" si="8"/>
        <v/>
      </c>
      <c r="G97" s="419"/>
      <c r="H97" s="420"/>
      <c r="I97" s="465"/>
      <c r="J97" s="466" t="s">
        <v>481</v>
      </c>
      <c r="K97" s="465" t="b">
        <f t="shared" si="9"/>
        <v>0</v>
      </c>
      <c r="L97" s="465" t="str">
        <f>IFERROR(IF(G97&lt;&gt;"",INDEX('Overview - Section A'!$U$45:$U$51,MATCH(G97,'Overview - Section A'!$A$45:$A$51,1)),J97),"")</f>
        <v>a1Y36000002VuDOEA0</v>
      </c>
      <c r="M97" s="467" t="s">
        <v>823</v>
      </c>
      <c r="N97" s="465">
        <v>2019</v>
      </c>
      <c r="O97" s="465"/>
      <c r="P97" s="315"/>
    </row>
    <row r="98" spans="1:16" ht="47.1" customHeight="1" x14ac:dyDescent="0.2">
      <c r="A98" s="462">
        <v>14</v>
      </c>
      <c r="B98" s="414" t="str">
        <f t="shared" si="7"/>
        <v/>
      </c>
      <c r="C98" s="463">
        <f>IFERROR(IF(N98&lt;&gt;"",N98,IF(A98=A97,IF(C97&lt;YEAR('Overview - Section A'!$E$8),C97+1,""),YEAR('Overview - Section A'!$E$7))),"")</f>
        <v>2020</v>
      </c>
      <c r="D98" s="464"/>
      <c r="E98" s="417"/>
      <c r="F98" s="418" t="str">
        <f t="shared" si="8"/>
        <v/>
      </c>
      <c r="G98" s="419"/>
      <c r="H98" s="420"/>
      <c r="I98" s="465"/>
      <c r="J98" s="466" t="s">
        <v>465</v>
      </c>
      <c r="K98" s="465" t="b">
        <f t="shared" si="9"/>
        <v>0</v>
      </c>
      <c r="L98" s="465" t="str">
        <f>IFERROR(IF(G98&lt;&gt;"",INDEX('Overview - Section A'!$U$45:$U$51,MATCH(G98,'Overview - Section A'!$A$45:$A$51,1)),J98),"")</f>
        <v>a1Y36000002VuDPEA0</v>
      </c>
      <c r="M98" s="467" t="s">
        <v>824</v>
      </c>
      <c r="N98" s="465">
        <v>2020</v>
      </c>
      <c r="O98" s="465"/>
      <c r="P98" s="315"/>
    </row>
    <row r="99" spans="1:16" ht="47.1" customHeight="1" x14ac:dyDescent="0.2">
      <c r="A99" s="462">
        <v>14</v>
      </c>
      <c r="B99" s="414" t="str">
        <f t="shared" si="7"/>
        <v/>
      </c>
      <c r="C99" s="463" t="str">
        <f>IFERROR(IF(N99&lt;&gt;"",N99,IF(A99=A98,IF(C98&lt;YEAR('Overview - Section A'!$E$8),C98+1,""),YEAR('Overview - Section A'!$E$7))),"")</f>
        <v/>
      </c>
      <c r="D99" s="464"/>
      <c r="E99" s="417"/>
      <c r="F99" s="418" t="str">
        <f t="shared" si="8"/>
        <v/>
      </c>
      <c r="G99" s="419"/>
      <c r="H99" s="420"/>
      <c r="I99" s="465"/>
      <c r="J99" s="466" t="s">
        <v>467</v>
      </c>
      <c r="K99" s="465" t="b">
        <f t="shared" si="9"/>
        <v>0</v>
      </c>
      <c r="L99" s="465" t="str">
        <f>IFERROR(IF(G99&lt;&gt;"",INDEX('Overview - Section A'!$U$45:$U$51,MATCH(G99,'Overview - Section A'!$A$45:$A$51,1)),J99),"")</f>
        <v>a1Y36000002VuDQEA0</v>
      </c>
      <c r="M99" s="467" t="s">
        <v>825</v>
      </c>
      <c r="N99" s="465"/>
      <c r="O99" s="465"/>
      <c r="P99" s="315"/>
    </row>
    <row r="100" spans="1:16" ht="47.1" customHeight="1" x14ac:dyDescent="0.2">
      <c r="A100" s="462">
        <v>15</v>
      </c>
      <c r="B100" s="414" t="str">
        <f t="shared" si="7"/>
        <v/>
      </c>
      <c r="C100" s="463">
        <f>IFERROR(IF(N100&lt;&gt;"",N100,IF(A100=A99,IF(C99&lt;YEAR('Overview - Section A'!$E$8),C99+1,""),YEAR('Overview - Section A'!$E$7))),"")</f>
        <v>2017</v>
      </c>
      <c r="D100" s="464"/>
      <c r="E100" s="417"/>
      <c r="F100" s="418" t="str">
        <f t="shared" si="8"/>
        <v/>
      </c>
      <c r="G100" s="419"/>
      <c r="H100" s="420"/>
      <c r="I100" s="465"/>
      <c r="J100" s="466" t="s">
        <v>460</v>
      </c>
      <c r="K100" s="465" t="b">
        <f t="shared" si="9"/>
        <v>0</v>
      </c>
      <c r="L100" s="465" t="str">
        <f>IFERROR(IF(G100&lt;&gt;"",INDEX('Overview - Section A'!$U$45:$U$51,MATCH(G100,'Overview - Section A'!$A$45:$A$51,1)),J100),"")</f>
        <v>a1Y36000002VuDMEA0</v>
      </c>
      <c r="M100" s="467" t="s">
        <v>826</v>
      </c>
      <c r="N100" s="465">
        <v>2017</v>
      </c>
      <c r="O100" s="465"/>
      <c r="P100" s="315"/>
    </row>
    <row r="101" spans="1:16" ht="47.1" customHeight="1" x14ac:dyDescent="0.2">
      <c r="A101" s="462">
        <v>15</v>
      </c>
      <c r="B101" s="414" t="str">
        <f t="shared" si="7"/>
        <v/>
      </c>
      <c r="C101" s="463">
        <f>IFERROR(IF(N101&lt;&gt;"",N101,IF(A101=A100,IF(C100&lt;YEAR('Overview - Section A'!$E$8),C100+1,""),YEAR('Overview - Section A'!$E$7))),"")</f>
        <v>2018</v>
      </c>
      <c r="D101" s="464"/>
      <c r="E101" s="417"/>
      <c r="F101" s="418" t="str">
        <f t="shared" si="8"/>
        <v/>
      </c>
      <c r="G101" s="419"/>
      <c r="H101" s="420"/>
      <c r="I101" s="465"/>
      <c r="J101" s="466" t="s">
        <v>462</v>
      </c>
      <c r="K101" s="465" t="b">
        <f t="shared" si="9"/>
        <v>0</v>
      </c>
      <c r="L101" s="465" t="str">
        <f>IFERROR(IF(G101&lt;&gt;"",INDEX('Overview - Section A'!$U$45:$U$51,MATCH(G101,'Overview - Section A'!$A$45:$A$51,1)),J101),"")</f>
        <v>a1Y36000002VuDNEA0</v>
      </c>
      <c r="M101" s="467" t="s">
        <v>827</v>
      </c>
      <c r="N101" s="465">
        <v>2018</v>
      </c>
      <c r="O101" s="465"/>
      <c r="P101" s="315"/>
    </row>
    <row r="102" spans="1:16" ht="47.1" customHeight="1" x14ac:dyDescent="0.2">
      <c r="A102" s="462">
        <v>15</v>
      </c>
      <c r="B102" s="414" t="str">
        <f t="shared" si="7"/>
        <v/>
      </c>
      <c r="C102" s="463">
        <f>IFERROR(IF(N102&lt;&gt;"",N102,IF(A102=A101,IF(C101&lt;YEAR('Overview - Section A'!$E$8),C101+1,""),YEAR('Overview - Section A'!$E$7))),"")</f>
        <v>2019</v>
      </c>
      <c r="D102" s="464"/>
      <c r="E102" s="417"/>
      <c r="F102" s="418" t="str">
        <f t="shared" si="8"/>
        <v/>
      </c>
      <c r="G102" s="419"/>
      <c r="H102" s="420"/>
      <c r="I102" s="465"/>
      <c r="J102" s="466" t="s">
        <v>481</v>
      </c>
      <c r="K102" s="465" t="b">
        <f t="shared" si="9"/>
        <v>0</v>
      </c>
      <c r="L102" s="465" t="str">
        <f>IFERROR(IF(G102&lt;&gt;"",INDEX('Overview - Section A'!$U$45:$U$51,MATCH(G102,'Overview - Section A'!$A$45:$A$51,1)),J102),"")</f>
        <v>a1Y36000002VuDOEA0</v>
      </c>
      <c r="M102" s="467" t="s">
        <v>828</v>
      </c>
      <c r="N102" s="465">
        <v>2019</v>
      </c>
      <c r="O102" s="465"/>
      <c r="P102" s="315"/>
    </row>
    <row r="103" spans="1:16" ht="47.1" customHeight="1" x14ac:dyDescent="0.2">
      <c r="A103" s="462">
        <v>15</v>
      </c>
      <c r="B103" s="414" t="str">
        <f t="shared" si="7"/>
        <v/>
      </c>
      <c r="C103" s="463">
        <f>IFERROR(IF(N103&lt;&gt;"",N103,IF(A103=A102,IF(C102&lt;YEAR('Overview - Section A'!$E$8),C102+1,""),YEAR('Overview - Section A'!$E$7))),"")</f>
        <v>2020</v>
      </c>
      <c r="D103" s="464"/>
      <c r="E103" s="417"/>
      <c r="F103" s="418" t="str">
        <f t="shared" si="8"/>
        <v/>
      </c>
      <c r="G103" s="419"/>
      <c r="H103" s="420"/>
      <c r="I103" s="465"/>
      <c r="J103" s="466" t="s">
        <v>465</v>
      </c>
      <c r="K103" s="465" t="b">
        <f t="shared" si="9"/>
        <v>0</v>
      </c>
      <c r="L103" s="465" t="str">
        <f>IFERROR(IF(G103&lt;&gt;"",INDEX('Overview - Section A'!$U$45:$U$51,MATCH(G103,'Overview - Section A'!$A$45:$A$51,1)),J103),"")</f>
        <v>a1Y36000002VuDPEA0</v>
      </c>
      <c r="M103" s="467" t="s">
        <v>829</v>
      </c>
      <c r="N103" s="465">
        <v>2020</v>
      </c>
      <c r="O103" s="465"/>
      <c r="P103" s="315"/>
    </row>
    <row r="104" spans="1:16" ht="47.1" customHeight="1" x14ac:dyDescent="0.2">
      <c r="A104" s="462">
        <v>15</v>
      </c>
      <c r="B104" s="414" t="str">
        <f t="shared" si="7"/>
        <v/>
      </c>
      <c r="C104" s="463" t="str">
        <f>IFERROR(IF(N104&lt;&gt;"",N104,IF(A104=A103,IF(C103&lt;YEAR('Overview - Section A'!$E$8),C103+1,""),YEAR('Overview - Section A'!$E$7))),"")</f>
        <v/>
      </c>
      <c r="D104" s="464"/>
      <c r="E104" s="417"/>
      <c r="F104" s="418" t="str">
        <f t="shared" si="8"/>
        <v/>
      </c>
      <c r="G104" s="419"/>
      <c r="H104" s="420"/>
      <c r="I104" s="465"/>
      <c r="J104" s="466" t="s">
        <v>467</v>
      </c>
      <c r="K104" s="465" t="b">
        <f t="shared" si="9"/>
        <v>0</v>
      </c>
      <c r="L104" s="465" t="str">
        <f>IFERROR(IF(G104&lt;&gt;"",INDEX('Overview - Section A'!$U$45:$U$51,MATCH(G104,'Overview - Section A'!$A$45:$A$51,1)),J104),"")</f>
        <v>a1Y36000002VuDQEA0</v>
      </c>
      <c r="M104" s="467" t="s">
        <v>830</v>
      </c>
      <c r="N104" s="465"/>
      <c r="O104" s="465"/>
      <c r="P104" s="315"/>
    </row>
    <row r="105" spans="1:16" ht="0.75" customHeight="1" thickBot="1" x14ac:dyDescent="0.25">
      <c r="A105" s="23"/>
      <c r="B105" s="24"/>
      <c r="C105" s="24"/>
      <c r="D105" s="24"/>
      <c r="E105" s="24"/>
      <c r="F105" s="24"/>
      <c r="G105" s="24"/>
      <c r="H105" s="24"/>
      <c r="I105" s="24"/>
      <c r="J105" s="24"/>
      <c r="K105" s="24"/>
      <c r="L105" s="24"/>
      <c r="M105" s="24"/>
      <c r="N105" s="24"/>
      <c r="O105" s="316"/>
      <c r="P105" s="317"/>
    </row>
    <row r="106" spans="1:16" ht="30" customHeight="1" x14ac:dyDescent="0.2">
      <c r="O106" s="137"/>
      <c r="P106" s="137"/>
    </row>
    <row r="110" spans="1:16" x14ac:dyDescent="0.2">
      <c r="A110" s="26" t="s">
        <v>38</v>
      </c>
    </row>
  </sheetData>
  <sheetProtection algorithmName="SHA-512" hashValue="xD7SXGvuy3j7YQySMex+kW6g38+N06h93feR1yKzME6OSgppbQmPckDJEe/wtriTj7maFLcIVRU7rbPtleXi+Q==" saltValue="v0sPoBeB5mkQOPQRgGPYcw==" spinCount="100000" sheet="1" objects="1" scenarios="1" formatCells="0" sort="0" autoFilter="0"/>
  <mergeCells count="3">
    <mergeCell ref="A27:H27"/>
    <mergeCell ref="A1:Q2"/>
    <mergeCell ref="A7:AG7"/>
  </mergeCells>
  <conditionalFormatting sqref="A29:C104">
    <cfRule type="expression" dxfId="84" priority="11">
      <formula>MOD($A29,2)=0</formula>
    </cfRule>
    <cfRule type="expression" dxfId="83" priority="12">
      <formula>MOD($A29,2)=1</formula>
    </cfRule>
  </conditionalFormatting>
  <conditionalFormatting sqref="B9:C24">
    <cfRule type="expression" dxfId="82" priority="6">
      <formula>AND($B9&lt;&gt;"",$C9&lt;&gt;"")</formula>
    </cfRule>
  </conditionalFormatting>
  <conditionalFormatting sqref="A9:AG13">
    <cfRule type="expression" dxfId="81" priority="4">
      <formula>$W9:$W25="[Record ID]"</formula>
    </cfRule>
  </conditionalFormatting>
  <conditionalFormatting sqref="A29:H104">
    <cfRule type="expression" dxfId="80" priority="3">
      <formula>$M29:$M105="[Record ID]"</formula>
    </cfRule>
  </conditionalFormatting>
  <conditionalFormatting sqref="A9:AG25">
    <cfRule type="expression" dxfId="79" priority="2">
      <formula>$K9="Yes"</formula>
    </cfRule>
  </conditionalFormatting>
  <conditionalFormatting sqref="G29:G105">
    <cfRule type="expression" dxfId="78" priority="1">
      <formula>AND($H29="TBD",$G29&lt;&gt;"")</formula>
    </cfRule>
  </conditionalFormatting>
  <conditionalFormatting sqref="A14:AG24">
    <cfRule type="expression" dxfId="77" priority="35">
      <formula>$W14:$W105="[Record ID]"</formula>
    </cfRule>
  </conditionalFormatting>
  <dataValidations count="14">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sqref="H9:H24">
      <formula1>ResponsiblePR</formula1>
    </dataValidation>
    <dataValidation type="list" allowBlank="1" showInputMessage="1" showErrorMessage="1" sqref="Q9:Q24">
      <formula1>Country</formula1>
    </dataValidation>
    <dataValidation allowBlank="1" showInputMessage="1" showErrorMessage="1" prompt="To ensure data consistency please ensure that all thousands are separated with a comma and all decimals are separated with a decimal. (e.g. 1,000,000.96)" sqref="D29:F104"/>
    <dataValidation type="decimal" allowBlank="1" showInputMessage="1" showErrorMessage="1" errorTitle="X-Author for Excel" error="Please enter a valid numeric value. Valid range for Impact Indicator Number is -1E+18 to 1E+18." promptTitle="X-Author for Excel" sqref="A9:A24 A29:A104">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04">
      <formula1>"TRUE,FALSE"</formula1>
    </dataValidation>
    <dataValidation type="custom" allowBlank="1" showInputMessage="1" showErrorMessage="1" errorTitle="X-Author for Excel" error="Id and Lookup fields are not editable." promptTitle="X-Author for Excel" sqref="AH9:AH24 W9:Y24 M29:M104 J29:J104">
      <formula1>""</formula1>
    </dataValidation>
    <dataValidation type="list" allowBlank="1" showInputMessage="1" showErrorMessage="1" errorTitle="X-Author for Excel" error="Please select a value from the drop-down." promptTitle="X-Author for Excel" sqref="AG9:AG24">
      <formula1>IF(IFERROR(ROWS(INDIRECT(SUBSTITUTE("AIM_Impact_Indicator__c.AIM_Deactivate_indicator__c"," ","_"))),-1) &lt; 0, XAuthorInvalidPicklistData,INDIRECT(SUBSTITUTE("AIM_Impact_Indicator__c.AIM_Deactivate_indicator__c"," ","_")))</formula1>
    </dataValidation>
    <dataValidation type="date" allowBlank="1" showInputMessage="1" showErrorMessage="1" errorTitle="X-Author for Excel" error="Please enter a valid date." promptTitle="X-Author for Excel" sqref="G29:G104">
      <formula1>1</formula1>
      <formula2>767376</formula2>
    </dataValidation>
    <dataValidation type="list" allowBlank="1" showInputMessage="1" showErrorMessage="1" errorTitle="X-Author for Excel" error="Please select a value from the drop-down." promptTitle="X-Author for Excel" sqref="H29:H104">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04">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04">
      <formula1>-99999.99</formula1>
      <formula2>99999.99</formula2>
    </dataValidation>
  </dataValidations>
  <hyperlinks>
    <hyperlink ref="A110" location="'Impact Indicators - Section B'!A4" display="Impact Indicators - Section B'!A4"/>
    <hyperlink ref="B4" location="'Impact Indicators - Section B'!A7" display="Impact Indicators"/>
    <hyperlink ref="C4" location="_8d9f9399_d674_44d3_98fa_9bdc7c2dff17" display="Impact Indicator Targets"/>
  </hyperlinks>
  <pageMargins left="0.7" right="0.7" top="0.75" bottom="0.75" header="0.3" footer="0.3"/>
  <pageSetup paperSize="8" scale="90" fitToHeight="0" orientation="landscape" r:id="rId1"/>
  <colBreaks count="1" manualBreakCount="1">
    <brk id="36" max="1048575" man="1"/>
  </colBreaks>
  <extLst>
    <ext xmlns:x14="http://schemas.microsoft.com/office/spreadsheetml/2009/9/main" uri="{78C0D931-6437-407d-A8EE-F0AAD7539E65}">
      <x14:conditionalFormattings>
        <x14:conditionalFormatting xmlns:xm="http://schemas.microsoft.com/office/excel/2006/main">
          <x14:cfRule type="expression" priority="7" id="{D4C8394A-9D66-42A4-B2BF-3D05CF5025B5}">
            <xm:f>INDEX('Overview - Section A'!$E$43:$E$44,MATCH($J29,'Overview - Section A'!$I$43:$I$44,0))&gt;'Overview - Section A'!$E$8</xm:f>
            <x14:dxf>
              <font>
                <color theme="0" tint="-0.24994659260841701"/>
              </font>
              <fill>
                <patternFill>
                  <bgColor theme="0" tint="-0.24994659260841701"/>
                </patternFill>
              </fill>
            </x14:dxf>
          </x14:cfRule>
          <xm:sqref>B29:H105</xm:sqref>
        </x14:conditionalFormatting>
        <x14:conditionalFormatting xmlns:xm="http://schemas.microsoft.com/office/excel/2006/main">
          <x14:cfRule type="expression" priority="5" id="{489D8B93-4F47-4368-AC62-84E9BDB3C11E}">
            <xm:f>OR('Overview - Section A'!$AN$5="Grant Making", 'Overview - Section A'!$AN$5="Grant Revision")</xm:f>
            <x14:dxf>
              <font>
                <color theme="0" tint="-0.24994659260841701"/>
              </font>
              <fill>
                <patternFill>
                  <bgColor theme="0" tint="-0.24994659260841701"/>
                </patternFill>
              </fill>
              <border>
                <left/>
                <right/>
                <top/>
                <bottom/>
              </border>
            </x14:dxf>
          </x14:cfRule>
          <xm:sqref>H8:H24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A'!$AO$25:$AO$40</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6:R13"/>
  <sheetViews>
    <sheetView topLeftCell="B4" zoomScale="140" zoomScaleNormal="140" workbookViewId="0">
      <pane xSplit="1" ySplit="3" topLeftCell="D13" activePane="bottomRight" state="frozen"/>
      <selection activeCell="B4" sqref="B4"/>
      <selection pane="topRight" activeCell="C4" sqref="C4"/>
      <selection pane="bottomLeft" activeCell="B7" sqref="B7"/>
      <selection pane="bottomRight" activeCell="H16" sqref="H16"/>
    </sheetView>
  </sheetViews>
  <sheetFormatPr defaultColWidth="10" defaultRowHeight="15" x14ac:dyDescent="0.25"/>
  <cols>
    <col min="1" max="1" width="10" style="544"/>
    <col min="2" max="2" width="21.75" style="544" customWidth="1"/>
    <col min="3" max="6" width="10" style="544"/>
    <col min="7" max="7" width="12.375" style="544" customWidth="1"/>
    <col min="8" max="13" width="20.75" style="544" customWidth="1"/>
    <col min="14" max="14" width="24.5" style="544" customWidth="1"/>
    <col min="15" max="15" width="19.625" style="544" customWidth="1"/>
    <col min="16" max="16" width="22.375" style="544" customWidth="1"/>
    <col min="17" max="17" width="10" style="544"/>
    <col min="18" max="18" width="19.875" style="544" customWidth="1"/>
    <col min="19" max="16384" width="10" style="544"/>
  </cols>
  <sheetData>
    <row r="6" spans="2:18" ht="81" customHeight="1" x14ac:dyDescent="0.25">
      <c r="C6" s="545">
        <v>2013</v>
      </c>
      <c r="D6" s="545">
        <v>2014</v>
      </c>
      <c r="E6" s="545">
        <v>2015</v>
      </c>
      <c r="F6" s="545">
        <v>2016</v>
      </c>
      <c r="G6" s="545">
        <v>2017</v>
      </c>
      <c r="H6" s="546" t="s">
        <v>5116</v>
      </c>
      <c r="I6" s="546" t="s">
        <v>5117</v>
      </c>
      <c r="J6" s="546" t="s">
        <v>5118</v>
      </c>
      <c r="K6" s="546" t="s">
        <v>5119</v>
      </c>
      <c r="L6" s="546" t="s">
        <v>5120</v>
      </c>
      <c r="M6" s="546" t="s">
        <v>5121</v>
      </c>
      <c r="O6" s="547" t="s">
        <v>5122</v>
      </c>
      <c r="P6" s="547" t="s">
        <v>5123</v>
      </c>
    </row>
    <row r="7" spans="2:18" ht="73.5" customHeight="1" x14ac:dyDescent="0.25">
      <c r="B7" s="548" t="s">
        <v>5124</v>
      </c>
      <c r="C7" s="549">
        <v>1684</v>
      </c>
      <c r="D7" s="549">
        <v>9439</v>
      </c>
      <c r="E7" s="549">
        <v>10383</v>
      </c>
      <c r="F7" s="549">
        <v>13804</v>
      </c>
      <c r="G7" s="550">
        <v>11145</v>
      </c>
      <c r="H7" s="551"/>
      <c r="I7" s="552"/>
      <c r="J7" s="552"/>
      <c r="K7" s="552"/>
      <c r="L7" s="552"/>
      <c r="M7" s="552"/>
      <c r="O7" s="553">
        <f>11265</f>
        <v>11265</v>
      </c>
      <c r="P7" s="553">
        <v>1502</v>
      </c>
      <c r="R7" s="547" t="s">
        <v>5125</v>
      </c>
    </row>
    <row r="8" spans="2:18" ht="57" customHeight="1" x14ac:dyDescent="0.25">
      <c r="B8" s="548" t="s">
        <v>5126</v>
      </c>
      <c r="C8" s="549"/>
      <c r="F8" s="549">
        <v>62</v>
      </c>
      <c r="G8" s="554">
        <v>64</v>
      </c>
      <c r="H8" s="551"/>
      <c r="I8" s="551"/>
      <c r="J8" s="551"/>
      <c r="K8" s="551"/>
      <c r="L8" s="551"/>
      <c r="M8" s="551"/>
      <c r="N8" s="555" t="s">
        <v>5127</v>
      </c>
      <c r="O8" s="553">
        <f>+O7+P7</f>
        <v>12767</v>
      </c>
      <c r="P8" s="556"/>
      <c r="R8" s="553">
        <f>C10*P9</f>
        <v>253.11764705882359</v>
      </c>
    </row>
    <row r="9" spans="2:18" ht="64.5" customHeight="1" x14ac:dyDescent="0.25">
      <c r="B9" s="557" t="s">
        <v>5128</v>
      </c>
      <c r="C9" s="549">
        <f>D7-C7</f>
        <v>7755</v>
      </c>
      <c r="D9" s="549">
        <f>E7-D7</f>
        <v>944</v>
      </c>
      <c r="E9" s="549">
        <f>F7-(E7+F8)</f>
        <v>3359</v>
      </c>
      <c r="F9" s="643"/>
      <c r="G9" s="644"/>
      <c r="H9" s="645"/>
      <c r="I9" s="558"/>
      <c r="J9" s="558"/>
      <c r="K9" s="558"/>
      <c r="L9" s="558"/>
      <c r="M9" s="558"/>
      <c r="N9" s="559" t="s">
        <v>5129</v>
      </c>
      <c r="O9" s="553">
        <f>+O7/O8</f>
        <v>0.88235294117647056</v>
      </c>
      <c r="P9" s="553">
        <f>1-O9</f>
        <v>0.11764705882352944</v>
      </c>
    </row>
    <row r="10" spans="2:18" ht="64.5" customHeight="1" x14ac:dyDescent="0.25">
      <c r="B10" s="557" t="s">
        <v>5130</v>
      </c>
      <c r="C10" s="646">
        <f>(D9+E9)/2</f>
        <v>2151.5</v>
      </c>
      <c r="D10" s="647"/>
      <c r="E10" s="648"/>
      <c r="F10" s="560"/>
      <c r="G10" s="561"/>
      <c r="H10" s="558"/>
      <c r="I10" s="562"/>
      <c r="J10" s="562"/>
      <c r="K10" s="562"/>
      <c r="L10" s="562"/>
      <c r="M10" s="562"/>
      <c r="N10" s="563"/>
    </row>
    <row r="11" spans="2:18" ht="51" customHeight="1" x14ac:dyDescent="0.25">
      <c r="B11" s="557" t="s">
        <v>5131</v>
      </c>
      <c r="C11" s="643"/>
      <c r="D11" s="644"/>
      <c r="E11" s="644"/>
      <c r="F11" s="645"/>
      <c r="G11" s="564">
        <f>(G7+G8)+(C10*P9)</f>
        <v>11462.117647058823</v>
      </c>
      <c r="H11" s="564">
        <f>G11+(C10*O9)</f>
        <v>13360.5</v>
      </c>
      <c r="I11" s="565">
        <f>(H11/O9)*P9</f>
        <v>1781.4000000000003</v>
      </c>
      <c r="J11" s="565">
        <v>11984</v>
      </c>
      <c r="K11" s="565">
        <v>1597.866666666667</v>
      </c>
      <c r="L11" s="565">
        <v>11984</v>
      </c>
      <c r="M11" s="565">
        <v>1597.866666666667</v>
      </c>
    </row>
    <row r="12" spans="2:18" ht="86.25" customHeight="1" x14ac:dyDescent="0.25">
      <c r="B12" s="566" t="s">
        <v>5132</v>
      </c>
      <c r="C12" s="640"/>
      <c r="D12" s="641"/>
      <c r="E12" s="642"/>
      <c r="F12" s="567">
        <f>F8/(F7+F8)</f>
        <v>4.4713688158084519E-3</v>
      </c>
      <c r="G12" s="649"/>
      <c r="H12" s="650"/>
      <c r="I12" s="568"/>
      <c r="J12" s="568"/>
      <c r="K12" s="568"/>
      <c r="L12" s="568"/>
      <c r="M12" s="568"/>
    </row>
    <row r="13" spans="2:18" ht="71.25" customHeight="1" x14ac:dyDescent="0.25">
      <c r="B13" s="557" t="s">
        <v>5133</v>
      </c>
      <c r="C13" s="640"/>
      <c r="D13" s="641"/>
      <c r="E13" s="641"/>
      <c r="F13" s="641"/>
      <c r="G13" s="642"/>
      <c r="H13" s="569">
        <f t="shared" ref="H13:M13" si="0">$F$12*H11</f>
        <v>59.739723063608821</v>
      </c>
      <c r="I13" s="569">
        <f t="shared" si="0"/>
        <v>7.9652964084811773</v>
      </c>
      <c r="J13" s="569">
        <f t="shared" si="0"/>
        <v>53.584883888648491</v>
      </c>
      <c r="K13" s="569">
        <f t="shared" si="0"/>
        <v>7.1446511851531334</v>
      </c>
      <c r="L13" s="569">
        <f t="shared" si="0"/>
        <v>53.584883888648491</v>
      </c>
      <c r="M13" s="569">
        <f t="shared" si="0"/>
        <v>7.1446511851531334</v>
      </c>
    </row>
  </sheetData>
  <mergeCells count="6">
    <mergeCell ref="C13:G13"/>
    <mergeCell ref="F9:H9"/>
    <mergeCell ref="C10:E10"/>
    <mergeCell ref="C11:F11"/>
    <mergeCell ref="C12:E12"/>
    <mergeCell ref="G12:H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B2:K23"/>
  <sheetViews>
    <sheetView topLeftCell="A8" zoomScale="110" zoomScaleNormal="110" workbookViewId="0">
      <selection activeCell="G13" sqref="G13"/>
    </sheetView>
  </sheetViews>
  <sheetFormatPr defaultColWidth="10" defaultRowHeight="15" x14ac:dyDescent="0.25"/>
  <cols>
    <col min="1" max="1" width="10" style="544"/>
    <col min="2" max="2" width="22.125" style="544" customWidth="1"/>
    <col min="3" max="3" width="14.375" style="544" customWidth="1"/>
    <col min="4" max="4" width="21.75" style="544" customWidth="1"/>
    <col min="5" max="5" width="18.125" style="544" customWidth="1"/>
    <col min="6" max="6" width="22.625" style="544" customWidth="1"/>
    <col min="7" max="7" width="20.75" style="544" customWidth="1"/>
    <col min="8" max="16384" width="10" style="544"/>
  </cols>
  <sheetData>
    <row r="2" spans="2:11" ht="15.75" thickBot="1" x14ac:dyDescent="0.3"/>
    <row r="3" spans="2:11" x14ac:dyDescent="0.25">
      <c r="C3" s="651" t="s">
        <v>5135</v>
      </c>
      <c r="D3" s="652"/>
      <c r="E3" s="652"/>
      <c r="F3" s="652"/>
      <c r="G3" s="652"/>
      <c r="H3" s="652"/>
      <c r="I3" s="652"/>
      <c r="J3" s="653"/>
    </row>
    <row r="4" spans="2:11" x14ac:dyDescent="0.25">
      <c r="C4" s="654"/>
      <c r="D4" s="655"/>
      <c r="E4" s="655"/>
      <c r="F4" s="655"/>
      <c r="G4" s="655"/>
      <c r="H4" s="655"/>
      <c r="I4" s="655"/>
      <c r="J4" s="656"/>
    </row>
    <row r="5" spans="2:11" ht="15.75" thickBot="1" x14ac:dyDescent="0.3">
      <c r="C5" s="657"/>
      <c r="D5" s="658"/>
      <c r="E5" s="658"/>
      <c r="F5" s="658"/>
      <c r="G5" s="658"/>
      <c r="H5" s="658"/>
      <c r="I5" s="658"/>
      <c r="J5" s="659"/>
    </row>
    <row r="8" spans="2:11" ht="45" x14ac:dyDescent="0.25">
      <c r="B8" s="570"/>
      <c r="C8" s="571">
        <v>2016</v>
      </c>
      <c r="D8" s="571"/>
      <c r="E8" s="571"/>
      <c r="F8" s="572" t="s">
        <v>5116</v>
      </c>
      <c r="G8" s="572" t="s">
        <v>5136</v>
      </c>
      <c r="H8" s="572" t="s">
        <v>5118</v>
      </c>
      <c r="I8" s="572" t="s">
        <v>5137</v>
      </c>
      <c r="J8" s="572" t="s">
        <v>5120</v>
      </c>
      <c r="K8" s="572" t="s">
        <v>5138</v>
      </c>
    </row>
    <row r="9" spans="2:11" ht="33" customHeight="1" x14ac:dyDescent="0.25">
      <c r="B9" s="573" t="s">
        <v>5139</v>
      </c>
      <c r="C9" s="549">
        <f>1739*50</f>
        <v>86950</v>
      </c>
      <c r="D9" s="574"/>
      <c r="E9" s="574"/>
      <c r="F9" s="660"/>
    </row>
    <row r="10" spans="2:11" ht="69" customHeight="1" x14ac:dyDescent="0.25">
      <c r="B10" s="573" t="s">
        <v>5140</v>
      </c>
      <c r="C10" s="549">
        <f>30357+9531</f>
        <v>39888</v>
      </c>
      <c r="D10" s="575"/>
      <c r="E10" s="575"/>
      <c r="F10" s="661"/>
    </row>
    <row r="11" spans="2:11" ht="32.25" customHeight="1" x14ac:dyDescent="0.25">
      <c r="B11" s="576" t="s">
        <v>5141</v>
      </c>
      <c r="C11" s="577">
        <f>100%-(C10/C9)</f>
        <v>0.54125359401955153</v>
      </c>
      <c r="D11" s="578"/>
      <c r="E11" s="578"/>
      <c r="F11" s="661"/>
    </row>
    <row r="12" spans="2:11" ht="45" x14ac:dyDescent="0.25">
      <c r="B12" s="579" t="s">
        <v>5142</v>
      </c>
      <c r="C12" s="579">
        <v>2016</v>
      </c>
      <c r="D12" s="580" t="s">
        <v>5143</v>
      </c>
      <c r="E12" s="579" t="s">
        <v>5144</v>
      </c>
      <c r="F12" s="579" t="s">
        <v>5116</v>
      </c>
      <c r="G12" s="572" t="s">
        <v>5136</v>
      </c>
      <c r="H12" s="579" t="s">
        <v>5118</v>
      </c>
      <c r="I12" s="572" t="s">
        <v>5137</v>
      </c>
      <c r="J12" s="572" t="s">
        <v>5120</v>
      </c>
      <c r="K12" s="572" t="s">
        <v>5138</v>
      </c>
    </row>
    <row r="13" spans="2:11" ht="84" customHeight="1" x14ac:dyDescent="0.25">
      <c r="B13" s="581" t="s">
        <v>5145</v>
      </c>
      <c r="C13" s="582">
        <f>31150+10312</f>
        <v>41462</v>
      </c>
      <c r="D13" s="582">
        <v>44052</v>
      </c>
      <c r="E13" s="583" t="s">
        <v>5146</v>
      </c>
      <c r="F13" s="584">
        <f>'[7]Hypotheses cas du Paludisme'!H11*100%/$D$19</f>
        <v>50883.362690774768</v>
      </c>
      <c r="G13" s="584">
        <f>'[7]Hypotheses cas du Paludisme'!I11*100%/$D$19</f>
        <v>6784.4483587699706</v>
      </c>
      <c r="H13" s="584">
        <f>'[7]Hypotheses cas du Paludisme'!J11*100%/$D$19</f>
        <v>50883.362690774768</v>
      </c>
      <c r="I13" s="584">
        <f>'[7]Hypotheses cas du Paludisme'!K11*100%/$D$19</f>
        <v>6784.4483587699706</v>
      </c>
      <c r="J13" s="584">
        <f>'[7]Hypotheses cas du Paludisme'!L11*100%/$D$19</f>
        <v>50883.362690774768</v>
      </c>
      <c r="K13" s="584">
        <f>'[7]Hypotheses cas du Paludisme'!M11*100%/$D$19</f>
        <v>6784.4483587699706</v>
      </c>
    </row>
    <row r="14" spans="2:11" ht="71.25" customHeight="1" x14ac:dyDescent="0.25">
      <c r="B14" s="573" t="s">
        <v>5147</v>
      </c>
      <c r="C14" s="549">
        <v>321</v>
      </c>
      <c r="D14" s="582">
        <v>230</v>
      </c>
      <c r="E14" s="583" t="s">
        <v>5148</v>
      </c>
      <c r="F14" s="569">
        <f>'[7]Hypotheses cas du Paludisme'!H13*100%/$D$20</f>
        <v>208.13664354197522</v>
      </c>
      <c r="G14" s="569" t="s">
        <v>5155</v>
      </c>
      <c r="H14" s="569">
        <f>'[7]Hypotheses cas du Paludisme'!J13*100%/$D$20</f>
        <v>208.13664354197522</v>
      </c>
      <c r="I14" s="569">
        <f>'[7]Hypotheses cas du Paludisme'!K13*100%/$D$20</f>
        <v>27.75155247226337</v>
      </c>
      <c r="J14" s="569">
        <f>'[7]Hypotheses cas du Paludisme'!L13*100%/$D$20</f>
        <v>208.13664354197522</v>
      </c>
      <c r="K14" s="569">
        <f>'[7]Hypotheses cas du Paludisme'!M13*100%/$D$20</f>
        <v>27.75155247226337</v>
      </c>
    </row>
    <row r="15" spans="2:11" ht="43.5" customHeight="1" x14ac:dyDescent="0.25">
      <c r="B15" s="585" t="s">
        <v>5149</v>
      </c>
      <c r="C15" s="549">
        <f>30357+9531</f>
        <v>39888</v>
      </c>
      <c r="D15" s="549">
        <v>43678</v>
      </c>
      <c r="E15" s="662"/>
      <c r="F15" s="663"/>
    </row>
    <row r="16" spans="2:11" ht="43.5" customHeight="1" x14ac:dyDescent="0.25">
      <c r="B16" s="585" t="s">
        <v>5150</v>
      </c>
      <c r="C16" s="549">
        <v>321</v>
      </c>
      <c r="D16" s="549">
        <v>230</v>
      </c>
      <c r="E16" s="664"/>
      <c r="F16" s="665"/>
    </row>
    <row r="17" spans="2:6" ht="56.25" customHeight="1" x14ac:dyDescent="0.25">
      <c r="B17" s="585" t="s">
        <v>5151</v>
      </c>
      <c r="C17" s="549">
        <v>12767</v>
      </c>
      <c r="D17" s="549">
        <v>10287</v>
      </c>
      <c r="E17" s="664"/>
      <c r="F17" s="665"/>
    </row>
    <row r="18" spans="2:6" ht="45" x14ac:dyDescent="0.25">
      <c r="B18" s="585" t="s">
        <v>5152</v>
      </c>
      <c r="C18" s="586">
        <v>62</v>
      </c>
      <c r="D18" s="586">
        <v>64</v>
      </c>
      <c r="E18" s="664"/>
      <c r="F18" s="665"/>
    </row>
    <row r="19" spans="2:6" ht="51.75" customHeight="1" x14ac:dyDescent="0.25">
      <c r="B19" s="585" t="s">
        <v>5153</v>
      </c>
      <c r="C19" s="587">
        <f>C17/C15</f>
        <v>0.320071199358203</v>
      </c>
      <c r="D19" s="587">
        <f>D17/D15</f>
        <v>0.23551902559641008</v>
      </c>
      <c r="E19" s="664"/>
      <c r="F19" s="665"/>
    </row>
    <row r="20" spans="2:6" ht="45" x14ac:dyDescent="0.25">
      <c r="B20" s="585" t="s">
        <v>5154</v>
      </c>
      <c r="C20" s="588">
        <f>C18/C16</f>
        <v>0.19314641744548286</v>
      </c>
      <c r="D20" s="588">
        <f>D18/D16</f>
        <v>0.27826086956521739</v>
      </c>
      <c r="E20" s="666"/>
      <c r="F20" s="667"/>
    </row>
    <row r="21" spans="2:6" x14ac:dyDescent="0.25">
      <c r="C21" s="589"/>
      <c r="D21" s="589"/>
    </row>
    <row r="22" spans="2:6" x14ac:dyDescent="0.25">
      <c r="C22" s="589"/>
      <c r="D22" s="589"/>
    </row>
    <row r="23" spans="2:6" ht="15.75" x14ac:dyDescent="0.25">
      <c r="C23" s="590"/>
      <c r="D23" s="590"/>
    </row>
  </sheetData>
  <mergeCells count="3">
    <mergeCell ref="C3:J5"/>
    <mergeCell ref="F9:F11"/>
    <mergeCell ref="E15:F20"/>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J114"/>
  <sheetViews>
    <sheetView showGridLines="0" topLeftCell="A3" zoomScale="80" zoomScaleNormal="80" zoomScaleSheetLayoutView="40" workbookViewId="0">
      <selection activeCell="D7" sqref="D7"/>
    </sheetView>
  </sheetViews>
  <sheetFormatPr defaultColWidth="11" defaultRowHeight="15.75" x14ac:dyDescent="0.25"/>
  <cols>
    <col min="1" max="1" width="12" style="7" customWidth="1"/>
    <col min="2" max="3" width="30.625" style="7" customWidth="1"/>
    <col min="4" max="4" width="12.125" style="7" customWidth="1"/>
    <col min="5" max="5" width="11.875" style="7" customWidth="1"/>
    <col min="6" max="6" width="19.625" style="7" customWidth="1"/>
    <col min="7" max="7" width="17.875" style="7" customWidth="1"/>
    <col min="8" max="8" width="22.875" style="7" customWidth="1"/>
    <col min="9" max="9" width="33.5" style="7" hidden="1" customWidth="1"/>
    <col min="10" max="10" width="28.375" style="7" hidden="1" customWidth="1"/>
    <col min="11" max="11" width="26.125" style="7" hidden="1" customWidth="1"/>
    <col min="12" max="12" width="24.375" style="7" hidden="1" customWidth="1"/>
    <col min="13" max="13" width="22.75" style="7" hidden="1" customWidth="1"/>
    <col min="14" max="14" width="22.375" style="7" hidden="1" customWidth="1"/>
    <col min="15" max="15" width="34.25" style="7" hidden="1" customWidth="1"/>
    <col min="16" max="16" width="0.375" style="7" customWidth="1"/>
    <col min="17" max="17" width="25.875" style="7" customWidth="1"/>
    <col min="18" max="18" width="39.75" style="7" customWidth="1"/>
    <col min="19" max="19" width="17.375" style="7" hidden="1" customWidth="1"/>
    <col min="20" max="20" width="29.5" style="7" hidden="1" customWidth="1"/>
    <col min="21" max="21" width="24.625" style="7" hidden="1" customWidth="1"/>
    <col min="22" max="22" width="31.375" style="7" hidden="1" customWidth="1"/>
    <col min="23" max="29" width="27.5" style="7" hidden="1" customWidth="1"/>
    <col min="30" max="33" width="27.5" style="7" customWidth="1"/>
    <col min="34" max="34" width="27.5" style="7" hidden="1" customWidth="1"/>
    <col min="35" max="35" width="0.375" style="7" customWidth="1"/>
    <col min="36" max="36" width="26.625" style="7" customWidth="1"/>
    <col min="37" max="37" width="20.375" style="7" customWidth="1"/>
    <col min="38" max="38" width="24.75" style="7" customWidth="1"/>
    <col min="39" max="40" width="11" style="7" customWidth="1"/>
    <col min="41" max="41" width="11" style="10" customWidth="1"/>
    <col min="42" max="42" width="22.625" style="10" customWidth="1"/>
    <col min="43" max="46" width="11" style="10" customWidth="1"/>
    <col min="47" max="62" width="11" style="10"/>
    <col min="63" max="16384" width="11" style="7"/>
  </cols>
  <sheetData>
    <row r="1" spans="1:37" ht="21" customHeight="1" x14ac:dyDescent="0.25">
      <c r="A1" s="633" t="s">
        <v>276</v>
      </c>
      <c r="B1" s="634"/>
      <c r="C1" s="634"/>
      <c r="D1" s="634"/>
      <c r="E1" s="634"/>
      <c r="F1" s="634"/>
      <c r="G1" s="634"/>
      <c r="H1" s="634"/>
      <c r="I1" s="634"/>
      <c r="J1" s="634"/>
      <c r="K1" s="634"/>
      <c r="L1" s="634"/>
      <c r="M1" s="634"/>
      <c r="N1" s="634"/>
      <c r="O1" s="634"/>
      <c r="P1" s="634"/>
      <c r="Q1" s="635"/>
    </row>
    <row r="2" spans="1:37" ht="41.25" customHeight="1" thickBot="1" x14ac:dyDescent="0.3">
      <c r="A2" s="636"/>
      <c r="B2" s="637"/>
      <c r="C2" s="637"/>
      <c r="D2" s="637"/>
      <c r="E2" s="637"/>
      <c r="F2" s="637"/>
      <c r="G2" s="637"/>
      <c r="H2" s="637"/>
      <c r="I2" s="637"/>
      <c r="J2" s="637"/>
      <c r="K2" s="637"/>
      <c r="L2" s="637"/>
      <c r="M2" s="637"/>
      <c r="N2" s="637"/>
      <c r="O2" s="637"/>
      <c r="P2" s="637"/>
      <c r="Q2" s="638"/>
    </row>
    <row r="3" spans="1:37" ht="16.5" thickBot="1" x14ac:dyDescent="0.3"/>
    <row r="4" spans="1:37" ht="39.75" customHeight="1" thickBot="1" x14ac:dyDescent="0.3">
      <c r="A4" s="43" t="s">
        <v>11</v>
      </c>
      <c r="B4" s="349" t="s">
        <v>277</v>
      </c>
      <c r="C4" s="350" t="s">
        <v>278</v>
      </c>
    </row>
    <row r="6" spans="1:37" x14ac:dyDescent="0.25">
      <c r="Q6" s="10"/>
    </row>
    <row r="7" spans="1:37" ht="24.75" customHeight="1" thickBot="1" x14ac:dyDescent="0.3">
      <c r="C7" s="45"/>
      <c r="D7" s="46"/>
      <c r="E7" s="46"/>
      <c r="F7" s="46"/>
      <c r="G7" s="46"/>
      <c r="H7" s="46"/>
      <c r="I7" s="46"/>
      <c r="J7" s="46"/>
      <c r="K7" s="46"/>
      <c r="L7" s="46"/>
      <c r="M7" s="46"/>
      <c r="N7" s="46"/>
      <c r="O7" s="46"/>
      <c r="P7" s="46"/>
      <c r="Q7" s="10"/>
      <c r="R7" s="47"/>
      <c r="S7" s="47"/>
    </row>
    <row r="8" spans="1:37" ht="29.25" customHeight="1" thickBot="1" x14ac:dyDescent="0.3">
      <c r="A8" s="668" t="s">
        <v>277</v>
      </c>
      <c r="B8" s="621"/>
      <c r="C8" s="621"/>
      <c r="D8" s="621"/>
      <c r="E8" s="621"/>
      <c r="F8" s="621"/>
      <c r="G8" s="621"/>
      <c r="H8" s="621"/>
      <c r="I8" s="621"/>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48"/>
      <c r="AI8" s="49"/>
    </row>
    <row r="9" spans="1:37" ht="49.5" customHeight="1" x14ac:dyDescent="0.25">
      <c r="A9" s="409" t="s">
        <v>279</v>
      </c>
      <c r="B9" s="389" t="s">
        <v>280</v>
      </c>
      <c r="C9" s="389" t="s">
        <v>281</v>
      </c>
      <c r="D9" s="361" t="s">
        <v>265</v>
      </c>
      <c r="E9" s="361" t="s">
        <v>266</v>
      </c>
      <c r="F9" s="361" t="s">
        <v>267</v>
      </c>
      <c r="G9" s="361" t="s">
        <v>268</v>
      </c>
      <c r="H9" s="389" t="s">
        <v>269</v>
      </c>
      <c r="I9" s="390" t="s">
        <v>190</v>
      </c>
      <c r="J9" s="390" t="s">
        <v>353</v>
      </c>
      <c r="K9" s="390" t="s">
        <v>354</v>
      </c>
      <c r="L9" s="361"/>
      <c r="M9" s="361"/>
      <c r="N9" s="361"/>
      <c r="O9" s="389"/>
      <c r="P9" s="389"/>
      <c r="Q9" s="391" t="s">
        <v>295</v>
      </c>
      <c r="R9" s="389" t="s">
        <v>270</v>
      </c>
      <c r="S9" s="468" t="s">
        <v>77</v>
      </c>
      <c r="T9" s="469" t="s">
        <v>188</v>
      </c>
      <c r="U9" s="469" t="s">
        <v>28</v>
      </c>
      <c r="V9" s="469" t="s">
        <v>99</v>
      </c>
      <c r="W9" s="469" t="s">
        <v>30</v>
      </c>
      <c r="X9" s="469" t="s">
        <v>113</v>
      </c>
      <c r="Y9" s="470" t="s">
        <v>123</v>
      </c>
      <c r="Z9" s="470" t="s">
        <v>138</v>
      </c>
      <c r="AA9" s="470" t="s">
        <v>16</v>
      </c>
      <c r="AB9" s="470" t="s">
        <v>189</v>
      </c>
      <c r="AC9" s="470"/>
      <c r="AD9" s="389" t="s">
        <v>218</v>
      </c>
      <c r="AE9" s="389" t="s">
        <v>219</v>
      </c>
      <c r="AF9" s="389" t="s">
        <v>220</v>
      </c>
      <c r="AG9" s="389" t="s">
        <v>328</v>
      </c>
      <c r="AH9" s="470" t="s">
        <v>317</v>
      </c>
      <c r="AI9" s="131"/>
      <c r="AJ9" s="133"/>
      <c r="AK9" s="133"/>
    </row>
    <row r="10" spans="1:37" ht="47.1" hidden="1" customHeight="1" x14ac:dyDescent="0.25">
      <c r="A10" s="396" t="s">
        <v>51</v>
      </c>
      <c r="B10" s="397" t="str">
        <f>IFERROR(VLOOKUP(Z10,'Reference records(soft deleted)'!$B$25:$D$42,3,FALSE),"")</f>
        <v/>
      </c>
      <c r="C10" s="434" t="s">
        <v>221</v>
      </c>
      <c r="D10" s="420" t="s">
        <v>18</v>
      </c>
      <c r="E10" s="420" t="s">
        <v>19</v>
      </c>
      <c r="F10" s="420" t="s">
        <v>216</v>
      </c>
      <c r="G10" s="400" t="str">
        <f t="array" ref="G10">IFERROR(IF(INDEX('Reference Records'!$D$19:$D$33,MATCH(LEFT(B10,255),LEFT('Reference Records'!$C$19:$C$33,255),0))=0,"",INDEX('Reference Records'!$D$19:$D$33,MATCH(LEFT(B10,255),LEFT('Reference Records'!$C$19:$C$33,255),0))),"")</f>
        <v/>
      </c>
      <c r="H10" s="471" t="str">
        <f>IF('Overview - Section A'!$AN$5="Funding Request",IF(I10="Funding Request Place Holder","",I10),"")</f>
        <v/>
      </c>
      <c r="I10" s="472" t="str">
        <f>IFERROR(IF(AB10="","",VLOOKUP(AB10,'Overview - Section A'!$P$30:$Q$39,2,FALSE)),"")</f>
        <v/>
      </c>
      <c r="J10" s="471" t="str">
        <f>IFERROR(VLOOKUP(B10,'Reference records(soft deleted)'!$D$25:$H$42,5,FALSE),"")</f>
        <v/>
      </c>
      <c r="K10" s="471" t="str">
        <f>IF(AND(VLOOKUP(A10,$A$30:$E$107,5,FALSE)&lt;&gt;"",VLOOKUP(A10,$A$30:$F107,6,FALSE)&lt;&gt;"",J10="Number"),"Yes","No")</f>
        <v>No</v>
      </c>
      <c r="L10" s="471"/>
      <c r="M10" s="471"/>
      <c r="N10" s="471"/>
      <c r="O10" s="471"/>
      <c r="P10" s="471"/>
      <c r="Q10" s="471" t="str">
        <f>IFERROR(IF(AA10="","",AA10),"")</f>
        <v>[Country (Name)]</v>
      </c>
      <c r="R10" s="434" t="s">
        <v>217</v>
      </c>
      <c r="S10" s="469" t="str">
        <f>IF(G10&lt;&gt;"",B10&amp;C10,"")</f>
        <v/>
      </c>
      <c r="T10" s="469" t="str">
        <f>IFERROR(IF('Overview - Section A'!$AN$5="Funding Request",VLOOKUP(H10,'Overview - Section A'!$M$30:$P$39,4,FALSE),IF(AB10="","",AB10)),"")</f>
        <v>a1236000008JWhrAAG</v>
      </c>
      <c r="U10" s="469" t="b">
        <f>IFERROR(IF(OR(B10&lt;&gt;"",C10&lt;&gt;""),TRUE,FALSE),FALSE)</f>
        <v>1</v>
      </c>
      <c r="V10" s="469" t="str">
        <f>B10&amp;C10</f>
        <v>[Custom Outcome Indicator Local]</v>
      </c>
      <c r="W10" s="469" t="s">
        <v>29</v>
      </c>
      <c r="X10" s="473" t="str">
        <f t="array" ref="X10">IFERROR(IF(INDEX('Reference Records'!$G$19:$G$33,MATCH(LEFT(B10,255),LEFT('Reference Records'!$C$19:$C$33,255),0))=0,"",INDEX('Reference Records'!$G$19:$G$33,MATCH(LEFT(B10,255),LEFT('Reference Records'!$C$19:$C$33,255),0))),"")</f>
        <v/>
      </c>
      <c r="Y10" s="473" t="str">
        <f>IFERROR(IF('Overview - Section A'!$AN$5="Funding Request",IF('Reference Records'!$B$157&lt;&gt;"",VLOOKUP(Q10,'Reference Records'!$B$157:$C$158,2,FALSE),VLOOKUP(Q10,'Reference Records'!$A$170:$C$508,3,FALSE)),VLOOKUP(Q10,'Reference Records'!$A$511:$C$512,3,FALSE)),"")</f>
        <v/>
      </c>
      <c r="Z10" s="473" t="s">
        <v>137</v>
      </c>
      <c r="AA10" s="473" t="s">
        <v>136</v>
      </c>
      <c r="AB10" s="474" t="s">
        <v>187</v>
      </c>
      <c r="AC10" s="473"/>
      <c r="AD10" s="420" t="s">
        <v>20</v>
      </c>
      <c r="AE10" s="434" t="s">
        <v>21</v>
      </c>
      <c r="AF10" s="420" t="s">
        <v>31</v>
      </c>
      <c r="AG10" s="420" t="s">
        <v>327</v>
      </c>
      <c r="AH10" s="473" t="s">
        <v>29</v>
      </c>
      <c r="AI10" s="131"/>
      <c r="AJ10" s="133"/>
      <c r="AK10" s="133"/>
    </row>
    <row r="11" spans="1:37" ht="47.1" customHeight="1" x14ac:dyDescent="0.25">
      <c r="A11" s="396">
        <v>1</v>
      </c>
      <c r="B11" s="397" t="s">
        <v>2494</v>
      </c>
      <c r="C11" s="592"/>
      <c r="D11" s="420"/>
      <c r="E11" s="420"/>
      <c r="F11" s="420"/>
      <c r="G11" s="400" t="str">
        <f t="array" ref="G11">IFERROR(IF(INDEX('Reference Records'!$D$19:$D$33,MATCH(LEFT(B11,255),LEFT('Reference Records'!$C$19:$C$33,255),0))=0,"",INDEX('Reference Records'!$D$19:$D$33,MATCH(LEFT(B11,255),LEFT('Reference Records'!$C$19:$C$33,255),0))),"")</f>
        <v/>
      </c>
      <c r="H11" s="471" t="str">
        <f>IF('Overview - Section A'!$AN$5="Funding Request",IF(I11="Funding Request Place Holder","",I11),"")</f>
        <v/>
      </c>
      <c r="I11" s="472" t="str">
        <f>IFERROR(IF(AB11="","",VLOOKUP(AB11,'Overview - Section A'!$P$30:$Q$39,2,FALSE)),"")</f>
        <v/>
      </c>
      <c r="J11" s="471" t="str">
        <f>IFERROR(VLOOKUP(B11,'Reference records(soft deleted)'!$D$25:$H$42,5,FALSE),"")</f>
        <v>Percent</v>
      </c>
      <c r="K11" s="471" t="str">
        <f>IF(AND(VLOOKUP(A11,$A$30:$E$107,5,FALSE)&lt;&gt;"",VLOOKUP(A11,$A$30:$F108,6,FALSE)&lt;&gt;"",J11="Number"),"Yes","No")</f>
        <v>No</v>
      </c>
      <c r="L11" s="471"/>
      <c r="M11" s="471"/>
      <c r="N11" s="471"/>
      <c r="O11" s="471"/>
      <c r="P11" s="471"/>
      <c r="Q11" s="471" t="s">
        <v>433</v>
      </c>
      <c r="R11" s="599" t="s">
        <v>5165</v>
      </c>
      <c r="S11" s="469" t="str">
        <f t="shared" ref="S11:S25" si="0">IF(G11&lt;&gt;"",B11&amp;C11,"")</f>
        <v/>
      </c>
      <c r="T11" s="469" t="str">
        <f>IFERROR(IF('Overview - Section A'!$AN$5="Funding Request",VLOOKUP(H11,'Overview - Section A'!$M$30:$P$39,4,FALSE),IF(AB11="","",AB11)),"")</f>
        <v>a1236000008JWhrAAG</v>
      </c>
      <c r="U11" s="469" t="b">
        <f t="shared" ref="U11:U25" si="1">IFERROR(IF(OR(B11&lt;&gt;"",C11&lt;&gt;""),TRUE,FALSE),FALSE)</f>
        <v>1</v>
      </c>
      <c r="V11" s="469" t="str">
        <f t="shared" ref="V11:V25" si="2">B11&amp;C11</f>
        <v>Malaria O-6: Proportion de ménages disposant d'au moins une moustiquaire imprégnée d'insecticide pour deux personnes</v>
      </c>
      <c r="W11" s="469" t="s">
        <v>831</v>
      </c>
      <c r="X11" s="473" t="str">
        <f t="array" ref="X11">IFERROR(IF(INDEX('Reference Records'!$G$19:$G$33,MATCH(LEFT(B11,255),LEFT('Reference Records'!$C$19:$C$33,255),0))=0,"",INDEX('Reference Records'!$G$19:$G$33,MATCH(LEFT(B11,255),LEFT('Reference Records'!$C$19:$C$33,255),0))),"")</f>
        <v>a1J36000002m4EJEAY</v>
      </c>
      <c r="Y11" s="473" t="str">
        <f>IFERROR(IF('Overview - Section A'!$AN$5="Funding Request",IF('Reference Records'!$B$157&lt;&gt;"",VLOOKUP(Q11,'Reference Records'!$B$157:$C$158,2,FALSE),VLOOKUP(Q11,'Reference Records'!$A$170:$C$508,3,FALSE)),VLOOKUP(Q11,'Reference Records'!$A$511:$C$512,3,FALSE)),"")</f>
        <v>a1A360000013M21EAE</v>
      </c>
      <c r="Z11" s="473" t="s">
        <v>833</v>
      </c>
      <c r="AA11" s="473" t="s">
        <v>433</v>
      </c>
      <c r="AB11" s="474" t="s">
        <v>438</v>
      </c>
      <c r="AC11" s="473"/>
      <c r="AD11" s="420"/>
      <c r="AE11" s="434"/>
      <c r="AF11" s="420"/>
      <c r="AG11" s="420"/>
      <c r="AH11" s="473" t="s">
        <v>430</v>
      </c>
      <c r="AI11" s="131"/>
      <c r="AJ11" s="133"/>
      <c r="AK11" s="133"/>
    </row>
    <row r="12" spans="1:37" ht="47.1" customHeight="1" x14ac:dyDescent="0.25">
      <c r="A12" s="396">
        <v>2</v>
      </c>
      <c r="B12" s="482" t="s">
        <v>2291</v>
      </c>
      <c r="C12" s="592"/>
      <c r="D12" s="420"/>
      <c r="E12" s="420"/>
      <c r="F12" s="420"/>
      <c r="G12" s="400" t="str">
        <f t="array" ref="G12">IFERROR(IF(INDEX('Reference Records'!$D$19:$D$33,MATCH(LEFT(B12,255),LEFT('Reference Records'!$C$19:$C$33,255),0))=0,"",INDEX('Reference Records'!$D$19:$D$33,MATCH(LEFT(B12,255),LEFT('Reference Records'!$C$19:$C$33,255),0))),"")</f>
        <v>Sexe</v>
      </c>
      <c r="H12" s="471" t="str">
        <f>IF('Overview - Section A'!$AN$5="Funding Request",IF(I12="Funding Request Place Holder","",I12),"")</f>
        <v/>
      </c>
      <c r="I12" s="472" t="str">
        <f>IFERROR(IF(AB12="","",VLOOKUP(AB12,'Overview - Section A'!$P$30:$Q$39,2,FALSE)),"")</f>
        <v/>
      </c>
      <c r="J12" s="471" t="str">
        <f>IFERROR(VLOOKUP(B12,'Reference records(soft deleted)'!$D$25:$H$42,5,FALSE),"")</f>
        <v>Percent</v>
      </c>
      <c r="K12" s="471" t="str">
        <f>IF(AND(VLOOKUP(A12,$A$30:$E$107,5,FALSE)&lt;&gt;"",VLOOKUP(A12,$A$30:$F109,6,FALSE)&lt;&gt;"",J12="Number"),"Yes","No")</f>
        <v>No</v>
      </c>
      <c r="L12" s="471"/>
      <c r="M12" s="471"/>
      <c r="N12" s="471"/>
      <c r="O12" s="471"/>
      <c r="P12" s="471"/>
      <c r="Q12" s="471" t="s">
        <v>433</v>
      </c>
      <c r="R12" s="454" t="s">
        <v>5166</v>
      </c>
      <c r="S12" s="469" t="str">
        <f t="shared" si="0"/>
        <v>Malaria O-3: Proportion de personnes utilisant une moustiquaire imprégnée d'insecticide parmi les personnes disposant d'une moustiquaire imprégnée d'insecticide</v>
      </c>
      <c r="T12" s="469" t="str">
        <f>IFERROR(IF('Overview - Section A'!$AN$5="Funding Request",VLOOKUP(H12,'Overview - Section A'!$M$30:$P$39,4,FALSE),IF(AB12="","",AB12)),"")</f>
        <v>a1236000008JWhrAAG</v>
      </c>
      <c r="U12" s="469" t="b">
        <f t="shared" si="1"/>
        <v>1</v>
      </c>
      <c r="V12" s="469" t="str">
        <f t="shared" si="2"/>
        <v>Malaria O-3: Proportion de personnes utilisant une moustiquaire imprégnée d'insecticide parmi les personnes disposant d'une moustiquaire imprégnée d'insecticide</v>
      </c>
      <c r="W12" s="469" t="s">
        <v>835</v>
      </c>
      <c r="X12" s="473" t="str">
        <f t="array" ref="X12">IFERROR(IF(INDEX('Reference Records'!$G$19:$G$33,MATCH(LEFT(B12,255),LEFT('Reference Records'!$C$19:$C$33,255),0))=0,"",INDEX('Reference Records'!$G$19:$G$33,MATCH(LEFT(B12,255),LEFT('Reference Records'!$C$19:$C$33,255),0))),"")</f>
        <v>a1J36000002m4EGEAY</v>
      </c>
      <c r="Y12" s="473" t="str">
        <f>IFERROR(IF('Overview - Section A'!$AN$5="Funding Request",IF('Reference Records'!$B$157&lt;&gt;"",VLOOKUP(Q12,'Reference Records'!$B$157:$C$158,2,FALSE),VLOOKUP(Q12,'Reference Records'!$A$170:$C$508,3,FALSE)),VLOOKUP(Q12,'Reference Records'!$A$511:$C$512,3,FALSE)),"")</f>
        <v>a1A360000013M21EAE</v>
      </c>
      <c r="Z12" s="473" t="s">
        <v>837</v>
      </c>
      <c r="AA12" s="473" t="s">
        <v>433</v>
      </c>
      <c r="AB12" s="474" t="s">
        <v>438</v>
      </c>
      <c r="AC12" s="473"/>
      <c r="AD12" s="420"/>
      <c r="AE12" s="434"/>
      <c r="AF12" s="420"/>
      <c r="AG12" s="420"/>
      <c r="AH12" s="473" t="s">
        <v>430</v>
      </c>
      <c r="AI12" s="131"/>
      <c r="AJ12" s="133"/>
      <c r="AK12" s="133"/>
    </row>
    <row r="13" spans="1:37" ht="47.1" customHeight="1" x14ac:dyDescent="0.25">
      <c r="A13" s="396">
        <v>3</v>
      </c>
      <c r="B13" s="482"/>
      <c r="C13" s="592"/>
      <c r="D13" s="420"/>
      <c r="E13" s="420"/>
      <c r="F13" s="420"/>
      <c r="G13" s="400" t="str">
        <f t="array" ref="G13">IFERROR(IF(INDEX('Reference Records'!$D$19:$D$33,MATCH(LEFT(B13,255),LEFT('Reference Records'!$C$19:$C$33,255),0))=0,"",INDEX('Reference Records'!$D$19:$D$33,MATCH(LEFT(B13,255),LEFT('Reference Records'!$C$19:$C$33,255),0))),"")</f>
        <v/>
      </c>
      <c r="H13" s="471" t="str">
        <f>IF('Overview - Section A'!$AN$5="Funding Request",IF(I13="Funding Request Place Holder","",I13),"")</f>
        <v/>
      </c>
      <c r="I13" s="472" t="str">
        <f>IFERROR(IF(AB13="","",VLOOKUP(AB13,'Overview - Section A'!$P$30:$Q$39,2,FALSE)),"")</f>
        <v/>
      </c>
      <c r="J13" s="471" t="str">
        <f>IFERROR(VLOOKUP(B13,'Reference records(soft deleted)'!$D$25:$H$42,5,FALSE),"")</f>
        <v/>
      </c>
      <c r="K13" s="471" t="str">
        <f>IF(AND(VLOOKUP(A13,$A$30:$E$107,5,FALSE)&lt;&gt;"",VLOOKUP(A13,$A$30:$F110,6,FALSE)&lt;&gt;"",J13="Number"),"Yes","No")</f>
        <v>No</v>
      </c>
      <c r="L13" s="471"/>
      <c r="M13" s="471"/>
      <c r="N13" s="471"/>
      <c r="O13" s="471"/>
      <c r="P13" s="471"/>
      <c r="Q13" s="471"/>
      <c r="R13" s="599"/>
      <c r="S13" s="469" t="str">
        <f t="shared" si="0"/>
        <v/>
      </c>
      <c r="T13" s="469" t="str">
        <f>IFERROR(IF('Overview - Section A'!$AN$5="Funding Request",VLOOKUP(H13,'Overview - Section A'!$M$30:$P$39,4,FALSE),IF(AB13="","",AB13)),"")</f>
        <v>a1236000008JWhrAAG</v>
      </c>
      <c r="U13" s="469" t="b">
        <f t="shared" si="1"/>
        <v>0</v>
      </c>
      <c r="V13" s="469" t="str">
        <f t="shared" si="2"/>
        <v/>
      </c>
      <c r="W13" s="469" t="s">
        <v>838</v>
      </c>
      <c r="X13" s="473" t="str">
        <f t="array" ref="X13">IFERROR(IF(INDEX('Reference Records'!$G$19:$G$33,MATCH(LEFT(B13,255),LEFT('Reference Records'!$C$19:$C$33,255),0))=0,"",INDEX('Reference Records'!$G$19:$G$33,MATCH(LEFT(B13,255),LEFT('Reference Records'!$C$19:$C$33,255),0))),"")</f>
        <v/>
      </c>
      <c r="Y13" s="473" t="str">
        <f>IFERROR(IF('Overview - Section A'!$AN$5="Funding Request",IF('Reference Records'!$B$157&lt;&gt;"",VLOOKUP(Q13,'Reference Records'!$B$157:$C$158,2,FALSE),VLOOKUP(Q13,'Reference Records'!$A$170:$C$508,3,FALSE)),VLOOKUP(Q13,'Reference Records'!$A$511:$C$512,3,FALSE)),"")</f>
        <v/>
      </c>
      <c r="Z13" s="473" t="s">
        <v>840</v>
      </c>
      <c r="AA13" s="473" t="s">
        <v>433</v>
      </c>
      <c r="AB13" s="474" t="s">
        <v>438</v>
      </c>
      <c r="AC13" s="473"/>
      <c r="AD13" s="420"/>
      <c r="AE13" s="434"/>
      <c r="AF13" s="420"/>
      <c r="AG13" s="420"/>
      <c r="AH13" s="473" t="s">
        <v>430</v>
      </c>
      <c r="AI13" s="131"/>
      <c r="AJ13" s="133"/>
      <c r="AK13" s="133"/>
    </row>
    <row r="14" spans="1:37" ht="47.1" customHeight="1" x14ac:dyDescent="0.25">
      <c r="A14" s="396">
        <v>4</v>
      </c>
      <c r="B14" s="397"/>
      <c r="C14" s="434"/>
      <c r="D14" s="420"/>
      <c r="E14" s="420"/>
      <c r="F14" s="420"/>
      <c r="G14" s="400" t="str">
        <f t="array" ref="G14">IFERROR(IF(INDEX('Reference Records'!$D$19:$D$33,MATCH(LEFT(B14,255),LEFT('Reference Records'!$C$19:$C$33,255),0))=0,"",INDEX('Reference Records'!$D$19:$D$33,MATCH(LEFT(B14,255),LEFT('Reference Records'!$C$19:$C$33,255),0))),"")</f>
        <v/>
      </c>
      <c r="H14" s="471" t="str">
        <f>IF('Overview - Section A'!$AN$5="Funding Request",IF(I14="Funding Request Place Holder","",I14),"")</f>
        <v/>
      </c>
      <c r="I14" s="472" t="str">
        <f>IFERROR(IF(AB14="","",VLOOKUP(AB14,'Overview - Section A'!$P$30:$Q$39,2,FALSE)),"")</f>
        <v/>
      </c>
      <c r="J14" s="471" t="str">
        <f>IFERROR(VLOOKUP(B14,'Reference records(soft deleted)'!$D$25:$H$42,5,FALSE),"")</f>
        <v/>
      </c>
      <c r="K14" s="471" t="str">
        <f>IF(AND(VLOOKUP(A14,$A$30:$E$107,5,FALSE)&lt;&gt;"",VLOOKUP(A14,$A$30:$F111,6,FALSE)&lt;&gt;"",J14="Number"),"Yes","No")</f>
        <v>No</v>
      </c>
      <c r="L14" s="471"/>
      <c r="M14" s="471"/>
      <c r="N14" s="471"/>
      <c r="O14" s="471"/>
      <c r="P14" s="471"/>
      <c r="Q14" s="471"/>
      <c r="R14" s="434"/>
      <c r="S14" s="469" t="str">
        <f t="shared" si="0"/>
        <v/>
      </c>
      <c r="T14" s="469" t="str">
        <f>IFERROR(IF('Overview - Section A'!$AN$5="Funding Request",VLOOKUP(H14,'Overview - Section A'!$M$30:$P$39,4,FALSE),IF(AB14="","",AB14)),"")</f>
        <v>a1236000008JWhrAAG</v>
      </c>
      <c r="U14" s="469" t="b">
        <f t="shared" si="1"/>
        <v>0</v>
      </c>
      <c r="V14" s="469" t="str">
        <f t="shared" si="2"/>
        <v/>
      </c>
      <c r="W14" s="469" t="s">
        <v>841</v>
      </c>
      <c r="X14" s="473" t="str">
        <f t="array" ref="X14">IFERROR(IF(INDEX('Reference Records'!$G$19:$G$33,MATCH(LEFT(B14,255),LEFT('Reference Records'!$C$19:$C$33,255),0))=0,"",INDEX('Reference Records'!$G$19:$G$33,MATCH(LEFT(B14,255),LEFT('Reference Records'!$C$19:$C$33,255),0))),"")</f>
        <v/>
      </c>
      <c r="Y14" s="473" t="str">
        <f>IFERROR(IF('Overview - Section A'!$AN$5="Funding Request",IF('Reference Records'!$B$157&lt;&gt;"",VLOOKUP(Q14,'Reference Records'!$B$157:$C$158,2,FALSE),VLOOKUP(Q14,'Reference Records'!$A$170:$C$508,3,FALSE)),VLOOKUP(Q14,'Reference Records'!$A$511:$C$512,3,FALSE)),"")</f>
        <v/>
      </c>
      <c r="Z14" s="473" t="s">
        <v>843</v>
      </c>
      <c r="AA14" s="473" t="s">
        <v>433</v>
      </c>
      <c r="AB14" s="474" t="s">
        <v>438</v>
      </c>
      <c r="AC14" s="473"/>
      <c r="AD14" s="420"/>
      <c r="AE14" s="434"/>
      <c r="AF14" s="420"/>
      <c r="AG14" s="420"/>
      <c r="AH14" s="473" t="s">
        <v>430</v>
      </c>
      <c r="AI14" s="131"/>
      <c r="AJ14" s="133"/>
      <c r="AK14" s="133"/>
    </row>
    <row r="15" spans="1:37" ht="47.1" customHeight="1" x14ac:dyDescent="0.25">
      <c r="A15" s="396">
        <v>5</v>
      </c>
      <c r="B15" s="397" t="str">
        <f>IFERROR(VLOOKUP(Z15,'Reference records(soft deleted)'!$B$25:$D$42,3,FALSE),"")</f>
        <v/>
      </c>
      <c r="C15" s="434"/>
      <c r="D15" s="420"/>
      <c r="E15" s="420"/>
      <c r="F15" s="420"/>
      <c r="G15" s="400" t="str">
        <f t="array" ref="G15">IFERROR(IF(INDEX('Reference Records'!$D$19:$D$33,MATCH(LEFT(B15,255),LEFT('Reference Records'!$C$19:$C$33,255),0))=0,"",INDEX('Reference Records'!$D$19:$D$33,MATCH(LEFT(B15,255),LEFT('Reference Records'!$C$19:$C$33,255),0))),"")</f>
        <v/>
      </c>
      <c r="H15" s="471" t="str">
        <f>IF('Overview - Section A'!$AN$5="Funding Request",IF(I15="Funding Request Place Holder","",I15),"")</f>
        <v/>
      </c>
      <c r="I15" s="472" t="str">
        <f>IFERROR(IF(AB15="","",VLOOKUP(AB15,'Overview - Section A'!$P$30:$Q$39,2,FALSE)),"")</f>
        <v>Funding Request Place Holder</v>
      </c>
      <c r="J15" s="471" t="str">
        <f>IFERROR(VLOOKUP(B15,'Reference records(soft deleted)'!$D$25:$H$42,5,FALSE),"")</f>
        <v/>
      </c>
      <c r="K15" s="471" t="str">
        <f>IF(AND(VLOOKUP(A15,$A$30:$E$107,5,FALSE)&lt;&gt;"",VLOOKUP(A15,$A$30:$F112,6,FALSE)&lt;&gt;"",J15="Number"),"Yes","No")</f>
        <v>No</v>
      </c>
      <c r="L15" s="471"/>
      <c r="M15" s="471"/>
      <c r="N15" s="471"/>
      <c r="O15" s="471"/>
      <c r="P15" s="471"/>
      <c r="Q15" s="471" t="str">
        <f t="shared" ref="Q15:Q25" si="3">IFERROR(IF(AA15="","",AA15),"")</f>
        <v/>
      </c>
      <c r="R15" s="434"/>
      <c r="S15" s="469" t="str">
        <f t="shared" si="0"/>
        <v/>
      </c>
      <c r="T15" s="469" t="str">
        <f>IFERROR(IF('Overview - Section A'!$AN$5="Funding Request",VLOOKUP(H15,'Overview - Section A'!$M$30:$P$39,4,FALSE),IF(AB15="","",AB15)),"")</f>
        <v>a1236000008JWhrAAG</v>
      </c>
      <c r="U15" s="469" t="b">
        <f t="shared" si="1"/>
        <v>0</v>
      </c>
      <c r="V15" s="469" t="str">
        <f t="shared" si="2"/>
        <v/>
      </c>
      <c r="W15" s="469" t="s">
        <v>844</v>
      </c>
      <c r="X15" s="473" t="str">
        <f t="array" ref="X15">IFERROR(IF(INDEX('Reference Records'!$G$19:$G$33,MATCH(LEFT(B15,255),LEFT('Reference Records'!$C$19:$C$33,255),0))=0,"",INDEX('Reference Records'!$G$19:$G$33,MATCH(LEFT(B15,255),LEFT('Reference Records'!$C$19:$C$33,255),0))),"")</f>
        <v/>
      </c>
      <c r="Y15" s="473" t="str">
        <f>IFERROR(IF('Overview - Section A'!$AN$5="Funding Request",IF('Reference Records'!$B$157&lt;&gt;"",VLOOKUP(Q15,'Reference Records'!$B$157:$C$158,2,FALSE),VLOOKUP(Q15,'Reference Records'!$A$170:$C$508,3,FALSE)),VLOOKUP(Q15,'Reference Records'!$A$511:$C$512,3,FALSE)),"")</f>
        <v/>
      </c>
      <c r="Z15" s="473"/>
      <c r="AA15" s="473"/>
      <c r="AB15" s="474" t="s">
        <v>448</v>
      </c>
      <c r="AC15" s="473"/>
      <c r="AD15" s="420"/>
      <c r="AE15" s="434"/>
      <c r="AF15" s="420"/>
      <c r="AG15" s="420"/>
      <c r="AH15" s="473" t="s">
        <v>430</v>
      </c>
      <c r="AI15" s="131"/>
      <c r="AJ15" s="133"/>
      <c r="AK15" s="133"/>
    </row>
    <row r="16" spans="1:37" ht="47.1" customHeight="1" x14ac:dyDescent="0.25">
      <c r="A16" s="396">
        <v>6</v>
      </c>
      <c r="B16" s="397" t="str">
        <f>IFERROR(VLOOKUP(Z16,'Reference records(soft deleted)'!$B$25:$D$42,3,FALSE),"")</f>
        <v/>
      </c>
      <c r="C16" s="434"/>
      <c r="D16" s="420"/>
      <c r="E16" s="420"/>
      <c r="F16" s="420"/>
      <c r="G16" s="400" t="str">
        <f t="array" ref="G16">IFERROR(IF(INDEX('Reference Records'!$D$19:$D$33,MATCH(LEFT(B16,255),LEFT('Reference Records'!$C$19:$C$33,255),0))=0,"",INDEX('Reference Records'!$D$19:$D$33,MATCH(LEFT(B16,255),LEFT('Reference Records'!$C$19:$C$33,255),0))),"")</f>
        <v/>
      </c>
      <c r="H16" s="471" t="str">
        <f>IF('Overview - Section A'!$AN$5="Funding Request",IF(I16="Funding Request Place Holder","",I16),"")</f>
        <v/>
      </c>
      <c r="I16" s="472" t="str">
        <f>IFERROR(IF(AB16="","",VLOOKUP(AB16,'Overview - Section A'!$P$30:$Q$39,2,FALSE)),"")</f>
        <v>Funding Request Place Holder</v>
      </c>
      <c r="J16" s="471" t="str">
        <f>IFERROR(VLOOKUP(B16,'Reference records(soft deleted)'!$D$25:$H$42,5,FALSE),"")</f>
        <v/>
      </c>
      <c r="K16" s="471" t="str">
        <f>IF(AND(VLOOKUP(A16,$A$30:$E$107,5,FALSE)&lt;&gt;"",VLOOKUP(A16,$A$30:$F113,6,FALSE)&lt;&gt;"",J16="Number"),"Yes","No")</f>
        <v>No</v>
      </c>
      <c r="L16" s="471"/>
      <c r="M16" s="471"/>
      <c r="N16" s="471"/>
      <c r="O16" s="471"/>
      <c r="P16" s="471"/>
      <c r="Q16" s="471" t="str">
        <f t="shared" si="3"/>
        <v/>
      </c>
      <c r="R16" s="434"/>
      <c r="S16" s="469" t="str">
        <f t="shared" si="0"/>
        <v/>
      </c>
      <c r="T16" s="469" t="str">
        <f>IFERROR(IF('Overview - Section A'!$AN$5="Funding Request",VLOOKUP(H16,'Overview - Section A'!$M$30:$P$39,4,FALSE),IF(AB16="","",AB16)),"")</f>
        <v>a1236000008JWhrAAG</v>
      </c>
      <c r="U16" s="469" t="b">
        <f t="shared" si="1"/>
        <v>0</v>
      </c>
      <c r="V16" s="469" t="str">
        <f t="shared" si="2"/>
        <v/>
      </c>
      <c r="W16" s="469" t="s">
        <v>845</v>
      </c>
      <c r="X16" s="473" t="str">
        <f t="array" ref="X16">IFERROR(IF(INDEX('Reference Records'!$G$19:$G$33,MATCH(LEFT(B16,255),LEFT('Reference Records'!$C$19:$C$33,255),0))=0,"",INDEX('Reference Records'!$G$19:$G$33,MATCH(LEFT(B16,255),LEFT('Reference Records'!$C$19:$C$33,255),0))),"")</f>
        <v/>
      </c>
      <c r="Y16" s="473" t="str">
        <f>IFERROR(IF('Overview - Section A'!$AN$5="Funding Request",IF('Reference Records'!$B$157&lt;&gt;"",VLOOKUP(Q16,'Reference Records'!$B$157:$C$158,2,FALSE),VLOOKUP(Q16,'Reference Records'!$A$170:$C$508,3,FALSE)),VLOOKUP(Q16,'Reference Records'!$A$511:$C$512,3,FALSE)),"")</f>
        <v/>
      </c>
      <c r="Z16" s="473"/>
      <c r="AA16" s="473"/>
      <c r="AB16" s="474" t="s">
        <v>448</v>
      </c>
      <c r="AC16" s="473"/>
      <c r="AD16" s="420"/>
      <c r="AE16" s="434"/>
      <c r="AF16" s="420"/>
      <c r="AG16" s="420"/>
      <c r="AH16" s="473" t="s">
        <v>430</v>
      </c>
      <c r="AI16" s="131"/>
      <c r="AJ16" s="133"/>
      <c r="AK16" s="133"/>
    </row>
    <row r="17" spans="1:62" ht="47.1" customHeight="1" x14ac:dyDescent="0.25">
      <c r="A17" s="396">
        <v>7</v>
      </c>
      <c r="B17" s="397" t="str">
        <f>IFERROR(VLOOKUP(Z17,'Reference records(soft deleted)'!$B$25:$D$42,3,FALSE),"")</f>
        <v/>
      </c>
      <c r="C17" s="434"/>
      <c r="D17" s="420"/>
      <c r="E17" s="420"/>
      <c r="F17" s="420"/>
      <c r="G17" s="400" t="str">
        <f t="array" ref="G17">IFERROR(IF(INDEX('Reference Records'!$D$19:$D$33,MATCH(LEFT(B17,255),LEFT('Reference Records'!$C$19:$C$33,255),0))=0,"",INDEX('Reference Records'!$D$19:$D$33,MATCH(LEFT(B17,255),LEFT('Reference Records'!$C$19:$C$33,255),0))),"")</f>
        <v/>
      </c>
      <c r="H17" s="471" t="str">
        <f>IF('Overview - Section A'!$AN$5="Funding Request",IF(I17="Funding Request Place Holder","",I17),"")</f>
        <v/>
      </c>
      <c r="I17" s="472" t="str">
        <f>IFERROR(IF(AB17="","",VLOOKUP(AB17,'Overview - Section A'!$P$30:$Q$39,2,FALSE)),"")</f>
        <v>Funding Request Place Holder</v>
      </c>
      <c r="J17" s="471" t="str">
        <f>IFERROR(VLOOKUP(B17,'Reference records(soft deleted)'!$D$25:$H$42,5,FALSE),"")</f>
        <v/>
      </c>
      <c r="K17" s="471" t="str">
        <f>IF(AND(VLOOKUP(A17,$A$30:$E$107,5,FALSE)&lt;&gt;"",VLOOKUP(A17,$A$30:$F114,6,FALSE)&lt;&gt;"",J17="Number"),"Yes","No")</f>
        <v>No</v>
      </c>
      <c r="L17" s="471"/>
      <c r="M17" s="471"/>
      <c r="N17" s="471"/>
      <c r="O17" s="471"/>
      <c r="P17" s="471"/>
      <c r="Q17" s="471" t="str">
        <f t="shared" si="3"/>
        <v/>
      </c>
      <c r="R17" s="434"/>
      <c r="S17" s="469" t="str">
        <f t="shared" si="0"/>
        <v/>
      </c>
      <c r="T17" s="469" t="str">
        <f>IFERROR(IF('Overview - Section A'!$AN$5="Funding Request",VLOOKUP(H17,'Overview - Section A'!$M$30:$P$39,4,FALSE),IF(AB17="","",AB17)),"")</f>
        <v>a1236000008JWhrAAG</v>
      </c>
      <c r="U17" s="469" t="b">
        <f t="shared" si="1"/>
        <v>0</v>
      </c>
      <c r="V17" s="469" t="str">
        <f t="shared" si="2"/>
        <v/>
      </c>
      <c r="W17" s="469" t="s">
        <v>846</v>
      </c>
      <c r="X17" s="473" t="str">
        <f t="array" ref="X17">IFERROR(IF(INDEX('Reference Records'!$G$19:$G$33,MATCH(LEFT(B17,255),LEFT('Reference Records'!$C$19:$C$33,255),0))=0,"",INDEX('Reference Records'!$G$19:$G$33,MATCH(LEFT(B17,255),LEFT('Reference Records'!$C$19:$C$33,255),0))),"")</f>
        <v/>
      </c>
      <c r="Y17" s="473" t="str">
        <f>IFERROR(IF('Overview - Section A'!$AN$5="Funding Request",IF('Reference Records'!$B$157&lt;&gt;"",VLOOKUP(Q17,'Reference Records'!$B$157:$C$158,2,FALSE),VLOOKUP(Q17,'Reference Records'!$A$170:$C$508,3,FALSE)),VLOOKUP(Q17,'Reference Records'!$A$511:$C$512,3,FALSE)),"")</f>
        <v/>
      </c>
      <c r="Z17" s="473"/>
      <c r="AA17" s="473"/>
      <c r="AB17" s="474" t="s">
        <v>448</v>
      </c>
      <c r="AC17" s="473"/>
      <c r="AD17" s="420"/>
      <c r="AE17" s="434"/>
      <c r="AF17" s="420"/>
      <c r="AG17" s="420"/>
      <c r="AH17" s="473" t="s">
        <v>430</v>
      </c>
      <c r="AI17" s="131"/>
      <c r="AJ17" s="133"/>
      <c r="AK17" s="133"/>
    </row>
    <row r="18" spans="1:62" ht="47.1" customHeight="1" x14ac:dyDescent="0.25">
      <c r="A18" s="396">
        <v>8</v>
      </c>
      <c r="B18" s="397" t="str">
        <f>IFERROR(VLOOKUP(Z18,'Reference records(soft deleted)'!$B$25:$D$42,3,FALSE),"")</f>
        <v/>
      </c>
      <c r="C18" s="434"/>
      <c r="D18" s="420"/>
      <c r="E18" s="420"/>
      <c r="F18" s="420"/>
      <c r="G18" s="400" t="str">
        <f t="array" ref="G18">IFERROR(IF(INDEX('Reference Records'!$D$19:$D$33,MATCH(LEFT(B18,255),LEFT('Reference Records'!$C$19:$C$33,255),0))=0,"",INDEX('Reference Records'!$D$19:$D$33,MATCH(LEFT(B18,255),LEFT('Reference Records'!$C$19:$C$33,255),0))),"")</f>
        <v/>
      </c>
      <c r="H18" s="471" t="str">
        <f>IF('Overview - Section A'!$AN$5="Funding Request",IF(I18="Funding Request Place Holder","",I18),"")</f>
        <v/>
      </c>
      <c r="I18" s="472" t="str">
        <f>IFERROR(IF(AB18="","",VLOOKUP(AB18,'Overview - Section A'!$P$30:$Q$39,2,FALSE)),"")</f>
        <v>Funding Request Place Holder</v>
      </c>
      <c r="J18" s="471" t="str">
        <f>IFERROR(VLOOKUP(B18,'Reference records(soft deleted)'!$D$25:$H$42,5,FALSE),"")</f>
        <v/>
      </c>
      <c r="K18" s="471" t="str">
        <f>IF(AND(VLOOKUP(A18,$A$30:$E$107,5,FALSE)&lt;&gt;"",VLOOKUP(A18,$A$30:$F115,6,FALSE)&lt;&gt;"",J18="Number"),"Yes","No")</f>
        <v>No</v>
      </c>
      <c r="L18" s="471"/>
      <c r="M18" s="471"/>
      <c r="N18" s="471"/>
      <c r="O18" s="471"/>
      <c r="P18" s="471"/>
      <c r="Q18" s="471" t="str">
        <f t="shared" si="3"/>
        <v/>
      </c>
      <c r="R18" s="434"/>
      <c r="S18" s="469" t="str">
        <f t="shared" si="0"/>
        <v/>
      </c>
      <c r="T18" s="469" t="str">
        <f>IFERROR(IF('Overview - Section A'!$AN$5="Funding Request",VLOOKUP(H18,'Overview - Section A'!$M$30:$P$39,4,FALSE),IF(AB18="","",AB18)),"")</f>
        <v>a1236000008JWhrAAG</v>
      </c>
      <c r="U18" s="469" t="b">
        <f t="shared" si="1"/>
        <v>0</v>
      </c>
      <c r="V18" s="469" t="str">
        <f t="shared" si="2"/>
        <v/>
      </c>
      <c r="W18" s="469" t="s">
        <v>847</v>
      </c>
      <c r="X18" s="473" t="str">
        <f t="array" ref="X18">IFERROR(IF(INDEX('Reference Records'!$G$19:$G$33,MATCH(LEFT(B18,255),LEFT('Reference Records'!$C$19:$C$33,255),0))=0,"",INDEX('Reference Records'!$G$19:$G$33,MATCH(LEFT(B18,255),LEFT('Reference Records'!$C$19:$C$33,255),0))),"")</f>
        <v/>
      </c>
      <c r="Y18" s="473" t="str">
        <f>IFERROR(IF('Overview - Section A'!$AN$5="Funding Request",IF('Reference Records'!$B$157&lt;&gt;"",VLOOKUP(Q18,'Reference Records'!$B$157:$C$158,2,FALSE),VLOOKUP(Q18,'Reference Records'!$A$170:$C$508,3,FALSE)),VLOOKUP(Q18,'Reference Records'!$A$511:$C$512,3,FALSE)),"")</f>
        <v/>
      </c>
      <c r="Z18" s="473"/>
      <c r="AA18" s="473"/>
      <c r="AB18" s="474" t="s">
        <v>448</v>
      </c>
      <c r="AC18" s="473"/>
      <c r="AD18" s="420"/>
      <c r="AE18" s="434"/>
      <c r="AF18" s="420"/>
      <c r="AG18" s="420"/>
      <c r="AH18" s="473" t="s">
        <v>430</v>
      </c>
      <c r="AI18" s="131"/>
      <c r="AJ18" s="133"/>
      <c r="AK18" s="133"/>
    </row>
    <row r="19" spans="1:62" ht="47.1" customHeight="1" x14ac:dyDescent="0.25">
      <c r="A19" s="396">
        <v>9</v>
      </c>
      <c r="B19" s="397" t="str">
        <f>IFERROR(VLOOKUP(Z19,'Reference records(soft deleted)'!$B$25:$D$42,3,FALSE),"")</f>
        <v/>
      </c>
      <c r="C19" s="434"/>
      <c r="D19" s="420"/>
      <c r="E19" s="420"/>
      <c r="F19" s="420"/>
      <c r="G19" s="400" t="str">
        <f t="array" ref="G19">IFERROR(IF(INDEX('Reference Records'!$D$19:$D$33,MATCH(LEFT(B19,255),LEFT('Reference Records'!$C$19:$C$33,255),0))=0,"",INDEX('Reference Records'!$D$19:$D$33,MATCH(LEFT(B19,255),LEFT('Reference Records'!$C$19:$C$33,255),0))),"")</f>
        <v/>
      </c>
      <c r="H19" s="471" t="str">
        <f>IF('Overview - Section A'!$AN$5="Funding Request",IF(I19="Funding Request Place Holder","",I19),"")</f>
        <v/>
      </c>
      <c r="I19" s="472" t="str">
        <f>IFERROR(IF(AB19="","",VLOOKUP(AB19,'Overview - Section A'!$P$30:$Q$39,2,FALSE)),"")</f>
        <v>Funding Request Place Holder</v>
      </c>
      <c r="J19" s="471" t="str">
        <f>IFERROR(VLOOKUP(B19,'Reference records(soft deleted)'!$D$25:$H$42,5,FALSE),"")</f>
        <v/>
      </c>
      <c r="K19" s="471" t="str">
        <f>IF(AND(VLOOKUP(A19,$A$30:$E$107,5,FALSE)&lt;&gt;"",VLOOKUP(A19,$A$30:$F116,6,FALSE)&lt;&gt;"",J19="Number"),"Yes","No")</f>
        <v>No</v>
      </c>
      <c r="L19" s="471"/>
      <c r="M19" s="471"/>
      <c r="N19" s="471"/>
      <c r="O19" s="471"/>
      <c r="P19" s="471"/>
      <c r="Q19" s="471" t="str">
        <f t="shared" si="3"/>
        <v/>
      </c>
      <c r="R19" s="434"/>
      <c r="S19" s="469" t="str">
        <f t="shared" si="0"/>
        <v/>
      </c>
      <c r="T19" s="469" t="str">
        <f>IFERROR(IF('Overview - Section A'!$AN$5="Funding Request",VLOOKUP(H19,'Overview - Section A'!$M$30:$P$39,4,FALSE),IF(AB19="","",AB19)),"")</f>
        <v>a1236000008JWhrAAG</v>
      </c>
      <c r="U19" s="469" t="b">
        <f t="shared" si="1"/>
        <v>0</v>
      </c>
      <c r="V19" s="469" t="str">
        <f t="shared" si="2"/>
        <v/>
      </c>
      <c r="W19" s="469" t="s">
        <v>848</v>
      </c>
      <c r="X19" s="473" t="str">
        <f t="array" ref="X19">IFERROR(IF(INDEX('Reference Records'!$G$19:$G$33,MATCH(LEFT(B19,255),LEFT('Reference Records'!$C$19:$C$33,255),0))=0,"",INDEX('Reference Records'!$G$19:$G$33,MATCH(LEFT(B19,255),LEFT('Reference Records'!$C$19:$C$33,255),0))),"")</f>
        <v/>
      </c>
      <c r="Y19" s="473" t="str">
        <f>IFERROR(IF('Overview - Section A'!$AN$5="Funding Request",IF('Reference Records'!$B$157&lt;&gt;"",VLOOKUP(Q19,'Reference Records'!$B$157:$C$158,2,FALSE),VLOOKUP(Q19,'Reference Records'!$A$170:$C$508,3,FALSE)),VLOOKUP(Q19,'Reference Records'!$A$511:$C$512,3,FALSE)),"")</f>
        <v/>
      </c>
      <c r="Z19" s="473"/>
      <c r="AA19" s="473"/>
      <c r="AB19" s="474" t="s">
        <v>448</v>
      </c>
      <c r="AC19" s="473"/>
      <c r="AD19" s="420"/>
      <c r="AE19" s="434"/>
      <c r="AF19" s="420"/>
      <c r="AG19" s="420"/>
      <c r="AH19" s="473" t="s">
        <v>430</v>
      </c>
      <c r="AI19" s="131"/>
      <c r="AJ19" s="133"/>
      <c r="AK19" s="133"/>
    </row>
    <row r="20" spans="1:62" ht="47.1" customHeight="1" x14ac:dyDescent="0.25">
      <c r="A20" s="396">
        <v>10</v>
      </c>
      <c r="B20" s="397" t="str">
        <f>IFERROR(VLOOKUP(Z20,'Reference records(soft deleted)'!$B$25:$D$42,3,FALSE),"")</f>
        <v/>
      </c>
      <c r="C20" s="434"/>
      <c r="D20" s="420"/>
      <c r="E20" s="420"/>
      <c r="F20" s="420"/>
      <c r="G20" s="400" t="str">
        <f t="array" ref="G20">IFERROR(IF(INDEX('Reference Records'!$D$19:$D$33,MATCH(LEFT(B20,255),LEFT('Reference Records'!$C$19:$C$33,255),0))=0,"",INDEX('Reference Records'!$D$19:$D$33,MATCH(LEFT(B20,255),LEFT('Reference Records'!$C$19:$C$33,255),0))),"")</f>
        <v/>
      </c>
      <c r="H20" s="471" t="str">
        <f>IF('Overview - Section A'!$AN$5="Funding Request",IF(I20="Funding Request Place Holder","",I20),"")</f>
        <v/>
      </c>
      <c r="I20" s="472" t="str">
        <f>IFERROR(IF(AB20="","",VLOOKUP(AB20,'Overview - Section A'!$P$30:$Q$39,2,FALSE)),"")</f>
        <v>Funding Request Place Holder</v>
      </c>
      <c r="J20" s="471" t="str">
        <f>IFERROR(VLOOKUP(B20,'Reference records(soft deleted)'!$D$25:$H$42,5,FALSE),"")</f>
        <v/>
      </c>
      <c r="K20" s="471" t="str">
        <f>IF(AND(VLOOKUP(A20,$A$30:$E$107,5,FALSE)&lt;&gt;"",VLOOKUP(A20,$A$30:$F117,6,FALSE)&lt;&gt;"",J20="Number"),"Yes","No")</f>
        <v>No</v>
      </c>
      <c r="L20" s="471"/>
      <c r="M20" s="471"/>
      <c r="N20" s="471"/>
      <c r="O20" s="471"/>
      <c r="P20" s="471"/>
      <c r="Q20" s="471" t="str">
        <f t="shared" si="3"/>
        <v/>
      </c>
      <c r="R20" s="434"/>
      <c r="S20" s="469" t="str">
        <f t="shared" si="0"/>
        <v/>
      </c>
      <c r="T20" s="469" t="str">
        <f>IFERROR(IF('Overview - Section A'!$AN$5="Funding Request",VLOOKUP(H20,'Overview - Section A'!$M$30:$P$39,4,FALSE),IF(AB20="","",AB20)),"")</f>
        <v>a1236000008JWhrAAG</v>
      </c>
      <c r="U20" s="469" t="b">
        <f t="shared" si="1"/>
        <v>0</v>
      </c>
      <c r="V20" s="469" t="str">
        <f t="shared" si="2"/>
        <v/>
      </c>
      <c r="W20" s="469" t="s">
        <v>849</v>
      </c>
      <c r="X20" s="473" t="str">
        <f t="array" ref="X20">IFERROR(IF(INDEX('Reference Records'!$G$19:$G$33,MATCH(LEFT(B20,255),LEFT('Reference Records'!$C$19:$C$33,255),0))=0,"",INDEX('Reference Records'!$G$19:$G$33,MATCH(LEFT(B20,255),LEFT('Reference Records'!$C$19:$C$33,255),0))),"")</f>
        <v/>
      </c>
      <c r="Y20" s="473" t="str">
        <f>IFERROR(IF('Overview - Section A'!$AN$5="Funding Request",IF('Reference Records'!$B$157&lt;&gt;"",VLOOKUP(Q20,'Reference Records'!$B$157:$C$158,2,FALSE),VLOOKUP(Q20,'Reference Records'!$A$170:$C$508,3,FALSE)),VLOOKUP(Q20,'Reference Records'!$A$511:$C$512,3,FALSE)),"")</f>
        <v/>
      </c>
      <c r="Z20" s="473"/>
      <c r="AA20" s="473"/>
      <c r="AB20" s="474" t="s">
        <v>448</v>
      </c>
      <c r="AC20" s="473"/>
      <c r="AD20" s="420"/>
      <c r="AE20" s="434"/>
      <c r="AF20" s="420"/>
      <c r="AG20" s="420"/>
      <c r="AH20" s="473" t="s">
        <v>430</v>
      </c>
      <c r="AI20" s="131"/>
      <c r="AJ20" s="133"/>
      <c r="AK20" s="133"/>
    </row>
    <row r="21" spans="1:62" ht="47.1" customHeight="1" x14ac:dyDescent="0.25">
      <c r="A21" s="396">
        <v>11</v>
      </c>
      <c r="B21" s="397" t="str">
        <f>IFERROR(VLOOKUP(Z21,'Reference records(soft deleted)'!$B$25:$D$42,3,FALSE),"")</f>
        <v/>
      </c>
      <c r="C21" s="434"/>
      <c r="D21" s="420"/>
      <c r="E21" s="420"/>
      <c r="F21" s="420"/>
      <c r="G21" s="400" t="str">
        <f t="array" ref="G21">IFERROR(IF(INDEX('Reference Records'!$D$19:$D$33,MATCH(LEFT(B21,255),LEFT('Reference Records'!$C$19:$C$33,255),0))=0,"",INDEX('Reference Records'!$D$19:$D$33,MATCH(LEFT(B21,255),LEFT('Reference Records'!$C$19:$C$33,255),0))),"")</f>
        <v/>
      </c>
      <c r="H21" s="471" t="str">
        <f>IF('Overview - Section A'!$AN$5="Funding Request",IF(I21="Funding Request Place Holder","",I21),"")</f>
        <v/>
      </c>
      <c r="I21" s="472" t="str">
        <f>IFERROR(IF(AB21="","",VLOOKUP(AB21,'Overview - Section A'!$P$30:$Q$39,2,FALSE)),"")</f>
        <v>Funding Request Place Holder</v>
      </c>
      <c r="J21" s="471" t="str">
        <f>IFERROR(VLOOKUP(B21,'Reference records(soft deleted)'!$D$25:$H$42,5,FALSE),"")</f>
        <v/>
      </c>
      <c r="K21" s="471" t="str">
        <f>IF(AND(VLOOKUP(A21,$A$30:$E$107,5,FALSE)&lt;&gt;"",VLOOKUP(A21,$A$30:$F118,6,FALSE)&lt;&gt;"",J21="Number"),"Yes","No")</f>
        <v>No</v>
      </c>
      <c r="L21" s="471"/>
      <c r="M21" s="471"/>
      <c r="N21" s="471"/>
      <c r="O21" s="471"/>
      <c r="P21" s="471"/>
      <c r="Q21" s="471" t="str">
        <f t="shared" si="3"/>
        <v/>
      </c>
      <c r="R21" s="434"/>
      <c r="S21" s="469" t="str">
        <f t="shared" si="0"/>
        <v/>
      </c>
      <c r="T21" s="469" t="str">
        <f>IFERROR(IF('Overview - Section A'!$AN$5="Funding Request",VLOOKUP(H21,'Overview - Section A'!$M$30:$P$39,4,FALSE),IF(AB21="","",AB21)),"")</f>
        <v>a1236000008JWhrAAG</v>
      </c>
      <c r="U21" s="469" t="b">
        <f t="shared" si="1"/>
        <v>0</v>
      </c>
      <c r="V21" s="469" t="str">
        <f t="shared" si="2"/>
        <v/>
      </c>
      <c r="W21" s="469" t="s">
        <v>850</v>
      </c>
      <c r="X21" s="473" t="str">
        <f t="array" ref="X21">IFERROR(IF(INDEX('Reference Records'!$G$19:$G$33,MATCH(LEFT(B21,255),LEFT('Reference Records'!$C$19:$C$33,255),0))=0,"",INDEX('Reference Records'!$G$19:$G$33,MATCH(LEFT(B21,255),LEFT('Reference Records'!$C$19:$C$33,255),0))),"")</f>
        <v/>
      </c>
      <c r="Y21" s="473" t="str">
        <f>IFERROR(IF('Overview - Section A'!$AN$5="Funding Request",IF('Reference Records'!$B$157&lt;&gt;"",VLOOKUP(Q21,'Reference Records'!$B$157:$C$158,2,FALSE),VLOOKUP(Q21,'Reference Records'!$A$170:$C$508,3,FALSE)),VLOOKUP(Q21,'Reference Records'!$A$511:$C$512,3,FALSE)),"")</f>
        <v/>
      </c>
      <c r="Z21" s="473"/>
      <c r="AA21" s="473"/>
      <c r="AB21" s="474" t="s">
        <v>448</v>
      </c>
      <c r="AC21" s="473"/>
      <c r="AD21" s="420"/>
      <c r="AE21" s="434"/>
      <c r="AF21" s="420"/>
      <c r="AG21" s="420"/>
      <c r="AH21" s="473" t="s">
        <v>430</v>
      </c>
      <c r="AI21" s="131"/>
      <c r="AJ21" s="133"/>
      <c r="AK21" s="133"/>
    </row>
    <row r="22" spans="1:62" ht="47.1" customHeight="1" x14ac:dyDescent="0.25">
      <c r="A22" s="396">
        <v>12</v>
      </c>
      <c r="B22" s="397" t="str">
        <f>IFERROR(VLOOKUP(Z22,'Reference records(soft deleted)'!$B$25:$D$42,3,FALSE),"")</f>
        <v/>
      </c>
      <c r="C22" s="434"/>
      <c r="D22" s="420"/>
      <c r="E22" s="420"/>
      <c r="F22" s="420"/>
      <c r="G22" s="400" t="str">
        <f t="array" ref="G22">IFERROR(IF(INDEX('Reference Records'!$D$19:$D$33,MATCH(LEFT(B22,255),LEFT('Reference Records'!$C$19:$C$33,255),0))=0,"",INDEX('Reference Records'!$D$19:$D$33,MATCH(LEFT(B22,255),LEFT('Reference Records'!$C$19:$C$33,255),0))),"")</f>
        <v/>
      </c>
      <c r="H22" s="471" t="str">
        <f>IF('Overview - Section A'!$AN$5="Funding Request",IF(I22="Funding Request Place Holder","",I22),"")</f>
        <v/>
      </c>
      <c r="I22" s="472" t="str">
        <f>IFERROR(IF(AB22="","",VLOOKUP(AB22,'Overview - Section A'!$P$30:$Q$39,2,FALSE)),"")</f>
        <v>Funding Request Place Holder</v>
      </c>
      <c r="J22" s="471" t="str">
        <f>IFERROR(VLOOKUP(B22,'Reference records(soft deleted)'!$D$25:$H$42,5,FALSE),"")</f>
        <v/>
      </c>
      <c r="K22" s="471" t="str">
        <f>IF(AND(VLOOKUP(A22,$A$30:$E$107,5,FALSE)&lt;&gt;"",VLOOKUP(A22,$A$30:$F119,6,FALSE)&lt;&gt;"",J22="Number"),"Yes","No")</f>
        <v>No</v>
      </c>
      <c r="L22" s="471"/>
      <c r="M22" s="471"/>
      <c r="N22" s="471"/>
      <c r="O22" s="471"/>
      <c r="P22" s="471"/>
      <c r="Q22" s="471" t="str">
        <f t="shared" si="3"/>
        <v/>
      </c>
      <c r="R22" s="434"/>
      <c r="S22" s="469" t="str">
        <f t="shared" si="0"/>
        <v/>
      </c>
      <c r="T22" s="469" t="str">
        <f>IFERROR(IF('Overview - Section A'!$AN$5="Funding Request",VLOOKUP(H22,'Overview - Section A'!$M$30:$P$39,4,FALSE),IF(AB22="","",AB22)),"")</f>
        <v>a1236000008JWhrAAG</v>
      </c>
      <c r="U22" s="469" t="b">
        <f t="shared" si="1"/>
        <v>0</v>
      </c>
      <c r="V22" s="469" t="str">
        <f t="shared" si="2"/>
        <v/>
      </c>
      <c r="W22" s="469" t="s">
        <v>851</v>
      </c>
      <c r="X22" s="473" t="str">
        <f t="array" ref="X22">IFERROR(IF(INDEX('Reference Records'!$G$19:$G$33,MATCH(LEFT(B22,255),LEFT('Reference Records'!$C$19:$C$33,255),0))=0,"",INDEX('Reference Records'!$G$19:$G$33,MATCH(LEFT(B22,255),LEFT('Reference Records'!$C$19:$C$33,255),0))),"")</f>
        <v/>
      </c>
      <c r="Y22" s="473" t="str">
        <f>IFERROR(IF('Overview - Section A'!$AN$5="Funding Request",IF('Reference Records'!$B$157&lt;&gt;"",VLOOKUP(Q22,'Reference Records'!$B$157:$C$158,2,FALSE),VLOOKUP(Q22,'Reference Records'!$A$170:$C$508,3,FALSE)),VLOOKUP(Q22,'Reference Records'!$A$511:$C$512,3,FALSE)),"")</f>
        <v/>
      </c>
      <c r="Z22" s="473"/>
      <c r="AA22" s="473"/>
      <c r="AB22" s="474" t="s">
        <v>448</v>
      </c>
      <c r="AC22" s="473"/>
      <c r="AD22" s="420"/>
      <c r="AE22" s="434"/>
      <c r="AF22" s="420"/>
      <c r="AG22" s="420"/>
      <c r="AH22" s="473" t="s">
        <v>430</v>
      </c>
      <c r="AI22" s="131"/>
      <c r="AJ22" s="133"/>
      <c r="AK22" s="133"/>
    </row>
    <row r="23" spans="1:62" ht="47.1" customHeight="1" x14ac:dyDescent="0.25">
      <c r="A23" s="396">
        <v>13</v>
      </c>
      <c r="B23" s="397" t="str">
        <f>IFERROR(VLOOKUP(Z23,'Reference records(soft deleted)'!$B$25:$D$42,3,FALSE),"")</f>
        <v/>
      </c>
      <c r="C23" s="434"/>
      <c r="D23" s="420"/>
      <c r="E23" s="420"/>
      <c r="F23" s="420"/>
      <c r="G23" s="400" t="str">
        <f t="array" ref="G23">IFERROR(IF(INDEX('Reference Records'!$D$19:$D$33,MATCH(LEFT(B23,255),LEFT('Reference Records'!$C$19:$C$33,255),0))=0,"",INDEX('Reference Records'!$D$19:$D$33,MATCH(LEFT(B23,255),LEFT('Reference Records'!$C$19:$C$33,255),0))),"")</f>
        <v/>
      </c>
      <c r="H23" s="471" t="str">
        <f>IF('Overview - Section A'!$AN$5="Funding Request",IF(I23="Funding Request Place Holder","",I23),"")</f>
        <v/>
      </c>
      <c r="I23" s="472" t="str">
        <f>IFERROR(IF(AB23="","",VLOOKUP(AB23,'Overview - Section A'!$P$30:$Q$39,2,FALSE)),"")</f>
        <v>Funding Request Place Holder</v>
      </c>
      <c r="J23" s="471" t="str">
        <f>IFERROR(VLOOKUP(B23,'Reference records(soft deleted)'!$D$25:$H$42,5,FALSE),"")</f>
        <v/>
      </c>
      <c r="K23" s="471" t="str">
        <f>IF(AND(VLOOKUP(A23,$A$30:$E$107,5,FALSE)&lt;&gt;"",VLOOKUP(A23,$A$30:$F120,6,FALSE)&lt;&gt;"",J23="Number"),"Yes","No")</f>
        <v>No</v>
      </c>
      <c r="L23" s="471"/>
      <c r="M23" s="471"/>
      <c r="N23" s="471"/>
      <c r="O23" s="471"/>
      <c r="P23" s="471"/>
      <c r="Q23" s="471" t="str">
        <f t="shared" si="3"/>
        <v/>
      </c>
      <c r="R23" s="434"/>
      <c r="S23" s="469" t="str">
        <f t="shared" si="0"/>
        <v/>
      </c>
      <c r="T23" s="469" t="str">
        <f>IFERROR(IF('Overview - Section A'!$AN$5="Funding Request",VLOOKUP(H23,'Overview - Section A'!$M$30:$P$39,4,FALSE),IF(AB23="","",AB23)),"")</f>
        <v>a1236000008JWhrAAG</v>
      </c>
      <c r="U23" s="469" t="b">
        <f t="shared" si="1"/>
        <v>0</v>
      </c>
      <c r="V23" s="469" t="str">
        <f t="shared" si="2"/>
        <v/>
      </c>
      <c r="W23" s="469" t="s">
        <v>852</v>
      </c>
      <c r="X23" s="473" t="str">
        <f t="array" ref="X23">IFERROR(IF(INDEX('Reference Records'!$G$19:$G$33,MATCH(LEFT(B23,255),LEFT('Reference Records'!$C$19:$C$33,255),0))=0,"",INDEX('Reference Records'!$G$19:$G$33,MATCH(LEFT(B23,255),LEFT('Reference Records'!$C$19:$C$33,255),0))),"")</f>
        <v/>
      </c>
      <c r="Y23" s="473" t="str">
        <f>IFERROR(IF('Overview - Section A'!$AN$5="Funding Request",IF('Reference Records'!$B$157&lt;&gt;"",VLOOKUP(Q23,'Reference Records'!$B$157:$C$158,2,FALSE),VLOOKUP(Q23,'Reference Records'!$A$170:$C$508,3,FALSE)),VLOOKUP(Q23,'Reference Records'!$A$511:$C$512,3,FALSE)),"")</f>
        <v/>
      </c>
      <c r="Z23" s="473"/>
      <c r="AA23" s="473"/>
      <c r="AB23" s="474" t="s">
        <v>448</v>
      </c>
      <c r="AC23" s="473"/>
      <c r="AD23" s="420"/>
      <c r="AE23" s="434"/>
      <c r="AF23" s="420"/>
      <c r="AG23" s="420"/>
      <c r="AH23" s="473" t="s">
        <v>430</v>
      </c>
      <c r="AI23" s="131"/>
      <c r="AJ23" s="133"/>
      <c r="AK23" s="133"/>
    </row>
    <row r="24" spans="1:62" ht="47.1" customHeight="1" x14ac:dyDescent="0.25">
      <c r="A24" s="396">
        <v>14</v>
      </c>
      <c r="B24" s="397" t="str">
        <f>IFERROR(VLOOKUP(Z24,'Reference records(soft deleted)'!$B$25:$D$42,3,FALSE),"")</f>
        <v/>
      </c>
      <c r="C24" s="434"/>
      <c r="D24" s="420"/>
      <c r="E24" s="420"/>
      <c r="F24" s="420"/>
      <c r="G24" s="400" t="str">
        <f t="array" ref="G24">IFERROR(IF(INDEX('Reference Records'!$D$19:$D$33,MATCH(LEFT(B24,255),LEFT('Reference Records'!$C$19:$C$33,255),0))=0,"",INDEX('Reference Records'!$D$19:$D$33,MATCH(LEFT(B24,255),LEFT('Reference Records'!$C$19:$C$33,255),0))),"")</f>
        <v/>
      </c>
      <c r="H24" s="471" t="str">
        <f>IF('Overview - Section A'!$AN$5="Funding Request",IF(I24="Funding Request Place Holder","",I24),"")</f>
        <v/>
      </c>
      <c r="I24" s="472" t="str">
        <f>IFERROR(IF(AB24="","",VLOOKUP(AB24,'Overview - Section A'!$P$30:$Q$39,2,FALSE)),"")</f>
        <v>Funding Request Place Holder</v>
      </c>
      <c r="J24" s="471" t="str">
        <f>IFERROR(VLOOKUP(B24,'Reference records(soft deleted)'!$D$25:$H$42,5,FALSE),"")</f>
        <v/>
      </c>
      <c r="K24" s="471" t="str">
        <f>IF(AND(VLOOKUP(A24,$A$30:$E$107,5,FALSE)&lt;&gt;"",VLOOKUP(A24,$A$30:$F121,6,FALSE)&lt;&gt;"",J24="Number"),"Yes","No")</f>
        <v>No</v>
      </c>
      <c r="L24" s="471"/>
      <c r="M24" s="471"/>
      <c r="N24" s="471"/>
      <c r="O24" s="471"/>
      <c r="P24" s="471"/>
      <c r="Q24" s="471" t="str">
        <f t="shared" si="3"/>
        <v/>
      </c>
      <c r="R24" s="434"/>
      <c r="S24" s="469" t="str">
        <f t="shared" si="0"/>
        <v/>
      </c>
      <c r="T24" s="469" t="str">
        <f>IFERROR(IF('Overview - Section A'!$AN$5="Funding Request",VLOOKUP(H24,'Overview - Section A'!$M$30:$P$39,4,FALSE),IF(AB24="","",AB24)),"")</f>
        <v>a1236000008JWhrAAG</v>
      </c>
      <c r="U24" s="469" t="b">
        <f t="shared" si="1"/>
        <v>0</v>
      </c>
      <c r="V24" s="469" t="str">
        <f t="shared" si="2"/>
        <v/>
      </c>
      <c r="W24" s="469" t="s">
        <v>853</v>
      </c>
      <c r="X24" s="473" t="str">
        <f t="array" ref="X24">IFERROR(IF(INDEX('Reference Records'!$G$19:$G$33,MATCH(LEFT(B24,255),LEFT('Reference Records'!$C$19:$C$33,255),0))=0,"",INDEX('Reference Records'!$G$19:$G$33,MATCH(LEFT(B24,255),LEFT('Reference Records'!$C$19:$C$33,255),0))),"")</f>
        <v/>
      </c>
      <c r="Y24" s="473" t="str">
        <f>IFERROR(IF('Overview - Section A'!$AN$5="Funding Request",IF('Reference Records'!$B$157&lt;&gt;"",VLOOKUP(Q24,'Reference Records'!$B$157:$C$158,2,FALSE),VLOOKUP(Q24,'Reference Records'!$A$170:$C$508,3,FALSE)),VLOOKUP(Q24,'Reference Records'!$A$511:$C$512,3,FALSE)),"")</f>
        <v/>
      </c>
      <c r="Z24" s="473"/>
      <c r="AA24" s="473"/>
      <c r="AB24" s="474" t="s">
        <v>448</v>
      </c>
      <c r="AC24" s="473"/>
      <c r="AD24" s="420"/>
      <c r="AE24" s="434"/>
      <c r="AF24" s="420"/>
      <c r="AG24" s="420"/>
      <c r="AH24" s="473" t="s">
        <v>430</v>
      </c>
      <c r="AI24" s="131"/>
      <c r="AJ24" s="133"/>
      <c r="AK24" s="133"/>
    </row>
    <row r="25" spans="1:62" ht="47.1" customHeight="1" x14ac:dyDescent="0.25">
      <c r="A25" s="396">
        <v>15</v>
      </c>
      <c r="B25" s="397" t="str">
        <f>IFERROR(VLOOKUP(Z25,'Reference records(soft deleted)'!$B$25:$D$42,3,FALSE),"")</f>
        <v/>
      </c>
      <c r="C25" s="434"/>
      <c r="D25" s="420"/>
      <c r="E25" s="420"/>
      <c r="F25" s="420"/>
      <c r="G25" s="400" t="str">
        <f t="array" ref="G25">IFERROR(IF(INDEX('Reference Records'!$D$19:$D$33,MATCH(LEFT(B25,255),LEFT('Reference Records'!$C$19:$C$33,255),0))=0,"",INDEX('Reference Records'!$D$19:$D$33,MATCH(LEFT(B25,255),LEFT('Reference Records'!$C$19:$C$33,255),0))),"")</f>
        <v/>
      </c>
      <c r="H25" s="471" t="str">
        <f>IF('Overview - Section A'!$AN$5="Funding Request",IF(I25="Funding Request Place Holder","",I25),"")</f>
        <v/>
      </c>
      <c r="I25" s="472" t="str">
        <f>IFERROR(IF(AB25="","",VLOOKUP(AB25,'Overview - Section A'!$P$30:$Q$39,2,FALSE)),"")</f>
        <v>Funding Request Place Holder</v>
      </c>
      <c r="J25" s="471" t="str">
        <f>IFERROR(VLOOKUP(B25,'Reference records(soft deleted)'!$D$25:$H$42,5,FALSE),"")</f>
        <v/>
      </c>
      <c r="K25" s="471" t="str">
        <f>IF(AND(VLOOKUP(A25,$A$30:$E$107,5,FALSE)&lt;&gt;"",VLOOKUP(A25,$A$30:$F122,6,FALSE)&lt;&gt;"",J25="Number"),"Yes","No")</f>
        <v>No</v>
      </c>
      <c r="L25" s="471"/>
      <c r="M25" s="471"/>
      <c r="N25" s="471"/>
      <c r="O25" s="471"/>
      <c r="P25" s="471"/>
      <c r="Q25" s="471" t="str">
        <f t="shared" si="3"/>
        <v/>
      </c>
      <c r="R25" s="434"/>
      <c r="S25" s="469" t="str">
        <f t="shared" si="0"/>
        <v/>
      </c>
      <c r="T25" s="469" t="str">
        <f>IFERROR(IF('Overview - Section A'!$AN$5="Funding Request",VLOOKUP(H25,'Overview - Section A'!$M$30:$P$39,4,FALSE),IF(AB25="","",AB25)),"")</f>
        <v>a1236000008JWhrAAG</v>
      </c>
      <c r="U25" s="469" t="b">
        <f t="shared" si="1"/>
        <v>0</v>
      </c>
      <c r="V25" s="469" t="str">
        <f t="shared" si="2"/>
        <v/>
      </c>
      <c r="W25" s="469" t="s">
        <v>854</v>
      </c>
      <c r="X25" s="473" t="str">
        <f t="array" ref="X25">IFERROR(IF(INDEX('Reference Records'!$G$19:$G$33,MATCH(LEFT(B25,255),LEFT('Reference Records'!$C$19:$C$33,255),0))=0,"",INDEX('Reference Records'!$G$19:$G$33,MATCH(LEFT(B25,255),LEFT('Reference Records'!$C$19:$C$33,255),0))),"")</f>
        <v/>
      </c>
      <c r="Y25" s="473" t="str">
        <f>IFERROR(IF('Overview - Section A'!$AN$5="Funding Request",IF('Reference Records'!$B$157&lt;&gt;"",VLOOKUP(Q25,'Reference Records'!$B$157:$C$158,2,FALSE),VLOOKUP(Q25,'Reference Records'!$A$170:$C$508,3,FALSE)),VLOOKUP(Q25,'Reference Records'!$A$511:$C$512,3,FALSE)),"")</f>
        <v/>
      </c>
      <c r="Z25" s="473"/>
      <c r="AA25" s="473"/>
      <c r="AB25" s="474" t="s">
        <v>448</v>
      </c>
      <c r="AC25" s="473"/>
      <c r="AD25" s="420"/>
      <c r="AE25" s="434"/>
      <c r="AF25" s="420"/>
      <c r="AG25" s="420"/>
      <c r="AH25" s="473" t="s">
        <v>430</v>
      </c>
      <c r="AI25" s="131"/>
      <c r="AJ25" s="133"/>
      <c r="AK25" s="133"/>
    </row>
    <row r="26" spans="1:62" s="51" customFormat="1" ht="2.65" customHeight="1" thickBot="1" x14ac:dyDescent="0.3">
      <c r="A26" s="52"/>
      <c r="B26" s="52"/>
      <c r="C26" s="52"/>
      <c r="D26" s="52"/>
      <c r="E26" s="53"/>
      <c r="F26" s="53"/>
      <c r="G26" s="54"/>
      <c r="H26" s="53"/>
      <c r="I26" s="53"/>
      <c r="J26" s="53"/>
      <c r="K26" s="55"/>
      <c r="L26" s="56"/>
      <c r="M26" s="56"/>
      <c r="N26" s="56"/>
      <c r="O26" s="57"/>
      <c r="P26" s="57"/>
      <c r="Q26" s="58"/>
      <c r="R26" s="59"/>
      <c r="S26" s="59"/>
      <c r="T26" s="59"/>
      <c r="U26" s="59"/>
      <c r="V26" s="59"/>
      <c r="W26" s="59"/>
      <c r="X26" s="59"/>
      <c r="Y26" s="59"/>
      <c r="Z26" s="59"/>
      <c r="AA26" s="59"/>
      <c r="AB26" s="59"/>
      <c r="AC26" s="59"/>
      <c r="AD26" s="59"/>
      <c r="AE26" s="59"/>
      <c r="AF26" s="59"/>
      <c r="AG26" s="59"/>
      <c r="AH26" s="59"/>
      <c r="AI26" s="60"/>
      <c r="AJ26" s="134"/>
      <c r="AK26" s="134"/>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1:62" ht="35.65" customHeight="1" thickBot="1" x14ac:dyDescent="0.3">
      <c r="A27" s="61"/>
      <c r="D27" s="62"/>
      <c r="E27" s="62"/>
      <c r="AJ27" s="133"/>
      <c r="AK27" s="133"/>
    </row>
    <row r="28" spans="1:62" ht="27" customHeight="1" thickBot="1" x14ac:dyDescent="0.3">
      <c r="A28" s="620" t="s">
        <v>278</v>
      </c>
      <c r="B28" s="621"/>
      <c r="C28" s="621"/>
      <c r="D28" s="621"/>
      <c r="E28" s="621"/>
      <c r="F28" s="621"/>
      <c r="G28" s="621"/>
      <c r="H28" s="621"/>
      <c r="I28" s="63"/>
      <c r="J28" s="63"/>
      <c r="K28" s="63"/>
      <c r="L28" s="63"/>
      <c r="M28" s="63"/>
      <c r="N28" s="312"/>
      <c r="O28" s="318"/>
      <c r="P28" s="319"/>
      <c r="Q28" s="47"/>
    </row>
    <row r="29" spans="1:62" ht="45.75" customHeight="1" x14ac:dyDescent="0.25">
      <c r="A29" s="409" t="s">
        <v>279</v>
      </c>
      <c r="B29" s="409" t="s">
        <v>277</v>
      </c>
      <c r="C29" s="410" t="s">
        <v>271</v>
      </c>
      <c r="D29" s="410" t="s">
        <v>272</v>
      </c>
      <c r="E29" s="410" t="s">
        <v>273</v>
      </c>
      <c r="F29" s="409" t="s">
        <v>274</v>
      </c>
      <c r="G29" s="410" t="s">
        <v>275</v>
      </c>
      <c r="H29" s="410" t="s">
        <v>96</v>
      </c>
      <c r="I29" s="411"/>
      <c r="J29" s="412" t="s">
        <v>146</v>
      </c>
      <c r="K29" s="412" t="s">
        <v>145</v>
      </c>
      <c r="L29" s="412" t="s">
        <v>28</v>
      </c>
      <c r="M29" s="412" t="s">
        <v>147</v>
      </c>
      <c r="N29" s="413" t="s">
        <v>166</v>
      </c>
      <c r="O29" s="412" t="s">
        <v>30</v>
      </c>
      <c r="P29" s="320"/>
      <c r="Q29" s="47"/>
    </row>
    <row r="30" spans="1:62" ht="47.1" hidden="1" customHeight="1" x14ac:dyDescent="0.25">
      <c r="A30" s="396" t="s">
        <v>51</v>
      </c>
      <c r="B30" s="414" t="str">
        <f t="shared" ref="B30:B61" si="4">IF(A30=A29,"",VLOOKUP(A30,$A$10:$V$26,22,FALSE))</f>
        <v>[Custom Outcome Indicator Local]</v>
      </c>
      <c r="C30" s="415" t="str">
        <f>IFERROR(IF(K30&lt;&gt;"",K30,IF(A30=A29,IF(C29&lt;YEAR('Overview - Section A'!$E$8),C29+1,""),YEAR('Overview - Section A'!$E$7))),"")</f>
        <v>[Year of Target]</v>
      </c>
      <c r="D30" s="416" t="s">
        <v>22</v>
      </c>
      <c r="E30" s="417" t="s">
        <v>23</v>
      </c>
      <c r="F30" s="418" t="str">
        <f>IF(IF(AND(D30="",E30=""),N30,IFERROR((D30/E30)*100,""))=0,"",IF(AND(D30="",E30=""),N30,IFERROR((D30/E30)*100,"")))</f>
        <v/>
      </c>
      <c r="G30" s="419" t="s">
        <v>24</v>
      </c>
      <c r="H30" s="420" t="s">
        <v>95</v>
      </c>
      <c r="I30" s="421"/>
      <c r="J30" s="422" t="s">
        <v>29</v>
      </c>
      <c r="K30" s="423" t="s">
        <v>170</v>
      </c>
      <c r="L30" s="424" t="b">
        <f t="shared" ref="L30:L61" si="5">IFERROR(IF(VLOOKUP(A30,$A$10:$V$26,22,FALSE)&lt;&gt;"",TRUE,FALSE),FALSE)</f>
        <v>1</v>
      </c>
      <c r="M30" s="424" t="str">
        <f ca="1">IFERROR(IF(G30&lt;&gt;"",INDEX('Overview - Section A'!$U$45:$U$51,MATCH(G30,'Overview - Section A'!$A$45:$A$51,1)),J30),"")</f>
        <v>[Record ID]</v>
      </c>
      <c r="N30" s="424" t="s">
        <v>144</v>
      </c>
      <c r="O30" s="424" t="s">
        <v>29</v>
      </c>
      <c r="P30" s="321"/>
      <c r="Q30" s="47"/>
    </row>
    <row r="31" spans="1:62" ht="47.1" customHeight="1" x14ac:dyDescent="0.25">
      <c r="A31" s="396">
        <v>1</v>
      </c>
      <c r="B31" s="414" t="str">
        <f t="shared" si="4"/>
        <v>Malaria O-6: Proportion de ménages disposant d'au moins une moustiquaire imprégnée d'insecticide pour deux personnes</v>
      </c>
      <c r="C31" s="415" t="str">
        <f>IFERROR(IF(K31&lt;&gt;"",K31,IF(A31=A30,IF(C30&lt;YEAR('Overview - Section A'!$E$8),C30+1,""),YEAR('Overview - Section A'!$E$7))),"")</f>
        <v>2017</v>
      </c>
      <c r="D31" s="416"/>
      <c r="E31" s="417"/>
      <c r="F31" s="418"/>
      <c r="G31" s="419"/>
      <c r="H31" s="420"/>
      <c r="I31" s="421"/>
      <c r="J31" s="422" t="s">
        <v>460</v>
      </c>
      <c r="K31" s="423" t="s">
        <v>387</v>
      </c>
      <c r="L31" s="424" t="b">
        <f t="shared" si="5"/>
        <v>1</v>
      </c>
      <c r="M31" s="424" t="str">
        <f>IFERROR(IF(G31&lt;&gt;"",INDEX('Overview - Section A'!$U$45:$U$51,MATCH(G31,'Overview - Section A'!$A$45:$A$51,1)),J31),"")</f>
        <v>a1Y36000002VuDMEA0</v>
      </c>
      <c r="N31" s="424"/>
      <c r="O31" s="424" t="s">
        <v>461</v>
      </c>
      <c r="P31" s="321"/>
      <c r="Q31" s="47"/>
    </row>
    <row r="32" spans="1:62" ht="47.1" customHeight="1" x14ac:dyDescent="0.25">
      <c r="A32" s="396">
        <v>1</v>
      </c>
      <c r="B32" s="414" t="str">
        <f t="shared" si="4"/>
        <v/>
      </c>
      <c r="C32" s="415" t="str">
        <f>IFERROR(IF(K32&lt;&gt;"",K32,IF(A32=A31,IF(C31&lt;YEAR('Overview - Section A'!$E$8),C31+1,""),YEAR('Overview - Section A'!$E$7))),"")</f>
        <v>2018</v>
      </c>
      <c r="D32" s="596"/>
      <c r="E32" s="593"/>
      <c r="F32" s="605">
        <v>85</v>
      </c>
      <c r="G32" s="604">
        <v>43525</v>
      </c>
      <c r="H32" s="420"/>
      <c r="I32" s="421"/>
      <c r="J32" s="422" t="s">
        <v>462</v>
      </c>
      <c r="K32" s="423" t="s">
        <v>388</v>
      </c>
      <c r="L32" s="424" t="b">
        <f t="shared" si="5"/>
        <v>1</v>
      </c>
      <c r="M32" s="424" t="str">
        <f ca="1">IFERROR(IF(G32&lt;&gt;"",INDEX('Overview - Section A'!$U$45:$U$51,MATCH(G32,'Overview - Section A'!$A$45:$A$51,1)),J32),"")</f>
        <v>a1Y36000002VuDNEA0</v>
      </c>
      <c r="N32" s="424"/>
      <c r="O32" s="424" t="s">
        <v>463</v>
      </c>
      <c r="P32" s="321"/>
      <c r="Q32" s="47"/>
    </row>
    <row r="33" spans="1:17" ht="47.1" customHeight="1" x14ac:dyDescent="0.25">
      <c r="A33" s="396">
        <v>1</v>
      </c>
      <c r="B33" s="414" t="str">
        <f t="shared" si="4"/>
        <v/>
      </c>
      <c r="C33" s="415" t="str">
        <f>IFERROR(IF(K33&lt;&gt;"",K33,IF(A33=A32,IF(C32&lt;YEAR('Overview - Section A'!$E$8),C32+1,""),YEAR('Overview - Section A'!$E$7))),"")</f>
        <v>2019</v>
      </c>
      <c r="D33" s="417"/>
      <c r="E33" s="417"/>
      <c r="F33" s="481"/>
      <c r="G33" s="419"/>
      <c r="H33" s="420"/>
      <c r="I33" s="421"/>
      <c r="J33" s="422" t="s">
        <v>462</v>
      </c>
      <c r="K33" s="423" t="s">
        <v>389</v>
      </c>
      <c r="L33" s="424" t="b">
        <f t="shared" si="5"/>
        <v>1</v>
      </c>
      <c r="M33" s="424" t="str">
        <f>IFERROR(IF(G33&lt;&gt;"",INDEX('Overview - Section A'!$U$45:$U$51,MATCH(G33,'Overview - Section A'!$A$45:$A$51,1)),J33),"")</f>
        <v>a1Y36000002VuDNEA0</v>
      </c>
      <c r="N33" s="424"/>
      <c r="O33" s="424" t="s">
        <v>464</v>
      </c>
      <c r="P33" s="321"/>
      <c r="Q33" s="47"/>
    </row>
    <row r="34" spans="1:17" ht="47.1" customHeight="1" x14ac:dyDescent="0.25">
      <c r="A34" s="396">
        <v>1</v>
      </c>
      <c r="B34" s="414" t="str">
        <f t="shared" si="4"/>
        <v/>
      </c>
      <c r="C34" s="415" t="str">
        <f>IFERROR(IF(K34&lt;&gt;"",K34,IF(A34=A33,IF(C33&lt;YEAR('Overview - Section A'!$E$8),C33+1,""),YEAR('Overview - Section A'!$E$7))),"")</f>
        <v>2020</v>
      </c>
      <c r="D34" s="416"/>
      <c r="E34" s="417"/>
      <c r="F34" s="418" t="str">
        <f>IF(IF(AND(D34="",E34=""),N34,IFERROR((D34/E34)*100,""))=0,"",IF(AND(D34="",E34=""),N34,IFERROR((D34/E34)*100,"")))</f>
        <v/>
      </c>
      <c r="G34" s="419"/>
      <c r="H34" s="420"/>
      <c r="I34" s="421"/>
      <c r="J34" s="422" t="s">
        <v>465</v>
      </c>
      <c r="K34" s="423" t="s">
        <v>390</v>
      </c>
      <c r="L34" s="424" t="b">
        <f t="shared" si="5"/>
        <v>1</v>
      </c>
      <c r="M34" s="424" t="str">
        <f>IFERROR(IF(G34&lt;&gt;"",INDEX('Overview - Section A'!$U$45:$U$51,MATCH(G34,'Overview - Section A'!$A$45:$A$51,1)),J34),"")</f>
        <v>a1Y36000002VuDPEA0</v>
      </c>
      <c r="N34" s="424"/>
      <c r="O34" s="424" t="s">
        <v>466</v>
      </c>
      <c r="P34" s="321"/>
      <c r="Q34" s="47"/>
    </row>
    <row r="35" spans="1:17" ht="47.1" customHeight="1" x14ac:dyDescent="0.25">
      <c r="A35" s="396">
        <v>1</v>
      </c>
      <c r="B35" s="414" t="str">
        <f t="shared" si="4"/>
        <v/>
      </c>
      <c r="C35" s="415" t="str">
        <f>IFERROR(IF(K35&lt;&gt;"",K35,IF(A35=A34,IF(C34&lt;YEAR('Overview - Section A'!$E$8),C34+1,""),YEAR('Overview - Section A'!$E$7))),"")</f>
        <v/>
      </c>
      <c r="D35" s="416"/>
      <c r="E35" s="417"/>
      <c r="F35" s="418" t="str">
        <f t="shared" ref="F35:F94" si="6">IF(IF(AND(D35="",E35=""),N35,IFERROR((D35/E35)*100,""))=0,"",IF(AND(D35="",E35=""),N35,IFERROR((D35/E35)*100,"")))</f>
        <v/>
      </c>
      <c r="G35" s="419"/>
      <c r="H35" s="420"/>
      <c r="I35" s="421"/>
      <c r="J35" s="422" t="s">
        <v>467</v>
      </c>
      <c r="K35" s="423"/>
      <c r="L35" s="424" t="b">
        <f t="shared" si="5"/>
        <v>1</v>
      </c>
      <c r="M35" s="424" t="str">
        <f>IFERROR(IF(G35&lt;&gt;"",INDEX('Overview - Section A'!$U$45:$U$51,MATCH(G35,'Overview - Section A'!$A$45:$A$51,1)),J35),"")</f>
        <v>a1Y36000002VuDQEA0</v>
      </c>
      <c r="N35" s="424"/>
      <c r="O35" s="424" t="s">
        <v>468</v>
      </c>
      <c r="P35" s="321"/>
      <c r="Q35" s="47"/>
    </row>
    <row r="36" spans="1:17" ht="47.1" customHeight="1" x14ac:dyDescent="0.25">
      <c r="A36" s="396">
        <v>2</v>
      </c>
      <c r="B36" s="414" t="str">
        <f t="shared" si="4"/>
        <v>Malaria O-3: Proportion de personnes utilisant une moustiquaire imprégnée d'insecticide parmi les personnes disposant d'une moustiquaire imprégnée d'insecticide</v>
      </c>
      <c r="C36" s="415" t="str">
        <f>IFERROR(IF(K36&lt;&gt;"",K36,IF(A36=A35,IF(C35&lt;YEAR('Overview - Section A'!$E$8),C35+1,""),YEAR('Overview - Section A'!$E$7))),"")</f>
        <v>2017</v>
      </c>
      <c r="D36" s="416"/>
      <c r="E36" s="417"/>
      <c r="F36" s="418" t="str">
        <f t="shared" si="6"/>
        <v/>
      </c>
      <c r="G36" s="419"/>
      <c r="H36" s="420"/>
      <c r="I36" s="421"/>
      <c r="J36" s="422" t="s">
        <v>460</v>
      </c>
      <c r="K36" s="423" t="s">
        <v>387</v>
      </c>
      <c r="L36" s="424" t="b">
        <f t="shared" si="5"/>
        <v>1</v>
      </c>
      <c r="M36" s="424" t="str">
        <f>IFERROR(IF(G36&lt;&gt;"",INDEX('Overview - Section A'!$U$45:$U$51,MATCH(G36,'Overview - Section A'!$A$45:$A$51,1)),J36),"")</f>
        <v>a1Y36000002VuDMEA0</v>
      </c>
      <c r="N36" s="424"/>
      <c r="O36" s="424" t="s">
        <v>469</v>
      </c>
      <c r="P36" s="321"/>
      <c r="Q36" s="47"/>
    </row>
    <row r="37" spans="1:17" ht="47.1" customHeight="1" x14ac:dyDescent="0.25">
      <c r="A37" s="396">
        <v>2</v>
      </c>
      <c r="B37" s="414" t="str">
        <f t="shared" si="4"/>
        <v/>
      </c>
      <c r="C37" s="415" t="str">
        <f>IFERROR(IF(K37&lt;&gt;"",K37,IF(A37=A36,IF(C36&lt;YEAR('Overview - Section A'!$E$8),C36+1,""),YEAR('Overview - Section A'!$E$7))),"")</f>
        <v>2018</v>
      </c>
      <c r="D37" s="596"/>
      <c r="E37" s="593"/>
      <c r="F37" s="605">
        <v>45</v>
      </c>
      <c r="G37" s="604">
        <v>43525</v>
      </c>
      <c r="H37" s="420"/>
      <c r="I37" s="421"/>
      <c r="J37" s="422" t="s">
        <v>462</v>
      </c>
      <c r="K37" s="423" t="s">
        <v>388</v>
      </c>
      <c r="L37" s="424" t="b">
        <f t="shared" si="5"/>
        <v>1</v>
      </c>
      <c r="M37" s="424" t="str">
        <f ca="1">IFERROR(IF(G37&lt;&gt;"",INDEX('Overview - Section A'!$U$45:$U$51,MATCH(G37,'Overview - Section A'!$A$45:$A$51,1)),J37),"")</f>
        <v>a1Y36000002VuDNEA0</v>
      </c>
      <c r="N37" s="424"/>
      <c r="O37" s="424" t="s">
        <v>470</v>
      </c>
      <c r="P37" s="321"/>
      <c r="Q37" s="47"/>
    </row>
    <row r="38" spans="1:17" ht="47.1" customHeight="1" x14ac:dyDescent="0.25">
      <c r="A38" s="396">
        <v>2</v>
      </c>
      <c r="B38" s="414" t="str">
        <f t="shared" si="4"/>
        <v/>
      </c>
      <c r="C38" s="415" t="str">
        <f>IFERROR(IF(K38&lt;&gt;"",K38,IF(A38=A37,IF(C37&lt;YEAR('Overview - Section A'!$E$8),C37+1,""),YEAR('Overview - Section A'!$E$7))),"")</f>
        <v>2019</v>
      </c>
      <c r="D38" s="416"/>
      <c r="E38" s="417"/>
      <c r="F38" s="418"/>
      <c r="G38" s="419"/>
      <c r="H38" s="420"/>
      <c r="I38" s="421"/>
      <c r="J38" s="422" t="s">
        <v>462</v>
      </c>
      <c r="K38" s="423" t="s">
        <v>389</v>
      </c>
      <c r="L38" s="424" t="b">
        <f t="shared" si="5"/>
        <v>1</v>
      </c>
      <c r="M38" s="424" t="str">
        <f>IFERROR(IF(G38&lt;&gt;"",INDEX('Overview - Section A'!$U$45:$U$51,MATCH(G38,'Overview - Section A'!$A$45:$A$51,1)),J38),"")</f>
        <v>a1Y36000002VuDNEA0</v>
      </c>
      <c r="N38" s="424">
        <v>0.8</v>
      </c>
      <c r="O38" s="424" t="s">
        <v>471</v>
      </c>
      <c r="P38" s="321"/>
      <c r="Q38" s="47"/>
    </row>
    <row r="39" spans="1:17" ht="47.1" customHeight="1" x14ac:dyDescent="0.25">
      <c r="A39" s="396">
        <v>2</v>
      </c>
      <c r="B39" s="414" t="str">
        <f t="shared" si="4"/>
        <v/>
      </c>
      <c r="C39" s="415" t="str">
        <f>IFERROR(IF(K39&lt;&gt;"",K39,IF(A39=A38,IF(C38&lt;YEAR('Overview - Section A'!$E$8),C38+1,""),YEAR('Overview - Section A'!$E$7))),"")</f>
        <v>2020</v>
      </c>
      <c r="D39" s="416"/>
      <c r="E39" s="417"/>
      <c r="F39" s="418" t="str">
        <f t="shared" si="6"/>
        <v/>
      </c>
      <c r="G39" s="419"/>
      <c r="H39" s="420"/>
      <c r="I39" s="421"/>
      <c r="J39" s="422" t="s">
        <v>465</v>
      </c>
      <c r="K39" s="423" t="s">
        <v>390</v>
      </c>
      <c r="L39" s="424" t="b">
        <f t="shared" si="5"/>
        <v>1</v>
      </c>
      <c r="M39" s="424" t="str">
        <f>IFERROR(IF(G39&lt;&gt;"",INDEX('Overview - Section A'!$U$45:$U$51,MATCH(G39,'Overview - Section A'!$A$45:$A$51,1)),J39),"")</f>
        <v>a1Y36000002VuDPEA0</v>
      </c>
      <c r="N39" s="424"/>
      <c r="O39" s="424" t="s">
        <v>472</v>
      </c>
      <c r="P39" s="321"/>
      <c r="Q39" s="47"/>
    </row>
    <row r="40" spans="1:17" ht="47.1" customHeight="1" x14ac:dyDescent="0.25">
      <c r="A40" s="396">
        <v>2</v>
      </c>
      <c r="B40" s="414" t="str">
        <f t="shared" si="4"/>
        <v/>
      </c>
      <c r="C40" s="415" t="str">
        <f>IFERROR(IF(K40&lt;&gt;"",K40,IF(A40=A39,IF(C39&lt;YEAR('Overview - Section A'!$E$8),C39+1,""),YEAR('Overview - Section A'!$E$7))),"")</f>
        <v/>
      </c>
      <c r="D40" s="416"/>
      <c r="E40" s="417"/>
      <c r="F40" s="418" t="str">
        <f t="shared" si="6"/>
        <v/>
      </c>
      <c r="G40" s="419"/>
      <c r="H40" s="420"/>
      <c r="I40" s="421"/>
      <c r="J40" s="422" t="s">
        <v>467</v>
      </c>
      <c r="K40" s="423"/>
      <c r="L40" s="424" t="b">
        <f t="shared" si="5"/>
        <v>1</v>
      </c>
      <c r="M40" s="424" t="str">
        <f>IFERROR(IF(G40&lt;&gt;"",INDEX('Overview - Section A'!$U$45:$U$51,MATCH(G40,'Overview - Section A'!$A$45:$A$51,1)),J40),"")</f>
        <v>a1Y36000002VuDQEA0</v>
      </c>
      <c r="N40" s="424"/>
      <c r="O40" s="424" t="s">
        <v>473</v>
      </c>
      <c r="P40" s="321"/>
      <c r="Q40" s="47"/>
    </row>
    <row r="41" spans="1:17" ht="47.1" customHeight="1" x14ac:dyDescent="0.25">
      <c r="A41" s="396">
        <v>3</v>
      </c>
      <c r="B41" s="414" t="str">
        <f t="shared" si="4"/>
        <v/>
      </c>
      <c r="C41" s="415" t="str">
        <f>IFERROR(IF(K41&lt;&gt;"",K41,IF(A41=A40,IF(C40&lt;YEAR('Overview - Section A'!$E$8),C40+1,""),YEAR('Overview - Section A'!$E$7))),"")</f>
        <v>2017</v>
      </c>
      <c r="D41" s="416"/>
      <c r="E41" s="417"/>
      <c r="F41" s="418" t="str">
        <f t="shared" si="6"/>
        <v/>
      </c>
      <c r="G41" s="419"/>
      <c r="H41" s="420"/>
      <c r="I41" s="421"/>
      <c r="J41" s="422" t="s">
        <v>460</v>
      </c>
      <c r="K41" s="423" t="s">
        <v>387</v>
      </c>
      <c r="L41" s="424" t="b">
        <f t="shared" si="5"/>
        <v>0</v>
      </c>
      <c r="M41" s="424" t="str">
        <f>IFERROR(IF(G41&lt;&gt;"",INDEX('Overview - Section A'!$U$45:$U$51,MATCH(G41,'Overview - Section A'!$A$45:$A$51,1)),J41),"")</f>
        <v>a1Y36000002VuDMEA0</v>
      </c>
      <c r="N41" s="424"/>
      <c r="O41" s="424" t="s">
        <v>474</v>
      </c>
      <c r="P41" s="321"/>
      <c r="Q41" s="47"/>
    </row>
    <row r="42" spans="1:17" ht="47.1" customHeight="1" x14ac:dyDescent="0.25">
      <c r="A42" s="396">
        <v>3</v>
      </c>
      <c r="B42" s="414" t="str">
        <f t="shared" si="4"/>
        <v/>
      </c>
      <c r="C42" s="415" t="str">
        <f>IFERROR(IF(K42&lt;&gt;"",K42,IF(A42=A41,IF(C41&lt;YEAR('Overview - Section A'!$E$8),C41+1,""),YEAR('Overview - Section A'!$E$7))),"")</f>
        <v>2018</v>
      </c>
      <c r="D42" s="596"/>
      <c r="E42" s="593"/>
      <c r="F42" s="603"/>
      <c r="G42" s="604"/>
      <c r="H42" s="420"/>
      <c r="I42" s="421"/>
      <c r="J42" s="422" t="s">
        <v>462</v>
      </c>
      <c r="K42" s="423" t="s">
        <v>388</v>
      </c>
      <c r="L42" s="424" t="b">
        <f t="shared" si="5"/>
        <v>0</v>
      </c>
      <c r="M42" s="424" t="str">
        <f>IFERROR(IF(G42&lt;&gt;"",INDEX('Overview - Section A'!$U$45:$U$51,MATCH(G42,'Overview - Section A'!$A$45:$A$51,1)),J42),"")</f>
        <v>a1Y36000002VuDNEA0</v>
      </c>
      <c r="N42" s="424"/>
      <c r="O42" s="424" t="s">
        <v>475</v>
      </c>
      <c r="P42" s="321"/>
      <c r="Q42" s="47"/>
    </row>
    <row r="43" spans="1:17" ht="47.1" customHeight="1" x14ac:dyDescent="0.25">
      <c r="A43" s="396">
        <v>3</v>
      </c>
      <c r="B43" s="414" t="str">
        <f t="shared" si="4"/>
        <v/>
      </c>
      <c r="C43" s="415" t="str">
        <f>IFERROR(IF(K43&lt;&gt;"",K43,IF(A43=A42,IF(C42&lt;YEAR('Overview - Section A'!$E$8),C42+1,""),YEAR('Overview - Section A'!$E$7))),"")</f>
        <v>2019</v>
      </c>
      <c r="D43" s="416"/>
      <c r="E43" s="417"/>
      <c r="F43" s="418"/>
      <c r="G43" s="419"/>
      <c r="H43" s="420"/>
      <c r="I43" s="421"/>
      <c r="J43" s="422" t="s">
        <v>462</v>
      </c>
      <c r="K43" s="423" t="s">
        <v>389</v>
      </c>
      <c r="L43" s="424" t="b">
        <f t="shared" si="5"/>
        <v>0</v>
      </c>
      <c r="M43" s="424" t="str">
        <f>IFERROR(IF(G43&lt;&gt;"",INDEX('Overview - Section A'!$U$45:$U$51,MATCH(G43,'Overview - Section A'!$A$45:$A$51,1)),J43),"")</f>
        <v>a1Y36000002VuDNEA0</v>
      </c>
      <c r="N43" s="424">
        <v>0.8</v>
      </c>
      <c r="O43" s="424" t="s">
        <v>476</v>
      </c>
      <c r="P43" s="321"/>
      <c r="Q43" s="47"/>
    </row>
    <row r="44" spans="1:17" ht="47.1" customHeight="1" x14ac:dyDescent="0.25">
      <c r="A44" s="396">
        <v>3</v>
      </c>
      <c r="B44" s="414" t="str">
        <f t="shared" si="4"/>
        <v/>
      </c>
      <c r="C44" s="415" t="str">
        <f>IFERROR(IF(K44&lt;&gt;"",K44,IF(A44=A43,IF(C43&lt;YEAR('Overview - Section A'!$E$8),C43+1,""),YEAR('Overview - Section A'!$E$7))),"")</f>
        <v>2020</v>
      </c>
      <c r="D44" s="416"/>
      <c r="E44" s="417"/>
      <c r="F44" s="418" t="str">
        <f t="shared" si="6"/>
        <v/>
      </c>
      <c r="G44" s="419"/>
      <c r="H44" s="420"/>
      <c r="I44" s="421"/>
      <c r="J44" s="422" t="s">
        <v>465</v>
      </c>
      <c r="K44" s="423" t="s">
        <v>390</v>
      </c>
      <c r="L44" s="424" t="b">
        <f t="shared" si="5"/>
        <v>0</v>
      </c>
      <c r="M44" s="424" t="str">
        <f>IFERROR(IF(G44&lt;&gt;"",INDEX('Overview - Section A'!$U$45:$U$51,MATCH(G44,'Overview - Section A'!$A$45:$A$51,1)),J44),"")</f>
        <v>a1Y36000002VuDPEA0</v>
      </c>
      <c r="N44" s="424"/>
      <c r="O44" s="424" t="s">
        <v>477</v>
      </c>
      <c r="P44" s="321"/>
      <c r="Q44" s="47"/>
    </row>
    <row r="45" spans="1:17" ht="47.1" customHeight="1" x14ac:dyDescent="0.25">
      <c r="A45" s="396">
        <v>3</v>
      </c>
      <c r="B45" s="414" t="str">
        <f t="shared" si="4"/>
        <v/>
      </c>
      <c r="C45" s="415" t="str">
        <f>IFERROR(IF(K45&lt;&gt;"",K45,IF(A45=A44,IF(C44&lt;YEAR('Overview - Section A'!$E$8),C44+1,""),YEAR('Overview - Section A'!$E$7))),"")</f>
        <v/>
      </c>
      <c r="D45" s="416"/>
      <c r="E45" s="417"/>
      <c r="F45" s="418" t="str">
        <f t="shared" si="6"/>
        <v/>
      </c>
      <c r="G45" s="419"/>
      <c r="H45" s="420"/>
      <c r="I45" s="421"/>
      <c r="J45" s="422" t="s">
        <v>467</v>
      </c>
      <c r="K45" s="423"/>
      <c r="L45" s="424" t="b">
        <f t="shared" si="5"/>
        <v>0</v>
      </c>
      <c r="M45" s="424" t="str">
        <f>IFERROR(IF(G45&lt;&gt;"",INDEX('Overview - Section A'!$U$45:$U$51,MATCH(G45,'Overview - Section A'!$A$45:$A$51,1)),J45),"")</f>
        <v>a1Y36000002VuDQEA0</v>
      </c>
      <c r="N45" s="424"/>
      <c r="O45" s="424" t="s">
        <v>478</v>
      </c>
      <c r="P45" s="321"/>
      <c r="Q45" s="47"/>
    </row>
    <row r="46" spans="1:17" ht="47.1" customHeight="1" x14ac:dyDescent="0.25">
      <c r="A46" s="396">
        <v>4</v>
      </c>
      <c r="B46" s="414" t="str">
        <f t="shared" si="4"/>
        <v/>
      </c>
      <c r="C46" s="415" t="str">
        <f>IFERROR(IF(K46&lt;&gt;"",K46,IF(A46=A45,IF(C45&lt;YEAR('Overview - Section A'!$E$8),C45+1,""),YEAR('Overview - Section A'!$E$7))),"")</f>
        <v>2017</v>
      </c>
      <c r="D46" s="416"/>
      <c r="E46" s="417"/>
      <c r="F46" s="418" t="str">
        <f t="shared" si="6"/>
        <v/>
      </c>
      <c r="G46" s="419"/>
      <c r="H46" s="420"/>
      <c r="I46" s="421"/>
      <c r="J46" s="422" t="s">
        <v>460</v>
      </c>
      <c r="K46" s="423" t="s">
        <v>387</v>
      </c>
      <c r="L46" s="424" t="b">
        <f t="shared" si="5"/>
        <v>0</v>
      </c>
      <c r="M46" s="424" t="str">
        <f>IFERROR(IF(G46&lt;&gt;"",INDEX('Overview - Section A'!$U$45:$U$51,MATCH(G46,'Overview - Section A'!$A$45:$A$51,1)),J46),"")</f>
        <v>a1Y36000002VuDMEA0</v>
      </c>
      <c r="N46" s="424"/>
      <c r="O46" s="424" t="s">
        <v>479</v>
      </c>
      <c r="P46" s="321"/>
      <c r="Q46" s="47"/>
    </row>
    <row r="47" spans="1:17" ht="47.1" customHeight="1" x14ac:dyDescent="0.25">
      <c r="A47" s="396">
        <v>4</v>
      </c>
      <c r="B47" s="414" t="str">
        <f t="shared" si="4"/>
        <v/>
      </c>
      <c r="C47" s="415" t="str">
        <f>IFERROR(IF(K47&lt;&gt;"",K47,IF(A47=A46,IF(C46&lt;YEAR('Overview - Section A'!$E$8),C46+1,""),YEAR('Overview - Section A'!$E$7))),"")</f>
        <v>2018</v>
      </c>
      <c r="D47" s="416"/>
      <c r="E47" s="417"/>
      <c r="F47" s="418" t="str">
        <f t="shared" si="6"/>
        <v/>
      </c>
      <c r="G47" s="419"/>
      <c r="H47" s="420"/>
      <c r="I47" s="421"/>
      <c r="J47" s="422" t="s">
        <v>462</v>
      </c>
      <c r="K47" s="423" t="s">
        <v>388</v>
      </c>
      <c r="L47" s="424" t="b">
        <f t="shared" si="5"/>
        <v>0</v>
      </c>
      <c r="M47" s="424" t="str">
        <f>IFERROR(IF(G47&lt;&gt;"",INDEX('Overview - Section A'!$U$45:$U$51,MATCH(G47,'Overview - Section A'!$A$45:$A$51,1)),J47),"")</f>
        <v>a1Y36000002VuDNEA0</v>
      </c>
      <c r="N47" s="424"/>
      <c r="O47" s="424" t="s">
        <v>480</v>
      </c>
      <c r="P47" s="321"/>
      <c r="Q47" s="47"/>
    </row>
    <row r="48" spans="1:17" ht="47.1" customHeight="1" x14ac:dyDescent="0.25">
      <c r="A48" s="396">
        <v>4</v>
      </c>
      <c r="B48" s="414" t="str">
        <f t="shared" si="4"/>
        <v/>
      </c>
      <c r="C48" s="415" t="str">
        <f>IFERROR(IF(K48&lt;&gt;"",K48,IF(A48=A47,IF(C47&lt;YEAR('Overview - Section A'!$E$8),C47+1,""),YEAR('Overview - Section A'!$E$7))),"")</f>
        <v>2019</v>
      </c>
      <c r="D48" s="416"/>
      <c r="E48" s="417"/>
      <c r="F48" s="418"/>
      <c r="G48" s="419"/>
      <c r="H48" s="420"/>
      <c r="I48" s="421"/>
      <c r="J48" s="422" t="s">
        <v>481</v>
      </c>
      <c r="K48" s="423" t="s">
        <v>389</v>
      </c>
      <c r="L48" s="424" t="b">
        <f t="shared" si="5"/>
        <v>0</v>
      </c>
      <c r="M48" s="424" t="str">
        <f>IFERROR(IF(G48&lt;&gt;"",INDEX('Overview - Section A'!$U$45:$U$51,MATCH(G48,'Overview - Section A'!$A$45:$A$51,1)),J48),"")</f>
        <v>a1Y36000002VuDOEA0</v>
      </c>
      <c r="N48" s="424">
        <v>0.5</v>
      </c>
      <c r="O48" s="424" t="s">
        <v>482</v>
      </c>
      <c r="P48" s="321"/>
      <c r="Q48" s="47"/>
    </row>
    <row r="49" spans="1:17" ht="47.1" customHeight="1" x14ac:dyDescent="0.25">
      <c r="A49" s="396">
        <v>4</v>
      </c>
      <c r="B49" s="414" t="str">
        <f t="shared" si="4"/>
        <v/>
      </c>
      <c r="C49" s="415" t="str">
        <f>IFERROR(IF(K49&lt;&gt;"",K49,IF(A49=A48,IF(C48&lt;YEAR('Overview - Section A'!$E$8),C48+1,""),YEAR('Overview - Section A'!$E$7))),"")</f>
        <v>2020</v>
      </c>
      <c r="D49" s="416"/>
      <c r="E49" s="417"/>
      <c r="F49" s="418" t="str">
        <f t="shared" si="6"/>
        <v/>
      </c>
      <c r="G49" s="419"/>
      <c r="H49" s="420"/>
      <c r="I49" s="421"/>
      <c r="J49" s="422" t="s">
        <v>465</v>
      </c>
      <c r="K49" s="423" t="s">
        <v>390</v>
      </c>
      <c r="L49" s="424" t="b">
        <f t="shared" si="5"/>
        <v>0</v>
      </c>
      <c r="M49" s="424" t="str">
        <f>IFERROR(IF(G49&lt;&gt;"",INDEX('Overview - Section A'!$U$45:$U$51,MATCH(G49,'Overview - Section A'!$A$45:$A$51,1)),J49),"")</f>
        <v>a1Y36000002VuDPEA0</v>
      </c>
      <c r="N49" s="424"/>
      <c r="O49" s="424" t="s">
        <v>483</v>
      </c>
      <c r="P49" s="321"/>
      <c r="Q49" s="47"/>
    </row>
    <row r="50" spans="1:17" ht="47.1" customHeight="1" x14ac:dyDescent="0.25">
      <c r="A50" s="396">
        <v>4</v>
      </c>
      <c r="B50" s="414" t="str">
        <f t="shared" si="4"/>
        <v/>
      </c>
      <c r="C50" s="415" t="str">
        <f>IFERROR(IF(K50&lt;&gt;"",K50,IF(A50=A49,IF(C49&lt;YEAR('Overview - Section A'!$E$8),C49+1,""),YEAR('Overview - Section A'!$E$7))),"")</f>
        <v/>
      </c>
      <c r="D50" s="416"/>
      <c r="E50" s="417"/>
      <c r="F50" s="418" t="str">
        <f t="shared" si="6"/>
        <v/>
      </c>
      <c r="G50" s="419"/>
      <c r="H50" s="420"/>
      <c r="I50" s="421"/>
      <c r="J50" s="422" t="s">
        <v>467</v>
      </c>
      <c r="K50" s="423"/>
      <c r="L50" s="424" t="b">
        <f t="shared" si="5"/>
        <v>0</v>
      </c>
      <c r="M50" s="424" t="str">
        <f>IFERROR(IF(G50&lt;&gt;"",INDEX('Overview - Section A'!$U$45:$U$51,MATCH(G50,'Overview - Section A'!$A$45:$A$51,1)),J50),"")</f>
        <v>a1Y36000002VuDQEA0</v>
      </c>
      <c r="N50" s="424"/>
      <c r="O50" s="424" t="s">
        <v>484</v>
      </c>
      <c r="P50" s="321"/>
      <c r="Q50" s="47"/>
    </row>
    <row r="51" spans="1:17" ht="47.1" customHeight="1" x14ac:dyDescent="0.25">
      <c r="A51" s="396">
        <v>5</v>
      </c>
      <c r="B51" s="414" t="str">
        <f t="shared" si="4"/>
        <v/>
      </c>
      <c r="C51" s="415" t="str">
        <f>IFERROR(IF(K51&lt;&gt;"",K51,IF(A51=A50,IF(C50&lt;YEAR('Overview - Section A'!$E$8),C50+1,""),YEAR('Overview - Section A'!$E$7))),"")</f>
        <v>2017</v>
      </c>
      <c r="D51" s="416"/>
      <c r="E51" s="417"/>
      <c r="F51" s="418" t="str">
        <f t="shared" si="6"/>
        <v/>
      </c>
      <c r="G51" s="419"/>
      <c r="H51" s="420"/>
      <c r="I51" s="421"/>
      <c r="J51" s="422" t="s">
        <v>460</v>
      </c>
      <c r="K51" s="423" t="s">
        <v>387</v>
      </c>
      <c r="L51" s="424" t="b">
        <f t="shared" si="5"/>
        <v>0</v>
      </c>
      <c r="M51" s="424" t="str">
        <f>IFERROR(IF(G51&lt;&gt;"",INDEX('Overview - Section A'!$U$45:$U$51,MATCH(G51,'Overview - Section A'!$A$45:$A$51,1)),J51),"")</f>
        <v>a1Y36000002VuDMEA0</v>
      </c>
      <c r="N51" s="424"/>
      <c r="O51" s="424" t="s">
        <v>485</v>
      </c>
      <c r="P51" s="321"/>
      <c r="Q51" s="47"/>
    </row>
    <row r="52" spans="1:17" ht="47.1" customHeight="1" x14ac:dyDescent="0.25">
      <c r="A52" s="396">
        <v>5</v>
      </c>
      <c r="B52" s="414" t="str">
        <f t="shared" si="4"/>
        <v/>
      </c>
      <c r="C52" s="415" t="str">
        <f>IFERROR(IF(K52&lt;&gt;"",K52,IF(A52=A51,IF(C51&lt;YEAR('Overview - Section A'!$E$8),C51+1,""),YEAR('Overview - Section A'!$E$7))),"")</f>
        <v>2018</v>
      </c>
      <c r="D52" s="416"/>
      <c r="E52" s="417"/>
      <c r="F52" s="418" t="str">
        <f t="shared" si="6"/>
        <v/>
      </c>
      <c r="G52" s="419"/>
      <c r="H52" s="420"/>
      <c r="I52" s="421"/>
      <c r="J52" s="422" t="s">
        <v>462</v>
      </c>
      <c r="K52" s="423" t="s">
        <v>388</v>
      </c>
      <c r="L52" s="424" t="b">
        <f t="shared" si="5"/>
        <v>0</v>
      </c>
      <c r="M52" s="424" t="str">
        <f>IFERROR(IF(G52&lt;&gt;"",INDEX('Overview - Section A'!$U$45:$U$51,MATCH(G52,'Overview - Section A'!$A$45:$A$51,1)),J52),"")</f>
        <v>a1Y36000002VuDNEA0</v>
      </c>
      <c r="N52" s="424"/>
      <c r="O52" s="424" t="s">
        <v>486</v>
      </c>
      <c r="P52" s="321"/>
      <c r="Q52" s="47"/>
    </row>
    <row r="53" spans="1:17" ht="47.1" customHeight="1" x14ac:dyDescent="0.25">
      <c r="A53" s="396">
        <v>5</v>
      </c>
      <c r="B53" s="414" t="str">
        <f t="shared" si="4"/>
        <v/>
      </c>
      <c r="C53" s="415" t="str">
        <f>IFERROR(IF(K53&lt;&gt;"",K53,IF(A53=A52,IF(C52&lt;YEAR('Overview - Section A'!$E$8),C52+1,""),YEAR('Overview - Section A'!$E$7))),"")</f>
        <v>2019</v>
      </c>
      <c r="D53" s="416"/>
      <c r="E53" s="417"/>
      <c r="F53" s="418" t="str">
        <f t="shared" si="6"/>
        <v/>
      </c>
      <c r="G53" s="419"/>
      <c r="H53" s="420"/>
      <c r="I53" s="421"/>
      <c r="J53" s="422" t="s">
        <v>481</v>
      </c>
      <c r="K53" s="423" t="s">
        <v>389</v>
      </c>
      <c r="L53" s="424" t="b">
        <f t="shared" si="5"/>
        <v>0</v>
      </c>
      <c r="M53" s="424" t="str">
        <f>IFERROR(IF(G53&lt;&gt;"",INDEX('Overview - Section A'!$U$45:$U$51,MATCH(G53,'Overview - Section A'!$A$45:$A$51,1)),J53),"")</f>
        <v>a1Y36000002VuDOEA0</v>
      </c>
      <c r="N53" s="424"/>
      <c r="O53" s="424" t="s">
        <v>487</v>
      </c>
      <c r="P53" s="321"/>
      <c r="Q53" s="47"/>
    </row>
    <row r="54" spans="1:17" ht="47.1" customHeight="1" x14ac:dyDescent="0.25">
      <c r="A54" s="396">
        <v>5</v>
      </c>
      <c r="B54" s="414" t="str">
        <f t="shared" si="4"/>
        <v/>
      </c>
      <c r="C54" s="415" t="str">
        <f>IFERROR(IF(K54&lt;&gt;"",K54,IF(A54=A53,IF(C53&lt;YEAR('Overview - Section A'!$E$8),C53+1,""),YEAR('Overview - Section A'!$E$7))),"")</f>
        <v>2020</v>
      </c>
      <c r="D54" s="416"/>
      <c r="E54" s="417"/>
      <c r="F54" s="418" t="str">
        <f t="shared" si="6"/>
        <v/>
      </c>
      <c r="G54" s="419"/>
      <c r="H54" s="420"/>
      <c r="I54" s="421"/>
      <c r="J54" s="422" t="s">
        <v>465</v>
      </c>
      <c r="K54" s="423" t="s">
        <v>390</v>
      </c>
      <c r="L54" s="424" t="b">
        <f t="shared" si="5"/>
        <v>0</v>
      </c>
      <c r="M54" s="424" t="str">
        <f>IFERROR(IF(G54&lt;&gt;"",INDEX('Overview - Section A'!$U$45:$U$51,MATCH(G54,'Overview - Section A'!$A$45:$A$51,1)),J54),"")</f>
        <v>a1Y36000002VuDPEA0</v>
      </c>
      <c r="N54" s="424"/>
      <c r="O54" s="424" t="s">
        <v>488</v>
      </c>
      <c r="P54" s="321"/>
      <c r="Q54" s="47"/>
    </row>
    <row r="55" spans="1:17" ht="47.1" customHeight="1" x14ac:dyDescent="0.25">
      <c r="A55" s="396">
        <v>5</v>
      </c>
      <c r="B55" s="414" t="str">
        <f t="shared" si="4"/>
        <v/>
      </c>
      <c r="C55" s="415" t="str">
        <f>IFERROR(IF(K55&lt;&gt;"",K55,IF(A55=A54,IF(C54&lt;YEAR('Overview - Section A'!$E$8),C54+1,""),YEAR('Overview - Section A'!$E$7))),"")</f>
        <v/>
      </c>
      <c r="D55" s="416"/>
      <c r="E55" s="417"/>
      <c r="F55" s="418" t="str">
        <f t="shared" si="6"/>
        <v/>
      </c>
      <c r="G55" s="419"/>
      <c r="H55" s="420"/>
      <c r="I55" s="421"/>
      <c r="J55" s="422" t="s">
        <v>467</v>
      </c>
      <c r="K55" s="423"/>
      <c r="L55" s="424" t="b">
        <f t="shared" si="5"/>
        <v>0</v>
      </c>
      <c r="M55" s="424" t="str">
        <f>IFERROR(IF(G55&lt;&gt;"",INDEX('Overview - Section A'!$U$45:$U$51,MATCH(G55,'Overview - Section A'!$A$45:$A$51,1)),J55),"")</f>
        <v>a1Y36000002VuDQEA0</v>
      </c>
      <c r="N55" s="424"/>
      <c r="O55" s="424" t="s">
        <v>489</v>
      </c>
      <c r="P55" s="321"/>
      <c r="Q55" s="47"/>
    </row>
    <row r="56" spans="1:17" ht="47.1" customHeight="1" x14ac:dyDescent="0.25">
      <c r="A56" s="396">
        <v>6</v>
      </c>
      <c r="B56" s="414" t="str">
        <f t="shared" si="4"/>
        <v/>
      </c>
      <c r="C56" s="415" t="str">
        <f>IFERROR(IF(K56&lt;&gt;"",K56,IF(A56=A55,IF(C55&lt;YEAR('Overview - Section A'!$E$8),C55+1,""),YEAR('Overview - Section A'!$E$7))),"")</f>
        <v>2017</v>
      </c>
      <c r="D56" s="416"/>
      <c r="E56" s="417"/>
      <c r="F56" s="418" t="str">
        <f t="shared" si="6"/>
        <v/>
      </c>
      <c r="G56" s="419"/>
      <c r="H56" s="420"/>
      <c r="I56" s="421"/>
      <c r="J56" s="422" t="s">
        <v>460</v>
      </c>
      <c r="K56" s="423" t="s">
        <v>387</v>
      </c>
      <c r="L56" s="424" t="b">
        <f t="shared" si="5"/>
        <v>0</v>
      </c>
      <c r="M56" s="424" t="str">
        <f>IFERROR(IF(G56&lt;&gt;"",INDEX('Overview - Section A'!$U$45:$U$51,MATCH(G56,'Overview - Section A'!$A$45:$A$51,1)),J56),"")</f>
        <v>a1Y36000002VuDMEA0</v>
      </c>
      <c r="N56" s="424"/>
      <c r="O56" s="424" t="s">
        <v>490</v>
      </c>
      <c r="P56" s="321"/>
      <c r="Q56" s="47"/>
    </row>
    <row r="57" spans="1:17" ht="47.1" customHeight="1" x14ac:dyDescent="0.25">
      <c r="A57" s="396">
        <v>6</v>
      </c>
      <c r="B57" s="414" t="str">
        <f t="shared" si="4"/>
        <v/>
      </c>
      <c r="C57" s="415" t="str">
        <f>IFERROR(IF(K57&lt;&gt;"",K57,IF(A57=A56,IF(C56&lt;YEAR('Overview - Section A'!$E$8),C56+1,""),YEAR('Overview - Section A'!$E$7))),"")</f>
        <v>2018</v>
      </c>
      <c r="D57" s="416"/>
      <c r="E57" s="417"/>
      <c r="F57" s="418" t="str">
        <f t="shared" si="6"/>
        <v/>
      </c>
      <c r="G57" s="419"/>
      <c r="H57" s="420"/>
      <c r="I57" s="421"/>
      <c r="J57" s="422" t="s">
        <v>462</v>
      </c>
      <c r="K57" s="423" t="s">
        <v>388</v>
      </c>
      <c r="L57" s="424" t="b">
        <f t="shared" si="5"/>
        <v>0</v>
      </c>
      <c r="M57" s="424" t="str">
        <f>IFERROR(IF(G57&lt;&gt;"",INDEX('Overview - Section A'!$U$45:$U$51,MATCH(G57,'Overview - Section A'!$A$45:$A$51,1)),J57),"")</f>
        <v>a1Y36000002VuDNEA0</v>
      </c>
      <c r="N57" s="424"/>
      <c r="O57" s="424" t="s">
        <v>491</v>
      </c>
      <c r="P57" s="321"/>
      <c r="Q57" s="47"/>
    </row>
    <row r="58" spans="1:17" ht="47.1" customHeight="1" x14ac:dyDescent="0.25">
      <c r="A58" s="396">
        <v>6</v>
      </c>
      <c r="B58" s="414" t="str">
        <f t="shared" si="4"/>
        <v/>
      </c>
      <c r="C58" s="415" t="str">
        <f>IFERROR(IF(K58&lt;&gt;"",K58,IF(A58=A57,IF(C57&lt;YEAR('Overview - Section A'!$E$8),C57+1,""),YEAR('Overview - Section A'!$E$7))),"")</f>
        <v>2019</v>
      </c>
      <c r="D58" s="416"/>
      <c r="E58" s="417"/>
      <c r="F58" s="418" t="str">
        <f t="shared" si="6"/>
        <v/>
      </c>
      <c r="G58" s="419"/>
      <c r="H58" s="420"/>
      <c r="I58" s="421"/>
      <c r="J58" s="422" t="s">
        <v>481</v>
      </c>
      <c r="K58" s="423" t="s">
        <v>389</v>
      </c>
      <c r="L58" s="424" t="b">
        <f t="shared" si="5"/>
        <v>0</v>
      </c>
      <c r="M58" s="424" t="str">
        <f>IFERROR(IF(G58&lt;&gt;"",INDEX('Overview - Section A'!$U$45:$U$51,MATCH(G58,'Overview - Section A'!$A$45:$A$51,1)),J58),"")</f>
        <v>a1Y36000002VuDOEA0</v>
      </c>
      <c r="N58" s="424"/>
      <c r="O58" s="424" t="s">
        <v>492</v>
      </c>
      <c r="P58" s="321"/>
      <c r="Q58" s="47"/>
    </row>
    <row r="59" spans="1:17" ht="47.1" customHeight="1" x14ac:dyDescent="0.25">
      <c r="A59" s="396">
        <v>6</v>
      </c>
      <c r="B59" s="414" t="str">
        <f t="shared" si="4"/>
        <v/>
      </c>
      <c r="C59" s="415" t="str">
        <f>IFERROR(IF(K59&lt;&gt;"",K59,IF(A59=A58,IF(C58&lt;YEAR('Overview - Section A'!$E$8),C58+1,""),YEAR('Overview - Section A'!$E$7))),"")</f>
        <v>2020</v>
      </c>
      <c r="D59" s="416"/>
      <c r="E59" s="417"/>
      <c r="F59" s="418" t="str">
        <f t="shared" si="6"/>
        <v/>
      </c>
      <c r="G59" s="419"/>
      <c r="H59" s="420"/>
      <c r="I59" s="421"/>
      <c r="J59" s="422" t="s">
        <v>465</v>
      </c>
      <c r="K59" s="423" t="s">
        <v>390</v>
      </c>
      <c r="L59" s="424" t="b">
        <f t="shared" si="5"/>
        <v>0</v>
      </c>
      <c r="M59" s="424" t="str">
        <f>IFERROR(IF(G59&lt;&gt;"",INDEX('Overview - Section A'!$U$45:$U$51,MATCH(G59,'Overview - Section A'!$A$45:$A$51,1)),J59),"")</f>
        <v>a1Y36000002VuDPEA0</v>
      </c>
      <c r="N59" s="424"/>
      <c r="O59" s="424" t="s">
        <v>493</v>
      </c>
      <c r="P59" s="321"/>
      <c r="Q59" s="47"/>
    </row>
    <row r="60" spans="1:17" ht="47.1" customHeight="1" x14ac:dyDescent="0.25">
      <c r="A60" s="396">
        <v>6</v>
      </c>
      <c r="B60" s="414" t="str">
        <f t="shared" si="4"/>
        <v/>
      </c>
      <c r="C60" s="415" t="str">
        <f>IFERROR(IF(K60&lt;&gt;"",K60,IF(A60=A59,IF(C59&lt;YEAR('Overview - Section A'!$E$8),C59+1,""),YEAR('Overview - Section A'!$E$7))),"")</f>
        <v/>
      </c>
      <c r="D60" s="416"/>
      <c r="E60" s="417"/>
      <c r="F60" s="418" t="str">
        <f t="shared" si="6"/>
        <v/>
      </c>
      <c r="G60" s="419"/>
      <c r="H60" s="420"/>
      <c r="I60" s="421"/>
      <c r="J60" s="422" t="s">
        <v>467</v>
      </c>
      <c r="K60" s="423"/>
      <c r="L60" s="424" t="b">
        <f t="shared" si="5"/>
        <v>0</v>
      </c>
      <c r="M60" s="424" t="str">
        <f>IFERROR(IF(G60&lt;&gt;"",INDEX('Overview - Section A'!$U$45:$U$51,MATCH(G60,'Overview - Section A'!$A$45:$A$51,1)),J60),"")</f>
        <v>a1Y36000002VuDQEA0</v>
      </c>
      <c r="N60" s="424"/>
      <c r="O60" s="424" t="s">
        <v>494</v>
      </c>
      <c r="P60" s="321"/>
      <c r="Q60" s="47"/>
    </row>
    <row r="61" spans="1:17" ht="47.1" customHeight="1" x14ac:dyDescent="0.25">
      <c r="A61" s="396">
        <v>7</v>
      </c>
      <c r="B61" s="414" t="str">
        <f t="shared" si="4"/>
        <v/>
      </c>
      <c r="C61" s="415" t="str">
        <f>IFERROR(IF(K61&lt;&gt;"",K61,IF(A61=A60,IF(C60&lt;YEAR('Overview - Section A'!$E$8),C60+1,""),YEAR('Overview - Section A'!$E$7))),"")</f>
        <v>2017</v>
      </c>
      <c r="D61" s="416"/>
      <c r="E61" s="417"/>
      <c r="F61" s="418" t="str">
        <f t="shared" si="6"/>
        <v/>
      </c>
      <c r="G61" s="419"/>
      <c r="H61" s="420"/>
      <c r="I61" s="421"/>
      <c r="J61" s="422" t="s">
        <v>460</v>
      </c>
      <c r="K61" s="423" t="s">
        <v>387</v>
      </c>
      <c r="L61" s="424" t="b">
        <f t="shared" si="5"/>
        <v>0</v>
      </c>
      <c r="M61" s="424" t="str">
        <f>IFERROR(IF(G61&lt;&gt;"",INDEX('Overview - Section A'!$U$45:$U$51,MATCH(G61,'Overview - Section A'!$A$45:$A$51,1)),J61),"")</f>
        <v>a1Y36000002VuDMEA0</v>
      </c>
      <c r="N61" s="424"/>
      <c r="O61" s="424" t="s">
        <v>495</v>
      </c>
      <c r="P61" s="321"/>
      <c r="Q61" s="47"/>
    </row>
    <row r="62" spans="1:17" ht="47.1" customHeight="1" x14ac:dyDescent="0.25">
      <c r="A62" s="396">
        <v>7</v>
      </c>
      <c r="B62" s="414" t="str">
        <f t="shared" ref="B62:B93" si="7">IF(A62=A61,"",VLOOKUP(A62,$A$10:$V$26,22,FALSE))</f>
        <v/>
      </c>
      <c r="C62" s="415" t="str">
        <f>IFERROR(IF(K62&lt;&gt;"",K62,IF(A62=A61,IF(C61&lt;YEAR('Overview - Section A'!$E$8),C61+1,""),YEAR('Overview - Section A'!$E$7))),"")</f>
        <v>2018</v>
      </c>
      <c r="D62" s="416"/>
      <c r="E62" s="417"/>
      <c r="F62" s="418" t="str">
        <f t="shared" si="6"/>
        <v/>
      </c>
      <c r="G62" s="419"/>
      <c r="H62" s="420"/>
      <c r="I62" s="421"/>
      <c r="J62" s="422" t="s">
        <v>462</v>
      </c>
      <c r="K62" s="423" t="s">
        <v>388</v>
      </c>
      <c r="L62" s="424" t="b">
        <f t="shared" ref="L62:L93" si="8">IFERROR(IF(VLOOKUP(A62,$A$10:$V$26,22,FALSE)&lt;&gt;"",TRUE,FALSE),FALSE)</f>
        <v>0</v>
      </c>
      <c r="M62" s="424" t="str">
        <f>IFERROR(IF(G62&lt;&gt;"",INDEX('Overview - Section A'!$U$45:$U$51,MATCH(G62,'Overview - Section A'!$A$45:$A$51,1)),J62),"")</f>
        <v>a1Y36000002VuDNEA0</v>
      </c>
      <c r="N62" s="424"/>
      <c r="O62" s="424" t="s">
        <v>496</v>
      </c>
      <c r="P62" s="321"/>
      <c r="Q62" s="47"/>
    </row>
    <row r="63" spans="1:17" ht="47.1" customHeight="1" x14ac:dyDescent="0.25">
      <c r="A63" s="396">
        <v>7</v>
      </c>
      <c r="B63" s="414" t="str">
        <f t="shared" si="7"/>
        <v/>
      </c>
      <c r="C63" s="415" t="str">
        <f>IFERROR(IF(K63&lt;&gt;"",K63,IF(A63=A62,IF(C62&lt;YEAR('Overview - Section A'!$E$8),C62+1,""),YEAR('Overview - Section A'!$E$7))),"")</f>
        <v>2019</v>
      </c>
      <c r="D63" s="416"/>
      <c r="E63" s="417"/>
      <c r="F63" s="418" t="str">
        <f t="shared" si="6"/>
        <v/>
      </c>
      <c r="G63" s="419"/>
      <c r="H63" s="420"/>
      <c r="I63" s="421"/>
      <c r="J63" s="422" t="s">
        <v>481</v>
      </c>
      <c r="K63" s="423" t="s">
        <v>389</v>
      </c>
      <c r="L63" s="424" t="b">
        <f t="shared" si="8"/>
        <v>0</v>
      </c>
      <c r="M63" s="424" t="str">
        <f>IFERROR(IF(G63&lt;&gt;"",INDEX('Overview - Section A'!$U$45:$U$51,MATCH(G63,'Overview - Section A'!$A$45:$A$51,1)),J63),"")</f>
        <v>a1Y36000002VuDOEA0</v>
      </c>
      <c r="N63" s="424"/>
      <c r="O63" s="424" t="s">
        <v>497</v>
      </c>
      <c r="P63" s="321"/>
      <c r="Q63" s="47"/>
    </row>
    <row r="64" spans="1:17" ht="47.1" customHeight="1" x14ac:dyDescent="0.25">
      <c r="A64" s="396">
        <v>7</v>
      </c>
      <c r="B64" s="414" t="str">
        <f t="shared" si="7"/>
        <v/>
      </c>
      <c r="C64" s="415" t="str">
        <f>IFERROR(IF(K64&lt;&gt;"",K64,IF(A64=A63,IF(C63&lt;YEAR('Overview - Section A'!$E$8),C63+1,""),YEAR('Overview - Section A'!$E$7))),"")</f>
        <v>2020</v>
      </c>
      <c r="D64" s="416"/>
      <c r="E64" s="417"/>
      <c r="F64" s="418" t="str">
        <f t="shared" si="6"/>
        <v/>
      </c>
      <c r="G64" s="419"/>
      <c r="H64" s="420"/>
      <c r="I64" s="421"/>
      <c r="J64" s="422" t="s">
        <v>465</v>
      </c>
      <c r="K64" s="423" t="s">
        <v>390</v>
      </c>
      <c r="L64" s="424" t="b">
        <f t="shared" si="8"/>
        <v>0</v>
      </c>
      <c r="M64" s="424" t="str">
        <f>IFERROR(IF(G64&lt;&gt;"",INDEX('Overview - Section A'!$U$45:$U$51,MATCH(G64,'Overview - Section A'!$A$45:$A$51,1)),J64),"")</f>
        <v>a1Y36000002VuDPEA0</v>
      </c>
      <c r="N64" s="424"/>
      <c r="O64" s="424" t="s">
        <v>498</v>
      </c>
      <c r="P64" s="321"/>
      <c r="Q64" s="47"/>
    </row>
    <row r="65" spans="1:17" ht="47.1" customHeight="1" x14ac:dyDescent="0.25">
      <c r="A65" s="396">
        <v>7</v>
      </c>
      <c r="B65" s="414" t="str">
        <f t="shared" si="7"/>
        <v/>
      </c>
      <c r="C65" s="415" t="str">
        <f>IFERROR(IF(K65&lt;&gt;"",K65,IF(A65=A64,IF(C64&lt;YEAR('Overview - Section A'!$E$8),C64+1,""),YEAR('Overview - Section A'!$E$7))),"")</f>
        <v/>
      </c>
      <c r="D65" s="416"/>
      <c r="E65" s="417"/>
      <c r="F65" s="418" t="str">
        <f t="shared" si="6"/>
        <v/>
      </c>
      <c r="G65" s="419"/>
      <c r="H65" s="420"/>
      <c r="I65" s="421"/>
      <c r="J65" s="422" t="s">
        <v>467</v>
      </c>
      <c r="K65" s="423"/>
      <c r="L65" s="424" t="b">
        <f t="shared" si="8"/>
        <v>0</v>
      </c>
      <c r="M65" s="424" t="str">
        <f>IFERROR(IF(G65&lt;&gt;"",INDEX('Overview - Section A'!$U$45:$U$51,MATCH(G65,'Overview - Section A'!$A$45:$A$51,1)),J65),"")</f>
        <v>a1Y36000002VuDQEA0</v>
      </c>
      <c r="N65" s="424"/>
      <c r="O65" s="424" t="s">
        <v>499</v>
      </c>
      <c r="P65" s="321"/>
      <c r="Q65" s="47"/>
    </row>
    <row r="66" spans="1:17" ht="47.1" customHeight="1" x14ac:dyDescent="0.25">
      <c r="A66" s="396">
        <v>8</v>
      </c>
      <c r="B66" s="414" t="str">
        <f t="shared" si="7"/>
        <v/>
      </c>
      <c r="C66" s="415" t="str">
        <f>IFERROR(IF(K66&lt;&gt;"",K66,IF(A66=A65,IF(C65&lt;YEAR('Overview - Section A'!$E$8),C65+1,""),YEAR('Overview - Section A'!$E$7))),"")</f>
        <v>2017</v>
      </c>
      <c r="D66" s="416"/>
      <c r="E66" s="417"/>
      <c r="F66" s="418" t="str">
        <f t="shared" si="6"/>
        <v/>
      </c>
      <c r="G66" s="419"/>
      <c r="H66" s="420"/>
      <c r="I66" s="421"/>
      <c r="J66" s="422" t="s">
        <v>460</v>
      </c>
      <c r="K66" s="423" t="s">
        <v>387</v>
      </c>
      <c r="L66" s="424" t="b">
        <f t="shared" si="8"/>
        <v>0</v>
      </c>
      <c r="M66" s="424" t="str">
        <f>IFERROR(IF(G66&lt;&gt;"",INDEX('Overview - Section A'!$U$45:$U$51,MATCH(G66,'Overview - Section A'!$A$45:$A$51,1)),J66),"")</f>
        <v>a1Y36000002VuDMEA0</v>
      </c>
      <c r="N66" s="424"/>
      <c r="O66" s="424" t="s">
        <v>500</v>
      </c>
      <c r="P66" s="321"/>
      <c r="Q66" s="47"/>
    </row>
    <row r="67" spans="1:17" ht="47.1" customHeight="1" x14ac:dyDescent="0.25">
      <c r="A67" s="396">
        <v>8</v>
      </c>
      <c r="B67" s="414" t="str">
        <f t="shared" si="7"/>
        <v/>
      </c>
      <c r="C67" s="415" t="str">
        <f>IFERROR(IF(K67&lt;&gt;"",K67,IF(A67=A66,IF(C66&lt;YEAR('Overview - Section A'!$E$8),C66+1,""),YEAR('Overview - Section A'!$E$7))),"")</f>
        <v>2018</v>
      </c>
      <c r="D67" s="416"/>
      <c r="E67" s="417"/>
      <c r="F67" s="418" t="str">
        <f t="shared" si="6"/>
        <v/>
      </c>
      <c r="G67" s="419"/>
      <c r="H67" s="420"/>
      <c r="I67" s="421"/>
      <c r="J67" s="422" t="s">
        <v>462</v>
      </c>
      <c r="K67" s="423" t="s">
        <v>388</v>
      </c>
      <c r="L67" s="424" t="b">
        <f t="shared" si="8"/>
        <v>0</v>
      </c>
      <c r="M67" s="424" t="str">
        <f>IFERROR(IF(G67&lt;&gt;"",INDEX('Overview - Section A'!$U$45:$U$51,MATCH(G67,'Overview - Section A'!$A$45:$A$51,1)),J67),"")</f>
        <v>a1Y36000002VuDNEA0</v>
      </c>
      <c r="N67" s="424"/>
      <c r="O67" s="424" t="s">
        <v>501</v>
      </c>
      <c r="P67" s="321"/>
      <c r="Q67" s="47"/>
    </row>
    <row r="68" spans="1:17" ht="47.1" customHeight="1" x14ac:dyDescent="0.25">
      <c r="A68" s="396">
        <v>8</v>
      </c>
      <c r="B68" s="414" t="str">
        <f t="shared" si="7"/>
        <v/>
      </c>
      <c r="C68" s="415" t="str">
        <f>IFERROR(IF(K68&lt;&gt;"",K68,IF(A68=A67,IF(C67&lt;YEAR('Overview - Section A'!$E$8),C67+1,""),YEAR('Overview - Section A'!$E$7))),"")</f>
        <v>2019</v>
      </c>
      <c r="D68" s="416"/>
      <c r="E68" s="417"/>
      <c r="F68" s="418" t="str">
        <f t="shared" si="6"/>
        <v/>
      </c>
      <c r="G68" s="419"/>
      <c r="H68" s="420"/>
      <c r="I68" s="421"/>
      <c r="J68" s="422" t="s">
        <v>481</v>
      </c>
      <c r="K68" s="423" t="s">
        <v>389</v>
      </c>
      <c r="L68" s="424" t="b">
        <f t="shared" si="8"/>
        <v>0</v>
      </c>
      <c r="M68" s="424" t="str">
        <f>IFERROR(IF(G68&lt;&gt;"",INDEX('Overview - Section A'!$U$45:$U$51,MATCH(G68,'Overview - Section A'!$A$45:$A$51,1)),J68),"")</f>
        <v>a1Y36000002VuDOEA0</v>
      </c>
      <c r="N68" s="424"/>
      <c r="O68" s="424" t="s">
        <v>502</v>
      </c>
      <c r="P68" s="321"/>
      <c r="Q68" s="47"/>
    </row>
    <row r="69" spans="1:17" ht="47.1" customHeight="1" x14ac:dyDescent="0.25">
      <c r="A69" s="396">
        <v>8</v>
      </c>
      <c r="B69" s="414" t="str">
        <f t="shared" si="7"/>
        <v/>
      </c>
      <c r="C69" s="415" t="str">
        <f>IFERROR(IF(K69&lt;&gt;"",K69,IF(A69=A68,IF(C68&lt;YEAR('Overview - Section A'!$E$8),C68+1,""),YEAR('Overview - Section A'!$E$7))),"")</f>
        <v>2020</v>
      </c>
      <c r="D69" s="416"/>
      <c r="E69" s="417"/>
      <c r="F69" s="418" t="str">
        <f t="shared" si="6"/>
        <v/>
      </c>
      <c r="G69" s="419"/>
      <c r="H69" s="420"/>
      <c r="I69" s="421"/>
      <c r="J69" s="422" t="s">
        <v>465</v>
      </c>
      <c r="K69" s="423" t="s">
        <v>390</v>
      </c>
      <c r="L69" s="424" t="b">
        <f t="shared" si="8"/>
        <v>0</v>
      </c>
      <c r="M69" s="424" t="str">
        <f>IFERROR(IF(G69&lt;&gt;"",INDEX('Overview - Section A'!$U$45:$U$51,MATCH(G69,'Overview - Section A'!$A$45:$A$51,1)),J69),"")</f>
        <v>a1Y36000002VuDPEA0</v>
      </c>
      <c r="N69" s="424"/>
      <c r="O69" s="424" t="s">
        <v>503</v>
      </c>
      <c r="P69" s="321"/>
      <c r="Q69" s="47"/>
    </row>
    <row r="70" spans="1:17" ht="47.1" customHeight="1" x14ac:dyDescent="0.25">
      <c r="A70" s="396">
        <v>8</v>
      </c>
      <c r="B70" s="414" t="str">
        <f t="shared" si="7"/>
        <v/>
      </c>
      <c r="C70" s="415" t="str">
        <f>IFERROR(IF(K70&lt;&gt;"",K70,IF(A70=A69,IF(C69&lt;YEAR('Overview - Section A'!$E$8),C69+1,""),YEAR('Overview - Section A'!$E$7))),"")</f>
        <v/>
      </c>
      <c r="D70" s="416"/>
      <c r="E70" s="417"/>
      <c r="F70" s="418" t="str">
        <f t="shared" si="6"/>
        <v/>
      </c>
      <c r="G70" s="419"/>
      <c r="H70" s="420"/>
      <c r="I70" s="421"/>
      <c r="J70" s="422" t="s">
        <v>467</v>
      </c>
      <c r="K70" s="423"/>
      <c r="L70" s="424" t="b">
        <f t="shared" si="8"/>
        <v>0</v>
      </c>
      <c r="M70" s="424" t="str">
        <f>IFERROR(IF(G70&lt;&gt;"",INDEX('Overview - Section A'!$U$45:$U$51,MATCH(G70,'Overview - Section A'!$A$45:$A$51,1)),J70),"")</f>
        <v>a1Y36000002VuDQEA0</v>
      </c>
      <c r="N70" s="424"/>
      <c r="O70" s="424" t="s">
        <v>504</v>
      </c>
      <c r="P70" s="321"/>
      <c r="Q70" s="47"/>
    </row>
    <row r="71" spans="1:17" ht="47.1" customHeight="1" x14ac:dyDescent="0.25">
      <c r="A71" s="396">
        <v>9</v>
      </c>
      <c r="B71" s="414" t="str">
        <f t="shared" si="7"/>
        <v/>
      </c>
      <c r="C71" s="415" t="str">
        <f>IFERROR(IF(K71&lt;&gt;"",K71,IF(A71=A70,IF(C70&lt;YEAR('Overview - Section A'!$E$8),C70+1,""),YEAR('Overview - Section A'!$E$7))),"")</f>
        <v>2017</v>
      </c>
      <c r="D71" s="416"/>
      <c r="E71" s="417"/>
      <c r="F71" s="418" t="str">
        <f t="shared" si="6"/>
        <v/>
      </c>
      <c r="G71" s="419"/>
      <c r="H71" s="420"/>
      <c r="I71" s="421"/>
      <c r="J71" s="422" t="s">
        <v>460</v>
      </c>
      <c r="K71" s="423" t="s">
        <v>387</v>
      </c>
      <c r="L71" s="424" t="b">
        <f t="shared" si="8"/>
        <v>0</v>
      </c>
      <c r="M71" s="424" t="str">
        <f>IFERROR(IF(G71&lt;&gt;"",INDEX('Overview - Section A'!$U$45:$U$51,MATCH(G71,'Overview - Section A'!$A$45:$A$51,1)),J71),"")</f>
        <v>a1Y36000002VuDMEA0</v>
      </c>
      <c r="N71" s="424"/>
      <c r="O71" s="424" t="s">
        <v>505</v>
      </c>
      <c r="P71" s="321"/>
      <c r="Q71" s="47"/>
    </row>
    <row r="72" spans="1:17" ht="47.1" customHeight="1" x14ac:dyDescent="0.25">
      <c r="A72" s="396">
        <v>9</v>
      </c>
      <c r="B72" s="414" t="str">
        <f t="shared" si="7"/>
        <v/>
      </c>
      <c r="C72" s="415" t="str">
        <f>IFERROR(IF(K72&lt;&gt;"",K72,IF(A72=A71,IF(C71&lt;YEAR('Overview - Section A'!$E$8),C71+1,""),YEAR('Overview - Section A'!$E$7))),"")</f>
        <v>2018</v>
      </c>
      <c r="D72" s="416"/>
      <c r="E72" s="417"/>
      <c r="F72" s="418" t="str">
        <f t="shared" si="6"/>
        <v/>
      </c>
      <c r="G72" s="419"/>
      <c r="H72" s="420"/>
      <c r="I72" s="421"/>
      <c r="J72" s="422" t="s">
        <v>462</v>
      </c>
      <c r="K72" s="423" t="s">
        <v>388</v>
      </c>
      <c r="L72" s="424" t="b">
        <f t="shared" si="8"/>
        <v>0</v>
      </c>
      <c r="M72" s="424" t="str">
        <f>IFERROR(IF(G72&lt;&gt;"",INDEX('Overview - Section A'!$U$45:$U$51,MATCH(G72,'Overview - Section A'!$A$45:$A$51,1)),J72),"")</f>
        <v>a1Y36000002VuDNEA0</v>
      </c>
      <c r="N72" s="424"/>
      <c r="O72" s="424" t="s">
        <v>506</v>
      </c>
      <c r="P72" s="321"/>
      <c r="Q72" s="47"/>
    </row>
    <row r="73" spans="1:17" ht="47.1" customHeight="1" x14ac:dyDescent="0.25">
      <c r="A73" s="396">
        <v>9</v>
      </c>
      <c r="B73" s="414" t="str">
        <f t="shared" si="7"/>
        <v/>
      </c>
      <c r="C73" s="415" t="str">
        <f>IFERROR(IF(K73&lt;&gt;"",K73,IF(A73=A72,IF(C72&lt;YEAR('Overview - Section A'!$E$8),C72+1,""),YEAR('Overview - Section A'!$E$7))),"")</f>
        <v>2019</v>
      </c>
      <c r="D73" s="416"/>
      <c r="E73" s="417"/>
      <c r="F73" s="418" t="str">
        <f t="shared" si="6"/>
        <v/>
      </c>
      <c r="G73" s="419"/>
      <c r="H73" s="420"/>
      <c r="I73" s="421"/>
      <c r="J73" s="422" t="s">
        <v>481</v>
      </c>
      <c r="K73" s="423" t="s">
        <v>389</v>
      </c>
      <c r="L73" s="424" t="b">
        <f t="shared" si="8"/>
        <v>0</v>
      </c>
      <c r="M73" s="424" t="str">
        <f>IFERROR(IF(G73&lt;&gt;"",INDEX('Overview - Section A'!$U$45:$U$51,MATCH(G73,'Overview - Section A'!$A$45:$A$51,1)),J73),"")</f>
        <v>a1Y36000002VuDOEA0</v>
      </c>
      <c r="N73" s="424"/>
      <c r="O73" s="424" t="s">
        <v>507</v>
      </c>
      <c r="P73" s="321"/>
      <c r="Q73" s="47"/>
    </row>
    <row r="74" spans="1:17" ht="47.1" customHeight="1" x14ac:dyDescent="0.25">
      <c r="A74" s="396">
        <v>9</v>
      </c>
      <c r="B74" s="414" t="str">
        <f t="shared" si="7"/>
        <v/>
      </c>
      <c r="C74" s="415" t="str">
        <f>IFERROR(IF(K74&lt;&gt;"",K74,IF(A74=A73,IF(C73&lt;YEAR('Overview - Section A'!$E$8),C73+1,""),YEAR('Overview - Section A'!$E$7))),"")</f>
        <v>2020</v>
      </c>
      <c r="D74" s="416"/>
      <c r="E74" s="417"/>
      <c r="F74" s="418" t="str">
        <f t="shared" si="6"/>
        <v/>
      </c>
      <c r="G74" s="419"/>
      <c r="H74" s="420"/>
      <c r="I74" s="421"/>
      <c r="J74" s="422" t="s">
        <v>465</v>
      </c>
      <c r="K74" s="423" t="s">
        <v>390</v>
      </c>
      <c r="L74" s="424" t="b">
        <f t="shared" si="8"/>
        <v>0</v>
      </c>
      <c r="M74" s="424" t="str">
        <f>IFERROR(IF(G74&lt;&gt;"",INDEX('Overview - Section A'!$U$45:$U$51,MATCH(G74,'Overview - Section A'!$A$45:$A$51,1)),J74),"")</f>
        <v>a1Y36000002VuDPEA0</v>
      </c>
      <c r="N74" s="424"/>
      <c r="O74" s="424" t="s">
        <v>508</v>
      </c>
      <c r="P74" s="321"/>
      <c r="Q74" s="47"/>
    </row>
    <row r="75" spans="1:17" ht="47.1" customHeight="1" x14ac:dyDescent="0.25">
      <c r="A75" s="396">
        <v>9</v>
      </c>
      <c r="B75" s="414" t="str">
        <f t="shared" si="7"/>
        <v/>
      </c>
      <c r="C75" s="415" t="str">
        <f>IFERROR(IF(K75&lt;&gt;"",K75,IF(A75=A74,IF(C74&lt;YEAR('Overview - Section A'!$E$8),C74+1,""),YEAR('Overview - Section A'!$E$7))),"")</f>
        <v/>
      </c>
      <c r="D75" s="416"/>
      <c r="E75" s="417"/>
      <c r="F75" s="418" t="str">
        <f t="shared" si="6"/>
        <v/>
      </c>
      <c r="G75" s="419"/>
      <c r="H75" s="420"/>
      <c r="I75" s="421"/>
      <c r="J75" s="422" t="s">
        <v>467</v>
      </c>
      <c r="K75" s="423"/>
      <c r="L75" s="424" t="b">
        <f t="shared" si="8"/>
        <v>0</v>
      </c>
      <c r="M75" s="424" t="str">
        <f>IFERROR(IF(G75&lt;&gt;"",INDEX('Overview - Section A'!$U$45:$U$51,MATCH(G75,'Overview - Section A'!$A$45:$A$51,1)),J75),"")</f>
        <v>a1Y36000002VuDQEA0</v>
      </c>
      <c r="N75" s="424"/>
      <c r="O75" s="424" t="s">
        <v>509</v>
      </c>
      <c r="P75" s="321"/>
      <c r="Q75" s="47"/>
    </row>
    <row r="76" spans="1:17" ht="47.1" customHeight="1" x14ac:dyDescent="0.25">
      <c r="A76" s="396">
        <v>10</v>
      </c>
      <c r="B76" s="414" t="str">
        <f t="shared" si="7"/>
        <v/>
      </c>
      <c r="C76" s="415" t="str">
        <f>IFERROR(IF(K76&lt;&gt;"",K76,IF(A76=A75,IF(C75&lt;YEAR('Overview - Section A'!$E$8),C75+1,""),YEAR('Overview - Section A'!$E$7))),"")</f>
        <v>2017</v>
      </c>
      <c r="D76" s="416"/>
      <c r="E76" s="417"/>
      <c r="F76" s="418" t="str">
        <f t="shared" si="6"/>
        <v/>
      </c>
      <c r="G76" s="419"/>
      <c r="H76" s="420"/>
      <c r="I76" s="421"/>
      <c r="J76" s="422" t="s">
        <v>460</v>
      </c>
      <c r="K76" s="423" t="s">
        <v>387</v>
      </c>
      <c r="L76" s="424" t="b">
        <f t="shared" si="8"/>
        <v>0</v>
      </c>
      <c r="M76" s="424" t="str">
        <f>IFERROR(IF(G76&lt;&gt;"",INDEX('Overview - Section A'!$U$45:$U$51,MATCH(G76,'Overview - Section A'!$A$45:$A$51,1)),J76),"")</f>
        <v>a1Y36000002VuDMEA0</v>
      </c>
      <c r="N76" s="424"/>
      <c r="O76" s="424" t="s">
        <v>510</v>
      </c>
      <c r="P76" s="321"/>
      <c r="Q76" s="47"/>
    </row>
    <row r="77" spans="1:17" ht="47.1" customHeight="1" x14ac:dyDescent="0.25">
      <c r="A77" s="396">
        <v>10</v>
      </c>
      <c r="B77" s="414" t="str">
        <f t="shared" si="7"/>
        <v/>
      </c>
      <c r="C77" s="415" t="str">
        <f>IFERROR(IF(K77&lt;&gt;"",K77,IF(A77=A76,IF(C76&lt;YEAR('Overview - Section A'!$E$8),C76+1,""),YEAR('Overview - Section A'!$E$7))),"")</f>
        <v>2018</v>
      </c>
      <c r="D77" s="416"/>
      <c r="E77" s="417"/>
      <c r="F77" s="418" t="str">
        <f t="shared" si="6"/>
        <v/>
      </c>
      <c r="G77" s="419"/>
      <c r="H77" s="420"/>
      <c r="I77" s="421"/>
      <c r="J77" s="422" t="s">
        <v>462</v>
      </c>
      <c r="K77" s="423" t="s">
        <v>388</v>
      </c>
      <c r="L77" s="424" t="b">
        <f t="shared" si="8"/>
        <v>0</v>
      </c>
      <c r="M77" s="424" t="str">
        <f>IFERROR(IF(G77&lt;&gt;"",INDEX('Overview - Section A'!$U$45:$U$51,MATCH(G77,'Overview - Section A'!$A$45:$A$51,1)),J77),"")</f>
        <v>a1Y36000002VuDNEA0</v>
      </c>
      <c r="N77" s="424"/>
      <c r="O77" s="424" t="s">
        <v>511</v>
      </c>
      <c r="P77" s="321"/>
      <c r="Q77" s="47"/>
    </row>
    <row r="78" spans="1:17" ht="47.1" customHeight="1" x14ac:dyDescent="0.25">
      <c r="A78" s="396">
        <v>10</v>
      </c>
      <c r="B78" s="414" t="str">
        <f t="shared" si="7"/>
        <v/>
      </c>
      <c r="C78" s="415" t="str">
        <f>IFERROR(IF(K78&lt;&gt;"",K78,IF(A78=A77,IF(C77&lt;YEAR('Overview - Section A'!$E$8),C77+1,""),YEAR('Overview - Section A'!$E$7))),"")</f>
        <v>2019</v>
      </c>
      <c r="D78" s="416"/>
      <c r="E78" s="417"/>
      <c r="F78" s="418" t="str">
        <f t="shared" si="6"/>
        <v/>
      </c>
      <c r="G78" s="419"/>
      <c r="H78" s="420"/>
      <c r="I78" s="421"/>
      <c r="J78" s="422" t="s">
        <v>481</v>
      </c>
      <c r="K78" s="423" t="s">
        <v>389</v>
      </c>
      <c r="L78" s="424" t="b">
        <f t="shared" si="8"/>
        <v>0</v>
      </c>
      <c r="M78" s="424" t="str">
        <f>IFERROR(IF(G78&lt;&gt;"",INDEX('Overview - Section A'!$U$45:$U$51,MATCH(G78,'Overview - Section A'!$A$45:$A$51,1)),J78),"")</f>
        <v>a1Y36000002VuDOEA0</v>
      </c>
      <c r="N78" s="424"/>
      <c r="O78" s="424" t="s">
        <v>512</v>
      </c>
      <c r="P78" s="321"/>
      <c r="Q78" s="47"/>
    </row>
    <row r="79" spans="1:17" ht="47.1" customHeight="1" x14ac:dyDescent="0.25">
      <c r="A79" s="396">
        <v>10</v>
      </c>
      <c r="B79" s="414" t="str">
        <f t="shared" si="7"/>
        <v/>
      </c>
      <c r="C79" s="415" t="str">
        <f>IFERROR(IF(K79&lt;&gt;"",K79,IF(A79=A78,IF(C78&lt;YEAR('Overview - Section A'!$E$8),C78+1,""),YEAR('Overview - Section A'!$E$7))),"")</f>
        <v>2020</v>
      </c>
      <c r="D79" s="416"/>
      <c r="E79" s="417"/>
      <c r="F79" s="418" t="str">
        <f t="shared" si="6"/>
        <v/>
      </c>
      <c r="G79" s="419"/>
      <c r="H79" s="420"/>
      <c r="I79" s="421"/>
      <c r="J79" s="422" t="s">
        <v>465</v>
      </c>
      <c r="K79" s="423" t="s">
        <v>390</v>
      </c>
      <c r="L79" s="424" t="b">
        <f t="shared" si="8"/>
        <v>0</v>
      </c>
      <c r="M79" s="424" t="str">
        <f>IFERROR(IF(G79&lt;&gt;"",INDEX('Overview - Section A'!$U$45:$U$51,MATCH(G79,'Overview - Section A'!$A$45:$A$51,1)),J79),"")</f>
        <v>a1Y36000002VuDPEA0</v>
      </c>
      <c r="N79" s="424"/>
      <c r="O79" s="424" t="s">
        <v>513</v>
      </c>
      <c r="P79" s="321"/>
      <c r="Q79" s="47"/>
    </row>
    <row r="80" spans="1:17" ht="47.1" customHeight="1" x14ac:dyDescent="0.25">
      <c r="A80" s="396">
        <v>10</v>
      </c>
      <c r="B80" s="414" t="str">
        <f t="shared" si="7"/>
        <v/>
      </c>
      <c r="C80" s="415" t="str">
        <f>IFERROR(IF(K80&lt;&gt;"",K80,IF(A80=A79,IF(C79&lt;YEAR('Overview - Section A'!$E$8),C79+1,""),YEAR('Overview - Section A'!$E$7))),"")</f>
        <v/>
      </c>
      <c r="D80" s="416"/>
      <c r="E80" s="417"/>
      <c r="F80" s="418" t="str">
        <f t="shared" si="6"/>
        <v/>
      </c>
      <c r="G80" s="419"/>
      <c r="H80" s="420"/>
      <c r="I80" s="421"/>
      <c r="J80" s="422" t="s">
        <v>467</v>
      </c>
      <c r="K80" s="423"/>
      <c r="L80" s="424" t="b">
        <f t="shared" si="8"/>
        <v>0</v>
      </c>
      <c r="M80" s="424" t="str">
        <f>IFERROR(IF(G80&lt;&gt;"",INDEX('Overview - Section A'!$U$45:$U$51,MATCH(G80,'Overview - Section A'!$A$45:$A$51,1)),J80),"")</f>
        <v>a1Y36000002VuDQEA0</v>
      </c>
      <c r="N80" s="424"/>
      <c r="O80" s="424" t="s">
        <v>514</v>
      </c>
      <c r="P80" s="321"/>
      <c r="Q80" s="47"/>
    </row>
    <row r="81" spans="1:17" ht="47.1" customHeight="1" x14ac:dyDescent="0.25">
      <c r="A81" s="396">
        <v>11</v>
      </c>
      <c r="B81" s="414" t="str">
        <f t="shared" si="7"/>
        <v/>
      </c>
      <c r="C81" s="415" t="str">
        <f>IFERROR(IF(K81&lt;&gt;"",K81,IF(A81=A80,IF(C80&lt;YEAR('Overview - Section A'!$E$8),C80+1,""),YEAR('Overview - Section A'!$E$7))),"")</f>
        <v>2017</v>
      </c>
      <c r="D81" s="416"/>
      <c r="E81" s="417"/>
      <c r="F81" s="418" t="str">
        <f t="shared" si="6"/>
        <v/>
      </c>
      <c r="G81" s="419"/>
      <c r="H81" s="420"/>
      <c r="I81" s="421"/>
      <c r="J81" s="422" t="s">
        <v>460</v>
      </c>
      <c r="K81" s="423" t="s">
        <v>387</v>
      </c>
      <c r="L81" s="424" t="b">
        <f t="shared" si="8"/>
        <v>0</v>
      </c>
      <c r="M81" s="424" t="str">
        <f>IFERROR(IF(G81&lt;&gt;"",INDEX('Overview - Section A'!$U$45:$U$51,MATCH(G81,'Overview - Section A'!$A$45:$A$51,1)),J81),"")</f>
        <v>a1Y36000002VuDMEA0</v>
      </c>
      <c r="N81" s="424"/>
      <c r="O81" s="424" t="s">
        <v>515</v>
      </c>
      <c r="P81" s="321"/>
      <c r="Q81" s="47"/>
    </row>
    <row r="82" spans="1:17" ht="47.1" customHeight="1" x14ac:dyDescent="0.25">
      <c r="A82" s="396">
        <v>11</v>
      </c>
      <c r="B82" s="414" t="str">
        <f t="shared" si="7"/>
        <v/>
      </c>
      <c r="C82" s="415" t="str">
        <f>IFERROR(IF(K82&lt;&gt;"",K82,IF(A82=A81,IF(C81&lt;YEAR('Overview - Section A'!$E$8),C81+1,""),YEAR('Overview - Section A'!$E$7))),"")</f>
        <v>2018</v>
      </c>
      <c r="D82" s="416"/>
      <c r="E82" s="417"/>
      <c r="F82" s="418" t="str">
        <f t="shared" si="6"/>
        <v/>
      </c>
      <c r="G82" s="419"/>
      <c r="H82" s="420"/>
      <c r="I82" s="421"/>
      <c r="J82" s="422" t="s">
        <v>462</v>
      </c>
      <c r="K82" s="423" t="s">
        <v>388</v>
      </c>
      <c r="L82" s="424" t="b">
        <f t="shared" si="8"/>
        <v>0</v>
      </c>
      <c r="M82" s="424" t="str">
        <f>IFERROR(IF(G82&lt;&gt;"",INDEX('Overview - Section A'!$U$45:$U$51,MATCH(G82,'Overview - Section A'!$A$45:$A$51,1)),J82),"")</f>
        <v>a1Y36000002VuDNEA0</v>
      </c>
      <c r="N82" s="424"/>
      <c r="O82" s="424" t="s">
        <v>516</v>
      </c>
      <c r="P82" s="321"/>
      <c r="Q82" s="47"/>
    </row>
    <row r="83" spans="1:17" ht="47.1" customHeight="1" x14ac:dyDescent="0.25">
      <c r="A83" s="396">
        <v>11</v>
      </c>
      <c r="B83" s="414" t="str">
        <f t="shared" si="7"/>
        <v/>
      </c>
      <c r="C83" s="415" t="str">
        <f>IFERROR(IF(K83&lt;&gt;"",K83,IF(A83=A82,IF(C82&lt;YEAR('Overview - Section A'!$E$8),C82+1,""),YEAR('Overview - Section A'!$E$7))),"")</f>
        <v>2019</v>
      </c>
      <c r="D83" s="416"/>
      <c r="E83" s="417"/>
      <c r="F83" s="418" t="str">
        <f t="shared" si="6"/>
        <v/>
      </c>
      <c r="G83" s="419"/>
      <c r="H83" s="420"/>
      <c r="I83" s="421"/>
      <c r="J83" s="422" t="s">
        <v>481</v>
      </c>
      <c r="K83" s="423" t="s">
        <v>389</v>
      </c>
      <c r="L83" s="424" t="b">
        <f t="shared" si="8"/>
        <v>0</v>
      </c>
      <c r="M83" s="424" t="str">
        <f>IFERROR(IF(G83&lt;&gt;"",INDEX('Overview - Section A'!$U$45:$U$51,MATCH(G83,'Overview - Section A'!$A$45:$A$51,1)),J83),"")</f>
        <v>a1Y36000002VuDOEA0</v>
      </c>
      <c r="N83" s="424"/>
      <c r="O83" s="424" t="s">
        <v>517</v>
      </c>
      <c r="P83" s="321"/>
      <c r="Q83" s="47"/>
    </row>
    <row r="84" spans="1:17" ht="47.1" customHeight="1" x14ac:dyDescent="0.25">
      <c r="A84" s="396">
        <v>11</v>
      </c>
      <c r="B84" s="414" t="str">
        <f t="shared" si="7"/>
        <v/>
      </c>
      <c r="C84" s="415" t="str">
        <f>IFERROR(IF(K84&lt;&gt;"",K84,IF(A84=A83,IF(C83&lt;YEAR('Overview - Section A'!$E$8),C83+1,""),YEAR('Overview - Section A'!$E$7))),"")</f>
        <v>2020</v>
      </c>
      <c r="D84" s="416"/>
      <c r="E84" s="417"/>
      <c r="F84" s="418" t="str">
        <f t="shared" si="6"/>
        <v/>
      </c>
      <c r="G84" s="419"/>
      <c r="H84" s="420"/>
      <c r="I84" s="421"/>
      <c r="J84" s="422" t="s">
        <v>465</v>
      </c>
      <c r="K84" s="423" t="s">
        <v>390</v>
      </c>
      <c r="L84" s="424" t="b">
        <f t="shared" si="8"/>
        <v>0</v>
      </c>
      <c r="M84" s="424" t="str">
        <f>IFERROR(IF(G84&lt;&gt;"",INDEX('Overview - Section A'!$U$45:$U$51,MATCH(G84,'Overview - Section A'!$A$45:$A$51,1)),J84),"")</f>
        <v>a1Y36000002VuDPEA0</v>
      </c>
      <c r="N84" s="424"/>
      <c r="O84" s="424" t="s">
        <v>518</v>
      </c>
      <c r="P84" s="321"/>
      <c r="Q84" s="47"/>
    </row>
    <row r="85" spans="1:17" ht="47.1" customHeight="1" x14ac:dyDescent="0.25">
      <c r="A85" s="396">
        <v>11</v>
      </c>
      <c r="B85" s="414" t="str">
        <f t="shared" si="7"/>
        <v/>
      </c>
      <c r="C85" s="415" t="str">
        <f>IFERROR(IF(K85&lt;&gt;"",K85,IF(A85=A84,IF(C84&lt;YEAR('Overview - Section A'!$E$8),C84+1,""),YEAR('Overview - Section A'!$E$7))),"")</f>
        <v/>
      </c>
      <c r="D85" s="416"/>
      <c r="E85" s="417"/>
      <c r="F85" s="418" t="str">
        <f t="shared" si="6"/>
        <v/>
      </c>
      <c r="G85" s="419"/>
      <c r="H85" s="420"/>
      <c r="I85" s="421"/>
      <c r="J85" s="422" t="s">
        <v>467</v>
      </c>
      <c r="K85" s="423"/>
      <c r="L85" s="424" t="b">
        <f t="shared" si="8"/>
        <v>0</v>
      </c>
      <c r="M85" s="424" t="str">
        <f>IFERROR(IF(G85&lt;&gt;"",INDEX('Overview - Section A'!$U$45:$U$51,MATCH(G85,'Overview - Section A'!$A$45:$A$51,1)),J85),"")</f>
        <v>a1Y36000002VuDQEA0</v>
      </c>
      <c r="N85" s="424"/>
      <c r="O85" s="424" t="s">
        <v>519</v>
      </c>
      <c r="P85" s="321"/>
      <c r="Q85" s="47"/>
    </row>
    <row r="86" spans="1:17" ht="47.1" customHeight="1" x14ac:dyDescent="0.25">
      <c r="A86" s="396">
        <v>12</v>
      </c>
      <c r="B86" s="414" t="str">
        <f t="shared" si="7"/>
        <v/>
      </c>
      <c r="C86" s="415" t="str">
        <f>IFERROR(IF(K86&lt;&gt;"",K86,IF(A86=A85,IF(C85&lt;YEAR('Overview - Section A'!$E$8),C85+1,""),YEAR('Overview - Section A'!$E$7))),"")</f>
        <v>2017</v>
      </c>
      <c r="D86" s="416"/>
      <c r="E86" s="417"/>
      <c r="F86" s="418" t="str">
        <f t="shared" si="6"/>
        <v/>
      </c>
      <c r="G86" s="419"/>
      <c r="H86" s="420"/>
      <c r="I86" s="421"/>
      <c r="J86" s="422" t="s">
        <v>460</v>
      </c>
      <c r="K86" s="423" t="s">
        <v>387</v>
      </c>
      <c r="L86" s="424" t="b">
        <f t="shared" si="8"/>
        <v>0</v>
      </c>
      <c r="M86" s="424" t="str">
        <f>IFERROR(IF(G86&lt;&gt;"",INDEX('Overview - Section A'!$U$45:$U$51,MATCH(G86,'Overview - Section A'!$A$45:$A$51,1)),J86),"")</f>
        <v>a1Y36000002VuDMEA0</v>
      </c>
      <c r="N86" s="424"/>
      <c r="O86" s="424" t="s">
        <v>520</v>
      </c>
      <c r="P86" s="321"/>
      <c r="Q86" s="47"/>
    </row>
    <row r="87" spans="1:17" ht="47.1" customHeight="1" x14ac:dyDescent="0.25">
      <c r="A87" s="396">
        <v>12</v>
      </c>
      <c r="B87" s="414" t="str">
        <f t="shared" si="7"/>
        <v/>
      </c>
      <c r="C87" s="415" t="str">
        <f>IFERROR(IF(K87&lt;&gt;"",K87,IF(A87=A86,IF(C86&lt;YEAR('Overview - Section A'!$E$8),C86+1,""),YEAR('Overview - Section A'!$E$7))),"")</f>
        <v>2018</v>
      </c>
      <c r="D87" s="416"/>
      <c r="E87" s="417"/>
      <c r="F87" s="418" t="str">
        <f t="shared" si="6"/>
        <v/>
      </c>
      <c r="G87" s="419"/>
      <c r="H87" s="420"/>
      <c r="I87" s="421"/>
      <c r="J87" s="422" t="s">
        <v>462</v>
      </c>
      <c r="K87" s="423" t="s">
        <v>388</v>
      </c>
      <c r="L87" s="424" t="b">
        <f t="shared" si="8"/>
        <v>0</v>
      </c>
      <c r="M87" s="424" t="str">
        <f>IFERROR(IF(G87&lt;&gt;"",INDEX('Overview - Section A'!$U$45:$U$51,MATCH(G87,'Overview - Section A'!$A$45:$A$51,1)),J87),"")</f>
        <v>a1Y36000002VuDNEA0</v>
      </c>
      <c r="N87" s="424"/>
      <c r="O87" s="424" t="s">
        <v>521</v>
      </c>
      <c r="P87" s="321"/>
      <c r="Q87" s="47"/>
    </row>
    <row r="88" spans="1:17" ht="47.1" customHeight="1" x14ac:dyDescent="0.25">
      <c r="A88" s="396">
        <v>12</v>
      </c>
      <c r="B88" s="414" t="str">
        <f t="shared" si="7"/>
        <v/>
      </c>
      <c r="C88" s="415" t="str">
        <f>IFERROR(IF(K88&lt;&gt;"",K88,IF(A88=A87,IF(C87&lt;YEAR('Overview - Section A'!$E$8),C87+1,""),YEAR('Overview - Section A'!$E$7))),"")</f>
        <v>2019</v>
      </c>
      <c r="D88" s="416"/>
      <c r="E88" s="417"/>
      <c r="F88" s="418" t="str">
        <f t="shared" si="6"/>
        <v/>
      </c>
      <c r="G88" s="419"/>
      <c r="H88" s="420"/>
      <c r="I88" s="421"/>
      <c r="J88" s="422" t="s">
        <v>481</v>
      </c>
      <c r="K88" s="423" t="s">
        <v>389</v>
      </c>
      <c r="L88" s="424" t="b">
        <f t="shared" si="8"/>
        <v>0</v>
      </c>
      <c r="M88" s="424" t="str">
        <f>IFERROR(IF(G88&lt;&gt;"",INDEX('Overview - Section A'!$U$45:$U$51,MATCH(G88,'Overview - Section A'!$A$45:$A$51,1)),J88),"")</f>
        <v>a1Y36000002VuDOEA0</v>
      </c>
      <c r="N88" s="424"/>
      <c r="O88" s="424" t="s">
        <v>522</v>
      </c>
      <c r="P88" s="321"/>
      <c r="Q88" s="47"/>
    </row>
    <row r="89" spans="1:17" ht="47.1" customHeight="1" x14ac:dyDescent="0.25">
      <c r="A89" s="396">
        <v>12</v>
      </c>
      <c r="B89" s="414" t="str">
        <f t="shared" si="7"/>
        <v/>
      </c>
      <c r="C89" s="415" t="str">
        <f>IFERROR(IF(K89&lt;&gt;"",K89,IF(A89=A88,IF(C88&lt;YEAR('Overview - Section A'!$E$8),C88+1,""),YEAR('Overview - Section A'!$E$7))),"")</f>
        <v>2020</v>
      </c>
      <c r="D89" s="416"/>
      <c r="E89" s="417"/>
      <c r="F89" s="418" t="str">
        <f t="shared" si="6"/>
        <v/>
      </c>
      <c r="G89" s="419"/>
      <c r="H89" s="420"/>
      <c r="I89" s="421"/>
      <c r="J89" s="422" t="s">
        <v>465</v>
      </c>
      <c r="K89" s="423" t="s">
        <v>390</v>
      </c>
      <c r="L89" s="424" t="b">
        <f t="shared" si="8"/>
        <v>0</v>
      </c>
      <c r="M89" s="424" t="str">
        <f>IFERROR(IF(G89&lt;&gt;"",INDEX('Overview - Section A'!$U$45:$U$51,MATCH(G89,'Overview - Section A'!$A$45:$A$51,1)),J89),"")</f>
        <v>a1Y36000002VuDPEA0</v>
      </c>
      <c r="N89" s="424"/>
      <c r="O89" s="424" t="s">
        <v>523</v>
      </c>
      <c r="P89" s="321"/>
      <c r="Q89" s="47"/>
    </row>
    <row r="90" spans="1:17" ht="47.1" customHeight="1" x14ac:dyDescent="0.25">
      <c r="A90" s="396">
        <v>12</v>
      </c>
      <c r="B90" s="414" t="str">
        <f t="shared" si="7"/>
        <v/>
      </c>
      <c r="C90" s="415" t="str">
        <f>IFERROR(IF(K90&lt;&gt;"",K90,IF(A90=A89,IF(C89&lt;YEAR('Overview - Section A'!$E$8),C89+1,""),YEAR('Overview - Section A'!$E$7))),"")</f>
        <v/>
      </c>
      <c r="D90" s="416"/>
      <c r="E90" s="417"/>
      <c r="F90" s="418" t="str">
        <f t="shared" si="6"/>
        <v/>
      </c>
      <c r="G90" s="419"/>
      <c r="H90" s="420"/>
      <c r="I90" s="421"/>
      <c r="J90" s="422" t="s">
        <v>467</v>
      </c>
      <c r="K90" s="423"/>
      <c r="L90" s="424" t="b">
        <f t="shared" si="8"/>
        <v>0</v>
      </c>
      <c r="M90" s="424" t="str">
        <f>IFERROR(IF(G90&lt;&gt;"",INDEX('Overview - Section A'!$U$45:$U$51,MATCH(G90,'Overview - Section A'!$A$45:$A$51,1)),J90),"")</f>
        <v>a1Y36000002VuDQEA0</v>
      </c>
      <c r="N90" s="424"/>
      <c r="O90" s="424" t="s">
        <v>524</v>
      </c>
      <c r="P90" s="321"/>
      <c r="Q90" s="47"/>
    </row>
    <row r="91" spans="1:17" ht="47.1" customHeight="1" x14ac:dyDescent="0.25">
      <c r="A91" s="396">
        <v>13</v>
      </c>
      <c r="B91" s="414" t="str">
        <f t="shared" si="7"/>
        <v/>
      </c>
      <c r="C91" s="415" t="str">
        <f>IFERROR(IF(K91&lt;&gt;"",K91,IF(A91=A90,IF(C90&lt;YEAR('Overview - Section A'!$E$8),C90+1,""),YEAR('Overview - Section A'!$E$7))),"")</f>
        <v>2017</v>
      </c>
      <c r="D91" s="416"/>
      <c r="E91" s="417"/>
      <c r="F91" s="418" t="str">
        <f t="shared" si="6"/>
        <v/>
      </c>
      <c r="G91" s="419"/>
      <c r="H91" s="420"/>
      <c r="I91" s="421"/>
      <c r="J91" s="422" t="s">
        <v>460</v>
      </c>
      <c r="K91" s="423" t="s">
        <v>387</v>
      </c>
      <c r="L91" s="424" t="b">
        <f t="shared" si="8"/>
        <v>0</v>
      </c>
      <c r="M91" s="424" t="str">
        <f>IFERROR(IF(G91&lt;&gt;"",INDEX('Overview - Section A'!$U$45:$U$51,MATCH(G91,'Overview - Section A'!$A$45:$A$51,1)),J91),"")</f>
        <v>a1Y36000002VuDMEA0</v>
      </c>
      <c r="N91" s="424"/>
      <c r="O91" s="424" t="s">
        <v>525</v>
      </c>
      <c r="P91" s="321"/>
      <c r="Q91" s="47"/>
    </row>
    <row r="92" spans="1:17" ht="47.1" customHeight="1" x14ac:dyDescent="0.25">
      <c r="A92" s="396">
        <v>13</v>
      </c>
      <c r="B92" s="414" t="str">
        <f t="shared" si="7"/>
        <v/>
      </c>
      <c r="C92" s="415" t="str">
        <f>IFERROR(IF(K92&lt;&gt;"",K92,IF(A92=A91,IF(C91&lt;YEAR('Overview - Section A'!$E$8),C91+1,""),YEAR('Overview - Section A'!$E$7))),"")</f>
        <v>2018</v>
      </c>
      <c r="D92" s="416"/>
      <c r="E92" s="417"/>
      <c r="F92" s="418" t="str">
        <f t="shared" si="6"/>
        <v/>
      </c>
      <c r="G92" s="419"/>
      <c r="H92" s="420"/>
      <c r="I92" s="421"/>
      <c r="J92" s="422" t="s">
        <v>462</v>
      </c>
      <c r="K92" s="423" t="s">
        <v>388</v>
      </c>
      <c r="L92" s="424" t="b">
        <f t="shared" si="8"/>
        <v>0</v>
      </c>
      <c r="M92" s="424" t="str">
        <f>IFERROR(IF(G92&lt;&gt;"",INDEX('Overview - Section A'!$U$45:$U$51,MATCH(G92,'Overview - Section A'!$A$45:$A$51,1)),J92),"")</f>
        <v>a1Y36000002VuDNEA0</v>
      </c>
      <c r="N92" s="424"/>
      <c r="O92" s="424" t="s">
        <v>526</v>
      </c>
      <c r="P92" s="321"/>
      <c r="Q92" s="47"/>
    </row>
    <row r="93" spans="1:17" ht="47.1" customHeight="1" x14ac:dyDescent="0.25">
      <c r="A93" s="396">
        <v>13</v>
      </c>
      <c r="B93" s="414" t="str">
        <f t="shared" si="7"/>
        <v/>
      </c>
      <c r="C93" s="415" t="str">
        <f>IFERROR(IF(K93&lt;&gt;"",K93,IF(A93=A92,IF(C92&lt;YEAR('Overview - Section A'!$E$8),C92+1,""),YEAR('Overview - Section A'!$E$7))),"")</f>
        <v>2019</v>
      </c>
      <c r="D93" s="416"/>
      <c r="E93" s="417"/>
      <c r="F93" s="418" t="str">
        <f t="shared" si="6"/>
        <v/>
      </c>
      <c r="G93" s="419"/>
      <c r="H93" s="420"/>
      <c r="I93" s="421"/>
      <c r="J93" s="422" t="s">
        <v>481</v>
      </c>
      <c r="K93" s="423" t="s">
        <v>389</v>
      </c>
      <c r="L93" s="424" t="b">
        <f t="shared" si="8"/>
        <v>0</v>
      </c>
      <c r="M93" s="424" t="str">
        <f>IFERROR(IF(G93&lt;&gt;"",INDEX('Overview - Section A'!$U$45:$U$51,MATCH(G93,'Overview - Section A'!$A$45:$A$51,1)),J93),"")</f>
        <v>a1Y36000002VuDOEA0</v>
      </c>
      <c r="N93" s="424"/>
      <c r="O93" s="424" t="s">
        <v>527</v>
      </c>
      <c r="P93" s="321"/>
      <c r="Q93" s="47"/>
    </row>
    <row r="94" spans="1:17" ht="47.1" customHeight="1" x14ac:dyDescent="0.25">
      <c r="A94" s="396">
        <v>13</v>
      </c>
      <c r="B94" s="414" t="str">
        <f t="shared" ref="B94:B105" si="9">IF(A94=A93,"",VLOOKUP(A94,$A$10:$V$26,22,FALSE))</f>
        <v/>
      </c>
      <c r="C94" s="415" t="str">
        <f>IFERROR(IF(K94&lt;&gt;"",K94,IF(A94=A93,IF(C93&lt;YEAR('Overview - Section A'!$E$8),C93+1,""),YEAR('Overview - Section A'!$E$7))),"")</f>
        <v>2020</v>
      </c>
      <c r="D94" s="416"/>
      <c r="E94" s="417"/>
      <c r="F94" s="418" t="str">
        <f t="shared" si="6"/>
        <v/>
      </c>
      <c r="G94" s="419"/>
      <c r="H94" s="420"/>
      <c r="I94" s="421"/>
      <c r="J94" s="422" t="s">
        <v>465</v>
      </c>
      <c r="K94" s="423" t="s">
        <v>390</v>
      </c>
      <c r="L94" s="424" t="b">
        <f t="shared" ref="L94:L105" si="10">IFERROR(IF(VLOOKUP(A94,$A$10:$V$26,22,FALSE)&lt;&gt;"",TRUE,FALSE),FALSE)</f>
        <v>0</v>
      </c>
      <c r="M94" s="424" t="str">
        <f>IFERROR(IF(G94&lt;&gt;"",INDEX('Overview - Section A'!$U$45:$U$51,MATCH(G94,'Overview - Section A'!$A$45:$A$51,1)),J94),"")</f>
        <v>a1Y36000002VuDPEA0</v>
      </c>
      <c r="N94" s="424"/>
      <c r="O94" s="424" t="s">
        <v>528</v>
      </c>
      <c r="P94" s="321"/>
      <c r="Q94" s="47"/>
    </row>
    <row r="95" spans="1:17" ht="47.1" customHeight="1" x14ac:dyDescent="0.25">
      <c r="A95" s="396">
        <v>13</v>
      </c>
      <c r="B95" s="414" t="str">
        <f t="shared" si="9"/>
        <v/>
      </c>
      <c r="C95" s="415" t="str">
        <f>IFERROR(IF(K95&lt;&gt;"",K95,IF(A95=A94,IF(C94&lt;YEAR('Overview - Section A'!$E$8),C94+1,""),YEAR('Overview - Section A'!$E$7))),"")</f>
        <v/>
      </c>
      <c r="D95" s="416"/>
      <c r="E95" s="417"/>
      <c r="F95" s="418" t="str">
        <f t="shared" ref="F95:F105" si="11">IF(IF(AND(D95="",E95=""),N95,IFERROR((D95/E95)*100,""))=0,"",IF(AND(D95="",E95=""),N95,IFERROR((D95/E95)*100,"")))</f>
        <v/>
      </c>
      <c r="G95" s="419"/>
      <c r="H95" s="420"/>
      <c r="I95" s="421"/>
      <c r="J95" s="422" t="s">
        <v>467</v>
      </c>
      <c r="K95" s="423"/>
      <c r="L95" s="424" t="b">
        <f t="shared" si="10"/>
        <v>0</v>
      </c>
      <c r="M95" s="424" t="str">
        <f>IFERROR(IF(G95&lt;&gt;"",INDEX('Overview - Section A'!$U$45:$U$51,MATCH(G95,'Overview - Section A'!$A$45:$A$51,1)),J95),"")</f>
        <v>a1Y36000002VuDQEA0</v>
      </c>
      <c r="N95" s="424"/>
      <c r="O95" s="424" t="s">
        <v>529</v>
      </c>
      <c r="P95" s="321"/>
      <c r="Q95" s="47"/>
    </row>
    <row r="96" spans="1:17" ht="47.1" customHeight="1" x14ac:dyDescent="0.25">
      <c r="A96" s="396">
        <v>14</v>
      </c>
      <c r="B96" s="414" t="str">
        <f t="shared" si="9"/>
        <v/>
      </c>
      <c r="C96" s="415" t="str">
        <f>IFERROR(IF(K96&lt;&gt;"",K96,IF(A96=A95,IF(C95&lt;YEAR('Overview - Section A'!$E$8),C95+1,""),YEAR('Overview - Section A'!$E$7))),"")</f>
        <v>2017</v>
      </c>
      <c r="D96" s="416"/>
      <c r="E96" s="417"/>
      <c r="F96" s="418" t="str">
        <f t="shared" si="11"/>
        <v/>
      </c>
      <c r="G96" s="419"/>
      <c r="H96" s="420"/>
      <c r="I96" s="421"/>
      <c r="J96" s="422" t="s">
        <v>460</v>
      </c>
      <c r="K96" s="423" t="s">
        <v>387</v>
      </c>
      <c r="L96" s="424" t="b">
        <f t="shared" si="10"/>
        <v>0</v>
      </c>
      <c r="M96" s="424" t="str">
        <f>IFERROR(IF(G96&lt;&gt;"",INDEX('Overview - Section A'!$U$45:$U$51,MATCH(G96,'Overview - Section A'!$A$45:$A$51,1)),J96),"")</f>
        <v>a1Y36000002VuDMEA0</v>
      </c>
      <c r="N96" s="424"/>
      <c r="O96" s="424" t="s">
        <v>530</v>
      </c>
      <c r="P96" s="321"/>
      <c r="Q96" s="47"/>
    </row>
    <row r="97" spans="1:17" ht="47.1" customHeight="1" x14ac:dyDescent="0.25">
      <c r="A97" s="396">
        <v>14</v>
      </c>
      <c r="B97" s="414" t="str">
        <f t="shared" si="9"/>
        <v/>
      </c>
      <c r="C97" s="415" t="str">
        <f>IFERROR(IF(K97&lt;&gt;"",K97,IF(A97=A96,IF(C96&lt;YEAR('Overview - Section A'!$E$8),C96+1,""),YEAR('Overview - Section A'!$E$7))),"")</f>
        <v>2018</v>
      </c>
      <c r="D97" s="416"/>
      <c r="E97" s="417"/>
      <c r="F97" s="418" t="str">
        <f t="shared" si="11"/>
        <v/>
      </c>
      <c r="G97" s="419"/>
      <c r="H97" s="420"/>
      <c r="I97" s="421"/>
      <c r="J97" s="422" t="s">
        <v>462</v>
      </c>
      <c r="K97" s="423" t="s">
        <v>388</v>
      </c>
      <c r="L97" s="424" t="b">
        <f t="shared" si="10"/>
        <v>0</v>
      </c>
      <c r="M97" s="424" t="str">
        <f>IFERROR(IF(G97&lt;&gt;"",INDEX('Overview - Section A'!$U$45:$U$51,MATCH(G97,'Overview - Section A'!$A$45:$A$51,1)),J97),"")</f>
        <v>a1Y36000002VuDNEA0</v>
      </c>
      <c r="N97" s="424"/>
      <c r="O97" s="424" t="s">
        <v>531</v>
      </c>
      <c r="P97" s="321"/>
      <c r="Q97" s="47"/>
    </row>
    <row r="98" spans="1:17" ht="47.1" customHeight="1" x14ac:dyDescent="0.25">
      <c r="A98" s="396">
        <v>14</v>
      </c>
      <c r="B98" s="414" t="str">
        <f t="shared" si="9"/>
        <v/>
      </c>
      <c r="C98" s="415" t="str">
        <f>IFERROR(IF(K98&lt;&gt;"",K98,IF(A98=A97,IF(C97&lt;YEAR('Overview - Section A'!$E$8),C97+1,""),YEAR('Overview - Section A'!$E$7))),"")</f>
        <v>2019</v>
      </c>
      <c r="D98" s="416"/>
      <c r="E98" s="417"/>
      <c r="F98" s="418" t="str">
        <f t="shared" si="11"/>
        <v/>
      </c>
      <c r="G98" s="419"/>
      <c r="H98" s="420"/>
      <c r="I98" s="421"/>
      <c r="J98" s="422" t="s">
        <v>481</v>
      </c>
      <c r="K98" s="423" t="s">
        <v>389</v>
      </c>
      <c r="L98" s="424" t="b">
        <f t="shared" si="10"/>
        <v>0</v>
      </c>
      <c r="M98" s="424" t="str">
        <f>IFERROR(IF(G98&lt;&gt;"",INDEX('Overview - Section A'!$U$45:$U$51,MATCH(G98,'Overview - Section A'!$A$45:$A$51,1)),J98),"")</f>
        <v>a1Y36000002VuDOEA0</v>
      </c>
      <c r="N98" s="424"/>
      <c r="O98" s="424" t="s">
        <v>532</v>
      </c>
      <c r="P98" s="321"/>
      <c r="Q98" s="47"/>
    </row>
    <row r="99" spans="1:17" ht="47.1" customHeight="1" x14ac:dyDescent="0.25">
      <c r="A99" s="396">
        <v>14</v>
      </c>
      <c r="B99" s="414" t="str">
        <f t="shared" si="9"/>
        <v/>
      </c>
      <c r="C99" s="415" t="str">
        <f>IFERROR(IF(K99&lt;&gt;"",K99,IF(A99=A98,IF(C98&lt;YEAR('Overview - Section A'!$E$8),C98+1,""),YEAR('Overview - Section A'!$E$7))),"")</f>
        <v>2020</v>
      </c>
      <c r="D99" s="416"/>
      <c r="E99" s="417"/>
      <c r="F99" s="418" t="str">
        <f t="shared" si="11"/>
        <v/>
      </c>
      <c r="G99" s="419"/>
      <c r="H99" s="420"/>
      <c r="I99" s="421"/>
      <c r="J99" s="422" t="s">
        <v>465</v>
      </c>
      <c r="K99" s="423" t="s">
        <v>390</v>
      </c>
      <c r="L99" s="424" t="b">
        <f t="shared" si="10"/>
        <v>0</v>
      </c>
      <c r="M99" s="424" t="str">
        <f>IFERROR(IF(G99&lt;&gt;"",INDEX('Overview - Section A'!$U$45:$U$51,MATCH(G99,'Overview - Section A'!$A$45:$A$51,1)),J99),"")</f>
        <v>a1Y36000002VuDPEA0</v>
      </c>
      <c r="N99" s="424"/>
      <c r="O99" s="424" t="s">
        <v>533</v>
      </c>
      <c r="P99" s="321"/>
      <c r="Q99" s="47"/>
    </row>
    <row r="100" spans="1:17" ht="47.1" customHeight="1" x14ac:dyDescent="0.25">
      <c r="A100" s="396">
        <v>14</v>
      </c>
      <c r="B100" s="414" t="str">
        <f t="shared" si="9"/>
        <v/>
      </c>
      <c r="C100" s="415" t="str">
        <f>IFERROR(IF(K100&lt;&gt;"",K100,IF(A100=A99,IF(C99&lt;YEAR('Overview - Section A'!$E$8),C99+1,""),YEAR('Overview - Section A'!$E$7))),"")</f>
        <v/>
      </c>
      <c r="D100" s="416"/>
      <c r="E100" s="417"/>
      <c r="F100" s="418" t="str">
        <f t="shared" si="11"/>
        <v/>
      </c>
      <c r="G100" s="419"/>
      <c r="H100" s="420"/>
      <c r="I100" s="421"/>
      <c r="J100" s="422" t="s">
        <v>467</v>
      </c>
      <c r="K100" s="423"/>
      <c r="L100" s="424" t="b">
        <f t="shared" si="10"/>
        <v>0</v>
      </c>
      <c r="M100" s="424" t="str">
        <f>IFERROR(IF(G100&lt;&gt;"",INDEX('Overview - Section A'!$U$45:$U$51,MATCH(G100,'Overview - Section A'!$A$45:$A$51,1)),J100),"")</f>
        <v>a1Y36000002VuDQEA0</v>
      </c>
      <c r="N100" s="424"/>
      <c r="O100" s="424" t="s">
        <v>534</v>
      </c>
      <c r="P100" s="321"/>
      <c r="Q100" s="47"/>
    </row>
    <row r="101" spans="1:17" ht="47.1" customHeight="1" x14ac:dyDescent="0.25">
      <c r="A101" s="396">
        <v>15</v>
      </c>
      <c r="B101" s="414" t="str">
        <f t="shared" si="9"/>
        <v/>
      </c>
      <c r="C101" s="415" t="str">
        <f>IFERROR(IF(K101&lt;&gt;"",K101,IF(A101=A100,IF(C100&lt;YEAR('Overview - Section A'!$E$8),C100+1,""),YEAR('Overview - Section A'!$E$7))),"")</f>
        <v>2017</v>
      </c>
      <c r="D101" s="416"/>
      <c r="E101" s="417"/>
      <c r="F101" s="418" t="str">
        <f t="shared" si="11"/>
        <v/>
      </c>
      <c r="G101" s="419"/>
      <c r="H101" s="420"/>
      <c r="I101" s="421"/>
      <c r="J101" s="422" t="s">
        <v>460</v>
      </c>
      <c r="K101" s="423" t="s">
        <v>387</v>
      </c>
      <c r="L101" s="424" t="b">
        <f t="shared" si="10"/>
        <v>0</v>
      </c>
      <c r="M101" s="424" t="str">
        <f>IFERROR(IF(G101&lt;&gt;"",INDEX('Overview - Section A'!$U$45:$U$51,MATCH(G101,'Overview - Section A'!$A$45:$A$51,1)),J101),"")</f>
        <v>a1Y36000002VuDMEA0</v>
      </c>
      <c r="N101" s="424"/>
      <c r="O101" s="424" t="s">
        <v>535</v>
      </c>
      <c r="P101" s="321"/>
      <c r="Q101" s="47"/>
    </row>
    <row r="102" spans="1:17" ht="47.1" customHeight="1" x14ac:dyDescent="0.25">
      <c r="A102" s="396">
        <v>15</v>
      </c>
      <c r="B102" s="414" t="str">
        <f t="shared" si="9"/>
        <v/>
      </c>
      <c r="C102" s="415" t="str">
        <f>IFERROR(IF(K102&lt;&gt;"",K102,IF(A102=A101,IF(C101&lt;YEAR('Overview - Section A'!$E$8),C101+1,""),YEAR('Overview - Section A'!$E$7))),"")</f>
        <v>2018</v>
      </c>
      <c r="D102" s="416"/>
      <c r="E102" s="417"/>
      <c r="F102" s="418" t="str">
        <f t="shared" si="11"/>
        <v/>
      </c>
      <c r="G102" s="419"/>
      <c r="H102" s="420"/>
      <c r="I102" s="421"/>
      <c r="J102" s="422" t="s">
        <v>462</v>
      </c>
      <c r="K102" s="423" t="s">
        <v>388</v>
      </c>
      <c r="L102" s="424" t="b">
        <f t="shared" si="10"/>
        <v>0</v>
      </c>
      <c r="M102" s="424" t="str">
        <f>IFERROR(IF(G102&lt;&gt;"",INDEX('Overview - Section A'!$U$45:$U$51,MATCH(G102,'Overview - Section A'!$A$45:$A$51,1)),J102),"")</f>
        <v>a1Y36000002VuDNEA0</v>
      </c>
      <c r="N102" s="424"/>
      <c r="O102" s="424" t="s">
        <v>536</v>
      </c>
      <c r="P102" s="321"/>
      <c r="Q102" s="47"/>
    </row>
    <row r="103" spans="1:17" ht="47.1" customHeight="1" x14ac:dyDescent="0.25">
      <c r="A103" s="396">
        <v>15</v>
      </c>
      <c r="B103" s="414" t="str">
        <f t="shared" si="9"/>
        <v/>
      </c>
      <c r="C103" s="415" t="str">
        <f>IFERROR(IF(K103&lt;&gt;"",K103,IF(A103=A102,IF(C102&lt;YEAR('Overview - Section A'!$E$8),C102+1,""),YEAR('Overview - Section A'!$E$7))),"")</f>
        <v>2019</v>
      </c>
      <c r="D103" s="416"/>
      <c r="E103" s="417"/>
      <c r="F103" s="418" t="str">
        <f t="shared" si="11"/>
        <v/>
      </c>
      <c r="G103" s="419"/>
      <c r="H103" s="420"/>
      <c r="I103" s="421"/>
      <c r="J103" s="422" t="s">
        <v>481</v>
      </c>
      <c r="K103" s="423" t="s">
        <v>389</v>
      </c>
      <c r="L103" s="424" t="b">
        <f t="shared" si="10"/>
        <v>0</v>
      </c>
      <c r="M103" s="424" t="str">
        <f>IFERROR(IF(G103&lt;&gt;"",INDEX('Overview - Section A'!$U$45:$U$51,MATCH(G103,'Overview - Section A'!$A$45:$A$51,1)),J103),"")</f>
        <v>a1Y36000002VuDOEA0</v>
      </c>
      <c r="N103" s="424"/>
      <c r="O103" s="424" t="s">
        <v>537</v>
      </c>
      <c r="P103" s="321"/>
      <c r="Q103" s="47"/>
    </row>
    <row r="104" spans="1:17" ht="47.1" customHeight="1" x14ac:dyDescent="0.25">
      <c r="A104" s="396">
        <v>15</v>
      </c>
      <c r="B104" s="414" t="str">
        <f t="shared" si="9"/>
        <v/>
      </c>
      <c r="C104" s="415" t="str">
        <f>IFERROR(IF(K104&lt;&gt;"",K104,IF(A104=A103,IF(C103&lt;YEAR('Overview - Section A'!$E$8),C103+1,""),YEAR('Overview - Section A'!$E$7))),"")</f>
        <v>2020</v>
      </c>
      <c r="D104" s="416"/>
      <c r="E104" s="417"/>
      <c r="F104" s="418" t="str">
        <f t="shared" si="11"/>
        <v/>
      </c>
      <c r="G104" s="419"/>
      <c r="H104" s="420"/>
      <c r="I104" s="421"/>
      <c r="J104" s="422" t="s">
        <v>465</v>
      </c>
      <c r="K104" s="423" t="s">
        <v>390</v>
      </c>
      <c r="L104" s="424" t="b">
        <f t="shared" si="10"/>
        <v>0</v>
      </c>
      <c r="M104" s="424" t="str">
        <f>IFERROR(IF(G104&lt;&gt;"",INDEX('Overview - Section A'!$U$45:$U$51,MATCH(G104,'Overview - Section A'!$A$45:$A$51,1)),J104),"")</f>
        <v>a1Y36000002VuDPEA0</v>
      </c>
      <c r="N104" s="424"/>
      <c r="O104" s="424" t="s">
        <v>538</v>
      </c>
      <c r="P104" s="321"/>
      <c r="Q104" s="47"/>
    </row>
    <row r="105" spans="1:17" ht="47.1" customHeight="1" x14ac:dyDescent="0.25">
      <c r="A105" s="396">
        <v>15</v>
      </c>
      <c r="B105" s="414" t="str">
        <f t="shared" si="9"/>
        <v/>
      </c>
      <c r="C105" s="415" t="str">
        <f>IFERROR(IF(K105&lt;&gt;"",K105,IF(A105=A104,IF(C104&lt;YEAR('Overview - Section A'!$E$8),C104+1,""),YEAR('Overview - Section A'!$E$7))),"")</f>
        <v/>
      </c>
      <c r="D105" s="416"/>
      <c r="E105" s="417"/>
      <c r="F105" s="418" t="str">
        <f t="shared" si="11"/>
        <v/>
      </c>
      <c r="G105" s="419"/>
      <c r="H105" s="420"/>
      <c r="I105" s="421"/>
      <c r="J105" s="422" t="s">
        <v>467</v>
      </c>
      <c r="K105" s="423"/>
      <c r="L105" s="424" t="b">
        <f t="shared" si="10"/>
        <v>0</v>
      </c>
      <c r="M105" s="424" t="str">
        <f>IFERROR(IF(G105&lt;&gt;"",INDEX('Overview - Section A'!$U$45:$U$51,MATCH(G105,'Overview - Section A'!$A$45:$A$51,1)),J105),"")</f>
        <v>a1Y36000002VuDQEA0</v>
      </c>
      <c r="N105" s="424"/>
      <c r="O105" s="424" t="s">
        <v>539</v>
      </c>
      <c r="P105" s="321"/>
      <c r="Q105" s="47"/>
    </row>
    <row r="106" spans="1:17" ht="1.5" customHeight="1" thickBot="1" x14ac:dyDescent="0.3">
      <c r="A106" s="64"/>
      <c r="B106" s="65"/>
      <c r="C106" s="65"/>
      <c r="D106" s="65"/>
      <c r="E106" s="65"/>
      <c r="F106" s="65"/>
      <c r="G106" s="65"/>
      <c r="H106" s="65"/>
      <c r="I106" s="65"/>
      <c r="J106" s="65"/>
      <c r="K106" s="65"/>
      <c r="L106" s="65"/>
      <c r="M106" s="65"/>
      <c r="N106" s="65"/>
      <c r="O106" s="322"/>
      <c r="P106" s="323"/>
    </row>
    <row r="107" spans="1:17" x14ac:dyDescent="0.25">
      <c r="O107" s="133"/>
      <c r="P107" s="133"/>
    </row>
    <row r="114" spans="1:1" x14ac:dyDescent="0.25">
      <c r="A114" s="66" t="s">
        <v>52</v>
      </c>
    </row>
  </sheetData>
  <sheetProtection formatCells="0" sort="0" autoFilter="0"/>
  <mergeCells count="3">
    <mergeCell ref="A28:H28"/>
    <mergeCell ref="A1:Q2"/>
    <mergeCell ref="A8:AG8"/>
  </mergeCells>
  <conditionalFormatting sqref="A30:C105">
    <cfRule type="expression" dxfId="74" priority="9">
      <formula>MOD($A30,2)=0</formula>
    </cfRule>
    <cfRule type="expression" dxfId="73" priority="10">
      <formula>MOD($A30,2)=1</formula>
    </cfRule>
  </conditionalFormatting>
  <conditionalFormatting sqref="B10:C25">
    <cfRule type="expression" dxfId="72" priority="7">
      <formula>AND($C10&lt;&gt;"",$A10&lt;&gt;"")</formula>
    </cfRule>
  </conditionalFormatting>
  <conditionalFormatting sqref="A30:H105">
    <cfRule type="expression" dxfId="71" priority="5">
      <formula>$O30:$O106="[Record ID]"</formula>
    </cfRule>
  </conditionalFormatting>
  <conditionalFormatting sqref="A10:AG25">
    <cfRule type="expression" dxfId="70" priority="4">
      <formula>$W10:$W26="[Record ID]"</formula>
    </cfRule>
  </conditionalFormatting>
  <conditionalFormatting sqref="A10:AG26">
    <cfRule type="expression" dxfId="69" priority="3">
      <formula>$K10="Yes"</formula>
    </cfRule>
  </conditionalFormatting>
  <conditionalFormatting sqref="G30:G105">
    <cfRule type="expression" dxfId="68" priority="1">
      <formula>AND($H29="TBD",$G29&lt;&gt;"")</formula>
    </cfRule>
    <cfRule type="expression" dxfId="67" priority="2">
      <formula>AND($H30="TBD",$G30&lt;&gt;"")</formula>
    </cfRule>
  </conditionalFormatting>
  <conditionalFormatting sqref="G106">
    <cfRule type="expression" dxfId="66" priority="26">
      <formula>AND($H30="TBD",$G30&lt;&gt;"")</formula>
    </cfRule>
    <cfRule type="expression" dxfId="65" priority="27">
      <formula>AND($H106="TBD",$G106&lt;&gt;"")</formula>
    </cfRule>
  </conditionalFormatting>
  <dataValidations count="14">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allowBlank="1" showInputMessage="1" showErrorMessage="1" prompt="To ensure data consistency please ensure that all thousands are separated with a comma and all decimals are separated with a decimal. (e.g. 1,000,000.96)" sqref="D30:F105"/>
    <dataValidation type="decimal" allowBlank="1" showInputMessage="1" showErrorMessage="1" errorTitle="X-Author for Excel" error="Please enter a valid numeric value. Valid range for Outcome Indicator Number is -1E+18 to 1E+18." promptTitle="X-Author for Excel" sqref="A30:A105 A10:A25">
      <formula1>-1000000000000000000</formula1>
      <formula2>1000000000000000000</formula2>
    </dataValidation>
    <dataValidation type="date" allowBlank="1" showInputMessage="1" showErrorMessage="1" errorTitle="X-Author for Excel" error="Please enter a valid date." promptTitle="X-Author for Excel" sqref="G30:G105">
      <formula1>1</formula1>
      <formula2>767376</formula2>
    </dataValidation>
    <dataValidation type="list" allowBlank="1" showInputMessage="1" showErrorMessage="1" errorTitle="X-Author for Excel" error="Please select a value from the drop-down." promptTitle="X-Author for Excel" sqref="H30:H105">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05 O30:O105 AH10:AH25 W10:Y25">
      <formula1>""</formula1>
    </dataValidation>
    <dataValidation type="list" allowBlank="1" showInputMessage="1" showErrorMessage="1" errorTitle="X-Author for Excel" error="Please select a value from the drop-down." promptTitle="X-Author for Excel" sqref="K30:K105">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05 U10:U25">
      <formula1>"TRUE,FALSE"</formula1>
    </dataValidation>
    <dataValidation type="decimal" allowBlank="1" showInputMessage="1" showErrorMessage="1" errorTitle="X-Author for Excel" error="Please enter a valid numeric value. Valid range for Target % is -99999.99 to 99999.99." promptTitle="X-Author for Excel" sqref="N30:N105">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G10:AG25">
      <formula1>IF(IFERROR(ROWS(INDIRECT(SUBSTITUTE("AIM_Outcome_Indicator__c.AIM_Deactivate_indicator__c"," ","_"))),-1) &lt; 0, XAuthorInvalidPicklistData,INDIRECT(SUBSTITUTE("AIM_Outcome_Indicator__c.AIM_Deactivate_indicator__c"," ","_")))</formula1>
    </dataValidation>
  </dataValidations>
  <hyperlinks>
    <hyperlink ref="A114" location="'Outcome Indicators - Section C'!A4" display="'Outcome Indicators - Section C'!A4"/>
    <hyperlink ref="B4" location="'Outcome Indicators - Section C'!A8" display="Outcome Indicators"/>
    <hyperlink ref="C4" location="_6017e447_f4b2_4605_8be3_67be82447dcf" display="Outcome Indicator Targets"/>
  </hyperlinks>
  <pageMargins left="0.7" right="0.7" top="0.75" bottom="0.75" header="0.3" footer="0.3"/>
  <pageSetup paperSize="8" scale="46" fitToHeight="0" orientation="landscape" r:id="rId1"/>
  <colBreaks count="1" manualBreakCount="1">
    <brk id="35" max="1048575" man="1"/>
  </colBreaks>
  <extLst>
    <ext xmlns:x14="http://schemas.microsoft.com/office/spreadsheetml/2009/9/main" uri="{78C0D931-6437-407d-A8EE-F0AAD7539E65}">
      <x14:conditionalFormattings>
        <x14:conditionalFormatting xmlns:xm="http://schemas.microsoft.com/office/excel/2006/main">
          <x14:cfRule type="expression" priority="8" id="{F8B86FC9-38F2-421F-BC8E-80A7C8DC9982}">
            <xm:f>INDEX('Overview - Section A'!$E$43:$E$44,MATCH($J30,'Overview - Section A'!$I$43:$I$44,0))&gt;'Overview - Section A'!$E$8</xm:f>
            <x14:dxf>
              <font>
                <color theme="0" tint="-0.24994659260841701"/>
              </font>
              <fill>
                <patternFill>
                  <bgColor theme="0" tint="-0.24994659260841701"/>
                </patternFill>
              </fill>
            </x14:dxf>
          </x14:cfRule>
          <xm:sqref>A30:H106</xm:sqref>
        </x14:conditionalFormatting>
        <x14:conditionalFormatting xmlns:xm="http://schemas.microsoft.com/office/excel/2006/main">
          <x14:cfRule type="expression" priority="6" id="{087DD156-1FF4-40B2-B2C5-19DF8DEF4B67}">
            <xm:f>OR('Overview - Section A'!$AN$5="Grant Making", 'Overview - Section A'!$AN$5="Grant Revision")</xm:f>
            <x14:dxf>
              <font>
                <color theme="0" tint="-0.24994659260841701"/>
              </font>
              <fill>
                <patternFill>
                  <bgColor theme="0" tint="-0.24994659260841701"/>
                </patternFill>
              </fill>
              <border>
                <left/>
                <right/>
                <top/>
                <bottom/>
              </border>
            </x14:dxf>
          </x14:cfRule>
          <xm:sqref>H9:H25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A'!$AO$25:$AO$40</xm:f>
          </x14:formula1>
          <xm:sqref>L10:N25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E204"/>
  <sheetViews>
    <sheetView showGridLines="0" tabSelected="1" zoomScale="60" zoomScaleNormal="60" zoomScaleSheetLayoutView="30" workbookViewId="0">
      <selection activeCell="D7" sqref="D7"/>
    </sheetView>
  </sheetViews>
  <sheetFormatPr defaultColWidth="11" defaultRowHeight="15.75" x14ac:dyDescent="0.25"/>
  <cols>
    <col min="1" max="1" width="11.5" style="7" customWidth="1"/>
    <col min="2" max="2" width="24.125" style="7" customWidth="1"/>
    <col min="3" max="4" width="30.625" style="7" customWidth="1"/>
    <col min="5" max="8" width="12.125" style="7" customWidth="1"/>
    <col min="9" max="11" width="27.75" style="7" hidden="1" customWidth="1"/>
    <col min="12" max="12" width="26.75" style="7" hidden="1" customWidth="1"/>
    <col min="13" max="14" width="27.75" style="7" hidden="1" customWidth="1"/>
    <col min="15" max="15" width="0.375" style="7" customWidth="1"/>
    <col min="16" max="16" width="20.625" style="7" customWidth="1"/>
    <col min="17" max="17" width="19.875" style="7" customWidth="1"/>
    <col min="18" max="18" width="21.75" style="7" customWidth="1"/>
    <col min="19" max="20" width="20.625" style="7" customWidth="1"/>
    <col min="21" max="21" width="16.375" style="7" customWidth="1"/>
    <col min="22" max="22" width="25.25" style="7" customWidth="1"/>
    <col min="23" max="23" width="52.5" style="7" customWidth="1"/>
    <col min="24" max="24" width="27.5" style="5" hidden="1" customWidth="1"/>
    <col min="25" max="25" width="19.875" style="5" hidden="1" customWidth="1"/>
    <col min="26" max="26" width="23.25" style="5" hidden="1" customWidth="1"/>
    <col min="27" max="27" width="20.375" style="5" hidden="1" customWidth="1"/>
    <col min="28" max="28" width="14.125" style="5" hidden="1" customWidth="1"/>
    <col min="29" max="29" width="15.375" style="5" hidden="1" customWidth="1"/>
    <col min="30" max="32" width="11" style="5" hidden="1" customWidth="1"/>
    <col min="33" max="33" width="26" style="5" hidden="1" customWidth="1"/>
    <col min="34" max="34" width="12" style="5" hidden="1" customWidth="1"/>
    <col min="35" max="35" width="14.75" style="5" hidden="1" customWidth="1"/>
    <col min="36" max="36" width="22.5" style="5" hidden="1" customWidth="1"/>
    <col min="37" max="43" width="22.875" style="5" hidden="1" customWidth="1"/>
    <col min="44" max="47" width="22.875" style="5" customWidth="1"/>
    <col min="48" max="48" width="11.25" style="5" hidden="1" customWidth="1"/>
    <col min="49" max="49" width="23.125" style="5" customWidth="1"/>
    <col min="50" max="50" width="0.375" style="10" customWidth="1"/>
    <col min="51" max="51" width="12.5" style="10" customWidth="1"/>
    <col min="52" max="52" width="12.875" style="10" customWidth="1"/>
    <col min="53" max="57" width="11" style="10"/>
    <col min="58" max="16384" width="11" style="7"/>
  </cols>
  <sheetData>
    <row r="1" spans="1:52" ht="21" customHeight="1" x14ac:dyDescent="0.25">
      <c r="A1" s="633" t="s">
        <v>282</v>
      </c>
      <c r="B1" s="634"/>
      <c r="C1" s="634"/>
      <c r="D1" s="634"/>
      <c r="E1" s="634"/>
      <c r="F1" s="634"/>
      <c r="G1" s="634"/>
      <c r="H1" s="634"/>
      <c r="I1" s="634"/>
      <c r="J1" s="634"/>
      <c r="K1" s="634"/>
      <c r="L1" s="634"/>
      <c r="M1" s="634"/>
      <c r="N1" s="634"/>
      <c r="O1" s="634"/>
      <c r="P1" s="634"/>
      <c r="Q1" s="634"/>
      <c r="R1" s="634"/>
      <c r="S1" s="634"/>
      <c r="T1" s="634"/>
      <c r="U1" s="634"/>
      <c r="V1" s="635"/>
    </row>
    <row r="2" spans="1:52" ht="41.25" customHeight="1" thickBot="1" x14ac:dyDescent="0.3">
      <c r="A2" s="636"/>
      <c r="B2" s="637"/>
      <c r="C2" s="637"/>
      <c r="D2" s="637"/>
      <c r="E2" s="637"/>
      <c r="F2" s="637"/>
      <c r="G2" s="637"/>
      <c r="H2" s="637"/>
      <c r="I2" s="637"/>
      <c r="J2" s="637"/>
      <c r="K2" s="637"/>
      <c r="L2" s="637"/>
      <c r="M2" s="637"/>
      <c r="N2" s="637"/>
      <c r="O2" s="637"/>
      <c r="P2" s="637"/>
      <c r="Q2" s="637"/>
      <c r="R2" s="637"/>
      <c r="S2" s="637"/>
      <c r="T2" s="637"/>
      <c r="U2" s="637"/>
      <c r="V2" s="638"/>
    </row>
    <row r="3" spans="1:52" ht="16.5" thickBot="1" x14ac:dyDescent="0.3"/>
    <row r="4" spans="1:52" ht="61.5" customHeight="1" thickBot="1" x14ac:dyDescent="0.3">
      <c r="A4" s="43" t="s">
        <v>11</v>
      </c>
      <c r="B4" s="350" t="s">
        <v>283</v>
      </c>
      <c r="C4" s="42" t="s">
        <v>284</v>
      </c>
    </row>
    <row r="7" spans="1:52" ht="16.5" thickBot="1" x14ac:dyDescent="0.3">
      <c r="D7" s="62"/>
      <c r="E7" s="62"/>
    </row>
    <row r="8" spans="1:52" ht="33" customHeight="1" thickBot="1" x14ac:dyDescent="0.3">
      <c r="A8" s="620" t="s">
        <v>283</v>
      </c>
      <c r="B8" s="639"/>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14"/>
    </row>
    <row r="9" spans="1:52" ht="80.25" customHeight="1" x14ac:dyDescent="0.25">
      <c r="A9" s="391" t="s">
        <v>285</v>
      </c>
      <c r="B9" s="391" t="s">
        <v>1</v>
      </c>
      <c r="C9" s="391" t="s">
        <v>286</v>
      </c>
      <c r="D9" s="391" t="s">
        <v>287</v>
      </c>
      <c r="E9" s="475" t="s">
        <v>288</v>
      </c>
      <c r="F9" s="391" t="s">
        <v>289</v>
      </c>
      <c r="G9" s="391" t="s">
        <v>290</v>
      </c>
      <c r="H9" s="391" t="s">
        <v>291</v>
      </c>
      <c r="I9" s="476" t="s">
        <v>353</v>
      </c>
      <c r="J9" s="476" t="s">
        <v>354</v>
      </c>
      <c r="K9" s="475"/>
      <c r="L9" s="475"/>
      <c r="M9" s="475"/>
      <c r="N9" s="476" t="s">
        <v>190</v>
      </c>
      <c r="O9" s="475"/>
      <c r="P9" s="391" t="s">
        <v>267</v>
      </c>
      <c r="Q9" s="391" t="s">
        <v>268</v>
      </c>
      <c r="R9" s="391" t="s">
        <v>292</v>
      </c>
      <c r="S9" s="391" t="s">
        <v>269</v>
      </c>
      <c r="T9" s="391" t="s">
        <v>295</v>
      </c>
      <c r="U9" s="391" t="s">
        <v>293</v>
      </c>
      <c r="V9" s="391" t="s">
        <v>294</v>
      </c>
      <c r="W9" s="391" t="s">
        <v>270</v>
      </c>
      <c r="X9" s="477" t="s">
        <v>43</v>
      </c>
      <c r="Y9" s="478" t="s">
        <v>77</v>
      </c>
      <c r="Z9" s="478"/>
      <c r="AA9" s="478" t="s">
        <v>104</v>
      </c>
      <c r="AB9" s="478" t="s">
        <v>188</v>
      </c>
      <c r="AC9" s="478" t="s">
        <v>28</v>
      </c>
      <c r="AD9" s="478"/>
      <c r="AE9" s="478" t="s">
        <v>57</v>
      </c>
      <c r="AF9" s="478" t="s">
        <v>30</v>
      </c>
      <c r="AG9" s="478" t="s">
        <v>114</v>
      </c>
      <c r="AH9" s="479" t="s">
        <v>123</v>
      </c>
      <c r="AI9" s="479" t="s">
        <v>132</v>
      </c>
      <c r="AJ9" s="479" t="s">
        <v>142</v>
      </c>
      <c r="AK9" s="479" t="s">
        <v>16</v>
      </c>
      <c r="AL9" s="479" t="s">
        <v>167</v>
      </c>
      <c r="AM9" s="479" t="s">
        <v>189</v>
      </c>
      <c r="AN9" s="479"/>
      <c r="AO9" s="479" t="s">
        <v>224</v>
      </c>
      <c r="AP9" s="479" t="s">
        <v>223</v>
      </c>
      <c r="AQ9" s="479"/>
      <c r="AR9" s="391" t="s">
        <v>218</v>
      </c>
      <c r="AS9" s="391" t="s">
        <v>219</v>
      </c>
      <c r="AT9" s="391" t="s">
        <v>220</v>
      </c>
      <c r="AU9" s="389" t="s">
        <v>355</v>
      </c>
      <c r="AV9" s="480" t="s">
        <v>317</v>
      </c>
      <c r="AW9" s="475" t="s">
        <v>328</v>
      </c>
      <c r="AX9" s="131"/>
      <c r="AY9" s="135"/>
      <c r="AZ9" s="135"/>
    </row>
    <row r="10" spans="1:52" ht="47.1" hidden="1" customHeight="1" x14ac:dyDescent="0.25">
      <c r="A10" s="396" t="s">
        <v>50</v>
      </c>
      <c r="B10" s="397" t="str">
        <f>IFERROR(IF(AND(C10="",D10=""),"",VLOOKUP(AI10,'Reference records(soft deleted)'!$B$46:$D$62,3,FALSE)),"")</f>
        <v/>
      </c>
      <c r="C10" s="397" t="str">
        <f>IFERROR(VLOOKUP(AJ10,'Reference records(soft deleted)'!$B$67:$E$104,3,FALSE),"")</f>
        <v/>
      </c>
      <c r="D10" s="434" t="s">
        <v>222</v>
      </c>
      <c r="E10" s="416" t="s">
        <v>39</v>
      </c>
      <c r="F10" s="417" t="s">
        <v>40</v>
      </c>
      <c r="G10" s="481" t="str">
        <f>IF(IF(AND(E10="",F10=""),IF(AL10="0.00","",AL10),IFERROR((E10/F10)*100,""))=0,"",IF(AND(E10="",F10=""),IF(AL10="0.00","",AL10),IFERROR((E10/F10)*100,"")))</f>
        <v/>
      </c>
      <c r="H10" s="420" t="s">
        <v>41</v>
      </c>
      <c r="I10" s="471" t="str">
        <f>IFERROR(VLOOKUP(C10,'Reference records(soft deleted)'!$D$67:$H$104,5,FALSE),"")</f>
        <v/>
      </c>
      <c r="J10" s="471" t="str">
        <f>IF(AND(OR(AND(F10&lt;&gt;"",G10&lt;&gt;""),AND(VLOOKUP(A10,$B$45:$F$197,5,FALSE)&lt;&gt;"",VLOOKUP(A10,$B$45:$G$197,6,FALSE)&lt;&gt;"")),I10="Number"),"Yes","No")</f>
        <v>No</v>
      </c>
      <c r="K10" s="471"/>
      <c r="L10" s="471"/>
      <c r="M10" s="471"/>
      <c r="N10" s="471" t="str">
        <f>IFERROR(IF(AM10="","",VLOOKUP(AM10,'Overview - Section A'!$P$30:$Q$39,2,FALSE)),"")</f>
        <v/>
      </c>
      <c r="O10" s="471"/>
      <c r="P10" s="420" t="s">
        <v>216</v>
      </c>
      <c r="Q10" s="400" t="str">
        <f t="array" ref="Q10">IFERROR(IF(INDEX('Reference Records'!$D$36:$D$68,MATCH(LEFT(C10,255),LEFT('Reference Records'!$C$36:$C$68,255),0))=0,"",INDEX('Reference Records'!$D$36:$D$68,MATCH(LEFT(C10,255),LEFT('Reference Records'!$C$36:$C$68,255),0))),"")</f>
        <v/>
      </c>
      <c r="R10" s="482"/>
      <c r="S10" s="471" t="str">
        <f>IF('Overview - Section A'!$AN$5="Funding Request",IF(N10="Funding Request Place Holder","",N10),"")</f>
        <v/>
      </c>
      <c r="T10" s="471" t="str">
        <f>IFERROR(IF(AK10="","",AK10),"")</f>
        <v>[Country (Name)]</v>
      </c>
      <c r="U10" s="471" t="str">
        <f>IFERROR(IF(AP10="","",VLOOKUP(AP10,'Picklist Mapping'!$C$3:$D$4,2,FALSE)),"")</f>
        <v/>
      </c>
      <c r="V10" s="420" t="s">
        <v>98</v>
      </c>
      <c r="W10" s="434" t="s">
        <v>217</v>
      </c>
      <c r="X10" s="477" t="str">
        <f>IFERROR(IF(VLOOKUP(B10,'Reference Records'!$C$71:$D$84,2,FALSE)=0,"",VLOOKUP(B10,'Reference Records'!$C$71:$D$84,2,FALSE)),"")</f>
        <v/>
      </c>
      <c r="Y10" s="456" t="str">
        <f>IF(Q10&lt;&gt;"",C10&amp;D10,"")</f>
        <v/>
      </c>
      <c r="Z10" s="456"/>
      <c r="AA10" s="456" t="str">
        <f>C10&amp;D10</f>
        <v>[Custom Coverage Indicator Name - Local]</v>
      </c>
      <c r="AB10" s="456" t="str">
        <f>IFERROR(IF('Overview - Section A'!$AN$5="Funding Request",VLOOKUP(S10,'Overview - Section A'!$M$30:$P$39,4,FALSE),IF(AM10="","",AM10)),"")</f>
        <v>a1236000008JWhrAAG</v>
      </c>
      <c r="AC10" s="456" t="b">
        <f>IFERROR(IF(OR(C10&lt;&gt;"",D10&lt;&gt;""),TRUE,FALSE),FALSE)</f>
        <v>1</v>
      </c>
      <c r="AD10" s="456"/>
      <c r="AE10" s="456" t="str">
        <f t="array" ref="AE10">IFERROR(IF(INDEX('Overview - Section A'!$H$99:$H$120,MATCH(LEFT(B10,255),LEFT('Overview - Section A'!$E$99:$E$120,255),0))=0,"",INDEX('Overview - Section A'!$H$99:$H$120,MATCH(LEFT(B10,255),LEFT('Overview - Section A'!$E$99:$E$120,255),0))),"")</f>
        <v>a1P36000002NujqEAC</v>
      </c>
      <c r="AF10" s="456" t="s">
        <v>29</v>
      </c>
      <c r="AG10" s="456" t="str">
        <f t="array" ref="AG10">IFERROR(IF(INDEX('Reference Records'!$G$36:$G$68,MATCH(LEFT(C10,255),LEFT('Reference Records'!$C$36:$C$68,255),0))=0,"",INDEX('Reference Records'!$G$36:$G$68,MATCH(LEFT(C10,255),LEFT('Reference Records'!$C$36:$C$68,255),0))),"")</f>
        <v/>
      </c>
      <c r="AH10" s="456" t="str">
        <f>IFERROR(IF('Overview - Section A'!$AN$5="Funding Request",IF('Reference Records'!$B$157&lt;&gt;"",VLOOKUP(T10,'Reference Records'!$B$157:$C$158,2,FALSE),VLOOKUP(T10,'Reference Records'!$A$170:$C$508,3,FALSE)),VLOOKUP(T10,'Reference Records'!$A$511:$C$512,3,FALSE)),"")</f>
        <v/>
      </c>
      <c r="AI10" s="483" t="s">
        <v>131</v>
      </c>
      <c r="AJ10" s="456" t="s">
        <v>141</v>
      </c>
      <c r="AK10" s="456" t="s">
        <v>136</v>
      </c>
      <c r="AL10" s="484" t="s">
        <v>165</v>
      </c>
      <c r="AM10" s="483" t="s">
        <v>187</v>
      </c>
      <c r="AN10" s="456"/>
      <c r="AO10" s="479" t="str">
        <f>IFERROR(VLOOKUP(U10,'Picklist Mapping'!$A$3:$C$4,3,FALSE),"")</f>
        <v/>
      </c>
      <c r="AP10" s="485" t="s">
        <v>97</v>
      </c>
      <c r="AQ10" s="479"/>
      <c r="AR10" s="420" t="s">
        <v>20</v>
      </c>
      <c r="AS10" s="434" t="s">
        <v>21</v>
      </c>
      <c r="AT10" s="420" t="s">
        <v>139</v>
      </c>
      <c r="AU10" s="486" t="str">
        <f>IF(U10&lt;&gt;"","Please enter the geographic area in the comments section","")</f>
        <v/>
      </c>
      <c r="AV10" s="469" t="s">
        <v>29</v>
      </c>
      <c r="AW10" s="420" t="s">
        <v>326</v>
      </c>
      <c r="AX10" s="131"/>
      <c r="AY10" s="380" t="str">
        <f>IF(U10&lt;&gt;"","Please enter the geographic area in the comments section","")</f>
        <v/>
      </c>
      <c r="AZ10" s="135"/>
    </row>
    <row r="11" spans="1:52" ht="47.1" customHeight="1" x14ac:dyDescent="0.25">
      <c r="A11" s="396">
        <v>1</v>
      </c>
      <c r="B11" s="397" t="s">
        <v>2509</v>
      </c>
      <c r="C11" s="397" t="s">
        <v>2344</v>
      </c>
      <c r="D11" s="434"/>
      <c r="E11" s="416">
        <v>39888</v>
      </c>
      <c r="F11" s="593">
        <v>41462</v>
      </c>
      <c r="G11" s="601">
        <f>E11/F11</f>
        <v>0.9620375283392022</v>
      </c>
      <c r="H11" s="420" t="s">
        <v>386</v>
      </c>
      <c r="I11" s="471">
        <f>IFERROR(VLOOKUP(C11,'Reference records(soft deleted)'!$D$67:$H$104,5,FALSE),"")</f>
        <v>0</v>
      </c>
      <c r="J11" s="471" t="str">
        <f t="shared" ref="J11:J40" si="0">IF(AND(OR(AND(F11&lt;&gt;"",G11&lt;&gt;""),AND(VLOOKUP(A11,$B$45:$F$197,5,FALSE)&lt;&gt;"",VLOOKUP(A11,$B$45:$G$197,6,FALSE)&lt;&gt;"")),I11="Number"),"Yes","No")</f>
        <v>No</v>
      </c>
      <c r="K11" s="471"/>
      <c r="L11" s="471"/>
      <c r="M11" s="471"/>
      <c r="N11" s="471" t="str">
        <f>IFERROR(IF(AM11="","",VLOOKUP(AM11,'Overview - Section A'!$P$30:$Q$39,2,FALSE)),"")</f>
        <v>Funding Request Place Holder</v>
      </c>
      <c r="O11" s="471"/>
      <c r="P11" s="420" t="s">
        <v>858</v>
      </c>
      <c r="Q11" s="400" t="str">
        <f t="array" ref="Q11">IFERROR(IF(INDEX('Reference Records'!$D$36:$D$68,MATCH(LEFT(C11,255),LEFT('Reference Records'!$C$36:$C$68,255),0))=0,"",INDEX('Reference Records'!$D$36:$D$68,MATCH(LEFT(C11,255),LEFT('Reference Records'!$C$36:$C$68,255),0))),"")</f>
        <v>Age,Type de tests</v>
      </c>
      <c r="R11" s="482"/>
      <c r="S11" s="471" t="s">
        <v>540</v>
      </c>
      <c r="T11" s="471" t="str">
        <f t="shared" ref="T11:T40" si="1">IFERROR(IF(AK11="","",AK11),"")</f>
        <v>Djibouti</v>
      </c>
      <c r="U11" s="471" t="str">
        <f>IFERROR(IF(AP11="","",VLOOKUP(AP11,'Picklist Mapping'!$C$3:$D$4,2,FALSE)),"")</f>
        <v>National</v>
      </c>
      <c r="V11" s="420" t="s">
        <v>367</v>
      </c>
      <c r="W11" s="606" t="s">
        <v>5171</v>
      </c>
      <c r="X11" s="477" t="str">
        <f>IFERROR(IF(VLOOKUP(B11,'Reference Records'!$C$71:$D$84,2,FALSE)=0,"",VLOOKUP(B11,'Reference Records'!$C$71:$D$84,2,FALSE)),"")</f>
        <v>MCI-00012</v>
      </c>
      <c r="Y11" s="456" t="str">
        <f t="shared" ref="Y11:Y40" si="2">IF(Q11&lt;&gt;"",C11&amp;D11,"")</f>
        <v>CM-1a(M): Proportion de cas suspect de paludisme soumis à un test parasitologique dans des établissements de santé du secteur public</v>
      </c>
      <c r="Z11" s="456"/>
      <c r="AA11" s="456" t="str">
        <f t="shared" ref="AA11:AA40" si="3">C11&amp;D11</f>
        <v>CM-1a(M): Proportion de cas suspect de paludisme soumis à un test parasitologique dans des établissements de santé du secteur public</v>
      </c>
      <c r="AB11" s="456" t="str">
        <f>IFERROR(IF('Overview - Section A'!$AN$5="Funding Request",VLOOKUP(S11,'Overview - Section A'!$M$30:$P$39,4,FALSE),IF(AM11="","",AM11)),"")</f>
        <v>a1236000008JWhqAAG</v>
      </c>
      <c r="AC11" s="456" t="b">
        <f t="shared" ref="AC11:AC40" si="4">IFERROR(IF(OR(C11&lt;&gt;"",D11&lt;&gt;""),TRUE,FALSE),FALSE)</f>
        <v>1</v>
      </c>
      <c r="AD11" s="456"/>
      <c r="AE11" s="456" t="str">
        <f t="array" ref="AE11">IFERROR(IF(INDEX('Overview - Section A'!$H$99:$H$120,MATCH(LEFT(B11,255),LEFT('Overview - Section A'!$E$99:$E$120,255),0))=0,"",INDEX('Overview - Section A'!$H$99:$H$120,MATCH(LEFT(B11,255),LEFT('Overview - Section A'!$E$99:$E$120,255),0))),"")</f>
        <v>a1P36000002NujpEAC</v>
      </c>
      <c r="AF11" s="456" t="s">
        <v>855</v>
      </c>
      <c r="AG11" s="456" t="str">
        <f t="array" ref="AG11">IFERROR(IF(INDEX('Reference Records'!$G$36:$G$68,MATCH(LEFT(C11,255),LEFT('Reference Records'!$C$36:$C$68,255),0))=0,"",INDEX('Reference Records'!$G$36:$G$68,MATCH(LEFT(C11,255),LEFT('Reference Records'!$C$36:$C$68,255),0))),"")</f>
        <v>a1O36000001EGFvEAO</v>
      </c>
      <c r="AH11" s="456" t="str">
        <f>IFERROR(IF('Overview - Section A'!$AN$5="Funding Request",IF('Reference Records'!$B$157&lt;&gt;"",VLOOKUP(T11,'Reference Records'!$B$157:$C$158,2,FALSE),VLOOKUP(T11,'Reference Records'!$A$170:$C$508,3,FALSE)),VLOOKUP(T11,'Reference Records'!$A$511:$C$512,3,FALSE)),"")</f>
        <v>a1A360000013M21EAE</v>
      </c>
      <c r="AI11" s="483"/>
      <c r="AJ11" s="456" t="s">
        <v>857</v>
      </c>
      <c r="AK11" s="456" t="s">
        <v>433</v>
      </c>
      <c r="AL11" s="484">
        <v>25.1</v>
      </c>
      <c r="AM11" s="483" t="s">
        <v>448</v>
      </c>
      <c r="AN11" s="456"/>
      <c r="AO11" s="479" t="str">
        <f>IFERROR(VLOOKUP(U11,'Picklist Mapping'!$A$3:$C$4,3,FALSE),"")</f>
        <v>National</v>
      </c>
      <c r="AP11" s="485" t="s">
        <v>209</v>
      </c>
      <c r="AQ11" s="479"/>
      <c r="AR11" s="420"/>
      <c r="AS11" s="434"/>
      <c r="AT11" s="420"/>
      <c r="AU11" s="486" t="str">
        <f t="shared" ref="AU11:AU40" si="5">IF(U11&lt;&gt;"","Please enter the geographic area in the comments section","")</f>
        <v>Please enter the geographic area in the comments section</v>
      </c>
      <c r="AV11" s="469" t="s">
        <v>430</v>
      </c>
      <c r="AW11" s="420"/>
      <c r="AX11" s="131"/>
      <c r="AY11" s="380"/>
      <c r="AZ11" s="135"/>
    </row>
    <row r="12" spans="1:52" ht="47.1" customHeight="1" x14ac:dyDescent="0.25">
      <c r="A12" s="396">
        <v>2</v>
      </c>
      <c r="B12" s="397" t="s">
        <v>2509</v>
      </c>
      <c r="C12" s="608" t="s">
        <v>2355</v>
      </c>
      <c r="D12" s="434"/>
      <c r="E12" s="416">
        <v>321</v>
      </c>
      <c r="F12" s="593">
        <v>321</v>
      </c>
      <c r="G12" s="481">
        <f t="shared" ref="G12:G40" si="6">IF(IF(AND(E12="",F12=""),IF(AL12="0.00","",AL12),IFERROR((E12/F12)*100,""))=0,"",IF(AND(E12="",F12=""),IF(AL12="0.00","",AL12),IFERROR((E12/F12)*100,"")))</f>
        <v>100</v>
      </c>
      <c r="H12" s="420" t="s">
        <v>386</v>
      </c>
      <c r="I12" s="471">
        <f>IFERROR(VLOOKUP(C12,'Reference records(soft deleted)'!$D$67:$H$104,5,FALSE),"")</f>
        <v>0</v>
      </c>
      <c r="J12" s="471" t="str">
        <f t="shared" si="0"/>
        <v>No</v>
      </c>
      <c r="K12" s="471"/>
      <c r="L12" s="471"/>
      <c r="M12" s="471"/>
      <c r="N12" s="471" t="str">
        <f>IFERROR(IF(AM12="","",VLOOKUP(AM12,'Overview - Section A'!$P$30:$Q$39,2,FALSE)),"")</f>
        <v>Funding Request Place Holder</v>
      </c>
      <c r="O12" s="471"/>
      <c r="P12" s="420" t="s">
        <v>858</v>
      </c>
      <c r="Q12" s="400" t="str">
        <f t="array" ref="Q12">IFERROR(IF(INDEX('Reference Records'!$D$36:$D$68,MATCH(LEFT(C12,255),LEFT('Reference Records'!$C$36:$C$68,255),0))=0,"",INDEX('Reference Records'!$D$36:$D$68,MATCH(LEFT(C12,255),LEFT('Reference Records'!$C$36:$C$68,255),0))),"")</f>
        <v>Type de tests,Age</v>
      </c>
      <c r="R12" s="482"/>
      <c r="S12" s="471" t="s">
        <v>540</v>
      </c>
      <c r="T12" s="471" t="str">
        <f t="shared" si="1"/>
        <v>Djibouti</v>
      </c>
      <c r="U12" s="471" t="s">
        <v>209</v>
      </c>
      <c r="V12" s="420" t="s">
        <v>367</v>
      </c>
      <c r="W12" s="606" t="s">
        <v>5172</v>
      </c>
      <c r="X12" s="477" t="str">
        <f>IFERROR(IF(VLOOKUP(B12,'Reference Records'!$C$71:$D$84,2,FALSE)=0,"",VLOOKUP(B12,'Reference Records'!$C$71:$D$84,2,FALSE)),"")</f>
        <v>MCI-00012</v>
      </c>
      <c r="Y12" s="456" t="str">
        <f t="shared" si="2"/>
        <v>CM-1c(M): Proportion de cas suspects de paludisme soumis à un test parasitologique dans des locaux du secteur privé</v>
      </c>
      <c r="Z12" s="456"/>
      <c r="AA12" s="456" t="str">
        <f t="shared" si="3"/>
        <v>CM-1c(M): Proportion de cas suspects de paludisme soumis à un test parasitologique dans des locaux du secteur privé</v>
      </c>
      <c r="AB12" s="456" t="str">
        <f>IFERROR(IF('Overview - Section A'!$AN$5="Funding Request",VLOOKUP(S12,'Overview - Section A'!$M$30:$P$39,4,FALSE),IF(AM12="","",AM12)),"")</f>
        <v>a1236000008JWhqAAG</v>
      </c>
      <c r="AC12" s="456" t="b">
        <f t="shared" si="4"/>
        <v>1</v>
      </c>
      <c r="AD12" s="456"/>
      <c r="AE12" s="456" t="str">
        <f t="array" ref="AE12">IFERROR(IF(INDEX('Overview - Section A'!$H$99:$H$120,MATCH(LEFT(B12,255),LEFT('Overview - Section A'!$E$99:$E$120,255),0))=0,"",INDEX('Overview - Section A'!$H$99:$H$120,MATCH(LEFT(B12,255),LEFT('Overview - Section A'!$E$99:$E$120,255),0))),"")</f>
        <v>a1P36000002NujpEAC</v>
      </c>
      <c r="AF12" s="456" t="s">
        <v>859</v>
      </c>
      <c r="AG12" s="456" t="str">
        <f t="array" ref="AG12">IFERROR(IF(INDEX('Reference Records'!$G$36:$G$68,MATCH(LEFT(C12,255),LEFT('Reference Records'!$C$36:$C$68,255),0))=0,"",INDEX('Reference Records'!$G$36:$G$68,MATCH(LEFT(C12,255),LEFT('Reference Records'!$C$36:$C$68,255),0))),"")</f>
        <v>a1O36000001EGFxEAO</v>
      </c>
      <c r="AH12" s="456" t="str">
        <f>IFERROR(IF('Overview - Section A'!$AN$5="Funding Request",IF('Reference Records'!$B$157&lt;&gt;"",VLOOKUP(T12,'Reference Records'!$B$157:$C$158,2,FALSE),VLOOKUP(T12,'Reference Records'!$A$170:$C$508,3,FALSE)),VLOOKUP(T12,'Reference Records'!$A$511:$C$512,3,FALSE)),"")</f>
        <v>a1A360000013M21EAE</v>
      </c>
      <c r="AI12" s="483"/>
      <c r="AJ12" s="456"/>
      <c r="AK12" s="456" t="s">
        <v>433</v>
      </c>
      <c r="AL12" s="484"/>
      <c r="AM12" s="483" t="s">
        <v>448</v>
      </c>
      <c r="AN12" s="456"/>
      <c r="AO12" s="479" t="str">
        <f>IFERROR(VLOOKUP(U12,'Picklist Mapping'!$A$3:$C$4,3,FALSE),"")</f>
        <v>National</v>
      </c>
      <c r="AP12" s="485"/>
      <c r="AQ12" s="479"/>
      <c r="AR12" s="420"/>
      <c r="AS12" s="434"/>
      <c r="AT12" s="420"/>
      <c r="AU12" s="486" t="str">
        <f t="shared" si="5"/>
        <v>Please enter the geographic area in the comments section</v>
      </c>
      <c r="AV12" s="469" t="s">
        <v>430</v>
      </c>
      <c r="AW12" s="420"/>
      <c r="AX12" s="131"/>
      <c r="AY12" s="380"/>
      <c r="AZ12" s="135"/>
    </row>
    <row r="13" spans="1:52" ht="47.1" customHeight="1" x14ac:dyDescent="0.25">
      <c r="A13" s="396">
        <v>3</v>
      </c>
      <c r="B13" s="397" t="s">
        <v>2509</v>
      </c>
      <c r="C13" s="482" t="s">
        <v>2360</v>
      </c>
      <c r="D13" s="592"/>
      <c r="E13" s="593">
        <v>11135</v>
      </c>
      <c r="F13" s="593">
        <v>12767</v>
      </c>
      <c r="G13" s="481">
        <f t="shared" si="6"/>
        <v>87.217043941411447</v>
      </c>
      <c r="H13" s="595" t="s">
        <v>386</v>
      </c>
      <c r="I13" s="471">
        <f>IFERROR(VLOOKUP(C13,'Reference records(soft deleted)'!$D$67:$H$104,5,FALSE),"")</f>
        <v>0</v>
      </c>
      <c r="J13" s="471" t="str">
        <f t="shared" si="0"/>
        <v>No</v>
      </c>
      <c r="K13" s="471"/>
      <c r="L13" s="471"/>
      <c r="M13" s="471"/>
      <c r="N13" s="471" t="str">
        <f>IFERROR(IF(AM13="","",VLOOKUP(AM13,'Overview - Section A'!$P$30:$Q$39,2,FALSE)),"")</f>
        <v>Funding Request Place Holder</v>
      </c>
      <c r="O13" s="471"/>
      <c r="P13" s="420" t="s">
        <v>858</v>
      </c>
      <c r="Q13" s="400" t="str">
        <f t="array" ref="Q13">IFERROR(IF(INDEX('Reference Records'!$D$36:$D$68,MATCH(LEFT(C13,255),LEFT('Reference Records'!$C$36:$C$68,255),0))=0,"",INDEX('Reference Records'!$D$36:$D$68,MATCH(LEFT(C13,255),LEFT('Reference Records'!$C$36:$C$68,255),0))),"")</f>
        <v>Age</v>
      </c>
      <c r="R13" s="482"/>
      <c r="S13" s="471" t="s">
        <v>540</v>
      </c>
      <c r="T13" s="471" t="str">
        <f t="shared" si="1"/>
        <v>Djibouti</v>
      </c>
      <c r="U13" s="471" t="str">
        <f>IFERROR(IF(AP13="","",VLOOKUP(AP13,'Picklist Mapping'!$C$3:$D$4,2,FALSE)),"")</f>
        <v>National</v>
      </c>
      <c r="V13" s="420" t="s">
        <v>367</v>
      </c>
      <c r="W13" s="606" t="s">
        <v>5173</v>
      </c>
      <c r="X13" s="477" t="str">
        <f>IFERROR(IF(VLOOKUP(B13,'Reference Records'!$C$71:$D$84,2,FALSE)=0,"",VLOOKUP(B13,'Reference Records'!$C$71:$D$84,2,FALSE)),"")</f>
        <v>MCI-00012</v>
      </c>
      <c r="Y13" s="456" t="str">
        <f t="shared" si="2"/>
        <v>CM-2a(M): Proportion de cas de paludisme confirmés ayant reçu un traitement antipaludique de première intention, conformément à la politique nationale, dans des établissements de santé du secteur public</v>
      </c>
      <c r="Z13" s="456"/>
      <c r="AA13" s="456" t="str">
        <f t="shared" si="3"/>
        <v>CM-2a(M): Proportion de cas de paludisme confirmés ayant reçu un traitement antipaludique de première intention, conformément à la politique nationale, dans des établissements de santé du secteur public</v>
      </c>
      <c r="AB13" s="456" t="str">
        <f>IFERROR(IF('Overview - Section A'!$AN$5="Funding Request",VLOOKUP(S13,'Overview - Section A'!$M$30:$P$39,4,FALSE),IF(AM13="","",AM13)),"")</f>
        <v>a1236000008JWhqAAG</v>
      </c>
      <c r="AC13" s="456" t="b">
        <f t="shared" si="4"/>
        <v>1</v>
      </c>
      <c r="AD13" s="456"/>
      <c r="AE13" s="456" t="str">
        <f t="array" ref="AE13">IFERROR(IF(INDEX('Overview - Section A'!$H$99:$H$120,MATCH(LEFT(B13,255),LEFT('Overview - Section A'!$E$99:$E$120,255),0))=0,"",INDEX('Overview - Section A'!$H$99:$H$120,MATCH(LEFT(B13,255),LEFT('Overview - Section A'!$E$99:$E$120,255),0))),"")</f>
        <v>a1P36000002NujpEAC</v>
      </c>
      <c r="AF13" s="456" t="s">
        <v>860</v>
      </c>
      <c r="AG13" s="456" t="str">
        <f t="array" ref="AG13">IFERROR(IF(INDEX('Reference Records'!$G$36:$G$68,MATCH(LEFT(C13,255),LEFT('Reference Records'!$C$36:$C$68,255),0))=0,"",INDEX('Reference Records'!$G$36:$G$68,MATCH(LEFT(C13,255),LEFT('Reference Records'!$C$36:$C$68,255),0))),"")</f>
        <v>a1O36000001EGFyEAO</v>
      </c>
      <c r="AH13" s="456" t="str">
        <f>IFERROR(IF('Overview - Section A'!$AN$5="Funding Request",IF('Reference Records'!$B$157&lt;&gt;"",VLOOKUP(T13,'Reference Records'!$B$157:$C$158,2,FALSE),VLOOKUP(T13,'Reference Records'!$A$170:$C$508,3,FALSE)),VLOOKUP(T13,'Reference Records'!$A$511:$C$512,3,FALSE)),"")</f>
        <v>a1A360000013M21EAE</v>
      </c>
      <c r="AI13" s="483"/>
      <c r="AJ13" s="456" t="s">
        <v>862</v>
      </c>
      <c r="AK13" s="456" t="s">
        <v>433</v>
      </c>
      <c r="AL13" s="484">
        <v>66.2</v>
      </c>
      <c r="AM13" s="483" t="s">
        <v>448</v>
      </c>
      <c r="AN13" s="456"/>
      <c r="AO13" s="479" t="str">
        <f>IFERROR(VLOOKUP(U13,'Picklist Mapping'!$A$3:$C$4,3,FALSE),"")</f>
        <v>National</v>
      </c>
      <c r="AP13" s="485" t="s">
        <v>209</v>
      </c>
      <c r="AQ13" s="479"/>
      <c r="AR13" s="420"/>
      <c r="AS13" s="434"/>
      <c r="AT13" s="420"/>
      <c r="AU13" s="486" t="str">
        <f t="shared" si="5"/>
        <v>Please enter the geographic area in the comments section</v>
      </c>
      <c r="AV13" s="469" t="s">
        <v>430</v>
      </c>
      <c r="AW13" s="420"/>
      <c r="AX13" s="131"/>
      <c r="AY13" s="380"/>
      <c r="AZ13" s="135"/>
    </row>
    <row r="14" spans="1:52" ht="47.1" customHeight="1" x14ac:dyDescent="0.25">
      <c r="A14" s="396">
        <v>4</v>
      </c>
      <c r="B14" s="397" t="s">
        <v>2509</v>
      </c>
      <c r="C14" s="482" t="s">
        <v>2367</v>
      </c>
      <c r="D14" s="592"/>
      <c r="E14" s="593">
        <v>62</v>
      </c>
      <c r="F14" s="593">
        <v>62</v>
      </c>
      <c r="G14" s="481">
        <f t="shared" si="6"/>
        <v>100</v>
      </c>
      <c r="H14" s="595" t="s">
        <v>386</v>
      </c>
      <c r="I14" s="471">
        <f>IFERROR(VLOOKUP(C14,'Reference records(soft deleted)'!$D$67:$H$104,5,FALSE),"")</f>
        <v>0</v>
      </c>
      <c r="J14" s="471" t="str">
        <f t="shared" si="0"/>
        <v>No</v>
      </c>
      <c r="K14" s="471"/>
      <c r="L14" s="471"/>
      <c r="M14" s="471"/>
      <c r="N14" s="471" t="str">
        <f>IFERROR(IF(AM14="","",VLOOKUP(AM14,'Overview - Section A'!$P$30:$Q$39,2,FALSE)),"")</f>
        <v>Funding Request Place Holder</v>
      </c>
      <c r="O14" s="471"/>
      <c r="P14" s="420" t="s">
        <v>858</v>
      </c>
      <c r="Q14" s="400" t="str">
        <f t="array" ref="Q14">IFERROR(IF(INDEX('Reference Records'!$D$36:$D$68,MATCH(LEFT(C14,255),LEFT('Reference Records'!$C$36:$C$68,255),0))=0,"",INDEX('Reference Records'!$D$36:$D$68,MATCH(LEFT(C14,255),LEFT('Reference Records'!$C$36:$C$68,255),0))),"")</f>
        <v>Age</v>
      </c>
      <c r="R14" s="482"/>
      <c r="S14" s="471" t="s">
        <v>540</v>
      </c>
      <c r="T14" s="471" t="str">
        <f t="shared" si="1"/>
        <v>Djibouti</v>
      </c>
      <c r="U14" s="471" t="str">
        <f>IFERROR(IF(AP14="","",VLOOKUP(AP14,'Picklist Mapping'!$C$3:$D$4,2,FALSE)),"")</f>
        <v>National</v>
      </c>
      <c r="V14" s="420" t="s">
        <v>367</v>
      </c>
      <c r="W14" s="606" t="s">
        <v>5174</v>
      </c>
      <c r="X14" s="477" t="str">
        <f>IFERROR(IF(VLOOKUP(B14,'Reference Records'!$C$71:$D$84,2,FALSE)=0,"",VLOOKUP(B14,'Reference Records'!$C$71:$D$84,2,FALSE)),"")</f>
        <v>MCI-00012</v>
      </c>
      <c r="Y14" s="456" t="str">
        <f t="shared" si="2"/>
        <v>CM-2c(M): Proportion de cas de paludisme confirmés ayant reçu un traitement antipaludique de première intention dans des locaux du secteur privé</v>
      </c>
      <c r="Z14" s="456"/>
      <c r="AA14" s="456" t="str">
        <f t="shared" si="3"/>
        <v>CM-2c(M): Proportion de cas de paludisme confirmés ayant reçu un traitement antipaludique de première intention dans des locaux du secteur privé</v>
      </c>
      <c r="AB14" s="456" t="str">
        <f>IFERROR(IF('Overview - Section A'!$AN$5="Funding Request",VLOOKUP(S14,'Overview - Section A'!$M$30:$P$39,4,FALSE),IF(AM14="","",AM14)),"")</f>
        <v>a1236000008JWhqAAG</v>
      </c>
      <c r="AC14" s="456" t="b">
        <f t="shared" si="4"/>
        <v>1</v>
      </c>
      <c r="AD14" s="456"/>
      <c r="AE14" s="456" t="str">
        <f t="array" ref="AE14">IFERROR(IF(INDEX('Overview - Section A'!$H$99:$H$120,MATCH(LEFT(B14,255),LEFT('Overview - Section A'!$E$99:$E$120,255),0))=0,"",INDEX('Overview - Section A'!$H$99:$H$120,MATCH(LEFT(B14,255),LEFT('Overview - Section A'!$E$99:$E$120,255),0))),"")</f>
        <v>a1P36000002NujpEAC</v>
      </c>
      <c r="AF14" s="456" t="s">
        <v>863</v>
      </c>
      <c r="AG14" s="456" t="str">
        <f t="array" ref="AG14">IFERROR(IF(INDEX('Reference Records'!$G$36:$G$68,MATCH(LEFT(C14,255),LEFT('Reference Records'!$C$36:$C$68,255),0))=0,"",INDEX('Reference Records'!$G$36:$G$68,MATCH(LEFT(C14,255),LEFT('Reference Records'!$C$36:$C$68,255),0))),"")</f>
        <v>a1O36000001EGG0EAO</v>
      </c>
      <c r="AH14" s="456" t="str">
        <f>IFERROR(IF('Overview - Section A'!$AN$5="Funding Request",IF('Reference Records'!$B$157&lt;&gt;"",VLOOKUP(T14,'Reference Records'!$B$157:$C$158,2,FALSE),VLOOKUP(T14,'Reference Records'!$A$170:$C$508,3,FALSE)),VLOOKUP(T14,'Reference Records'!$A$511:$C$512,3,FALSE)),"")</f>
        <v>a1A360000013M21EAE</v>
      </c>
      <c r="AI14" s="483"/>
      <c r="AJ14" s="456" t="s">
        <v>865</v>
      </c>
      <c r="AK14" s="456" t="s">
        <v>433</v>
      </c>
      <c r="AL14" s="484">
        <v>100</v>
      </c>
      <c r="AM14" s="483" t="s">
        <v>448</v>
      </c>
      <c r="AN14" s="456"/>
      <c r="AO14" s="479" t="str">
        <f>IFERROR(VLOOKUP(U14,'Picklist Mapping'!$A$3:$C$4,3,FALSE),"")</f>
        <v>National</v>
      </c>
      <c r="AP14" s="485" t="s">
        <v>209</v>
      </c>
      <c r="AQ14" s="479"/>
      <c r="AR14" s="420"/>
      <c r="AS14" s="434"/>
      <c r="AT14" s="420"/>
      <c r="AU14" s="486" t="str">
        <f t="shared" si="5"/>
        <v>Please enter the geographic area in the comments section</v>
      </c>
      <c r="AV14" s="469" t="s">
        <v>430</v>
      </c>
      <c r="AW14" s="420"/>
      <c r="AX14" s="131"/>
      <c r="AY14" s="380"/>
      <c r="AZ14" s="135"/>
    </row>
    <row r="15" spans="1:52" ht="47.1" customHeight="1" x14ac:dyDescent="0.25">
      <c r="A15" s="396">
        <v>5</v>
      </c>
      <c r="B15" s="482" t="s">
        <v>2507</v>
      </c>
      <c r="C15" s="482" t="s">
        <v>2550</v>
      </c>
      <c r="D15" s="592"/>
      <c r="E15" s="593"/>
      <c r="F15" s="593"/>
      <c r="G15" s="596"/>
      <c r="H15" s="595"/>
      <c r="I15" s="471">
        <f>IFERROR(VLOOKUP(C15,'Reference records(soft deleted)'!$D$67:$H$104,5,FALSE),"")</f>
        <v>0</v>
      </c>
      <c r="J15" s="471" t="str">
        <f t="shared" si="0"/>
        <v>No</v>
      </c>
      <c r="K15" s="471"/>
      <c r="L15" s="471"/>
      <c r="M15" s="471"/>
      <c r="N15" s="471" t="str">
        <f>IFERROR(IF(AM15="","",VLOOKUP(AM15,'Overview - Section A'!$P$30:$Q$39,2,FALSE)),"")</f>
        <v>Funding Request Place Holder</v>
      </c>
      <c r="O15" s="471"/>
      <c r="P15" s="420" t="s">
        <v>858</v>
      </c>
      <c r="Q15" s="400" t="str">
        <f t="array" ref="Q15">IFERROR(IF(INDEX('Reference Records'!$D$36:$D$68,MATCH(LEFT(C15,255),LEFT('Reference Records'!$C$36:$C$68,255),0))=0,"",INDEX('Reference Records'!$D$36:$D$68,MATCH(LEFT(C15,255),LEFT('Reference Records'!$C$36:$C$68,255),0))),"")</f>
        <v/>
      </c>
      <c r="R15" s="482"/>
      <c r="S15" s="471" t="s">
        <v>540</v>
      </c>
      <c r="T15" s="471" t="str">
        <f t="shared" si="1"/>
        <v>Djibouti</v>
      </c>
      <c r="U15" s="471" t="str">
        <f>IFERROR(IF(AP15="","",VLOOKUP(AP15,'Picklist Mapping'!$C$3:$D$4,2,FALSE)),"")</f>
        <v>National</v>
      </c>
      <c r="V15" s="420" t="s">
        <v>367</v>
      </c>
      <c r="W15" s="607" t="s">
        <v>5169</v>
      </c>
      <c r="X15" s="477" t="str">
        <f>IFERROR(IF(VLOOKUP(B15,'Reference Records'!$C$71:$D$84,2,FALSE)=0,"",VLOOKUP(B15,'Reference Records'!$C$71:$D$84,2,FALSE)),"")</f>
        <v>MCI-00011</v>
      </c>
      <c r="Y15" s="456" t="str">
        <f t="shared" si="2"/>
        <v/>
      </c>
      <c r="Z15" s="456"/>
      <c r="AA15" s="456" t="str">
        <f t="shared" si="3"/>
        <v>VC-5: Proportion de ménages dans les zones cibles ayant reçu une pulvérisation intradomiciliaire d'insecticide à effet rémanent au cours de la période couverte par le rapport</v>
      </c>
      <c r="AB15" s="456" t="str">
        <f>IFERROR(IF('Overview - Section A'!$AN$5="Funding Request",VLOOKUP(S15,'Overview - Section A'!$M$30:$P$39,4,FALSE),IF(AM15="","",AM15)),"")</f>
        <v>a1236000008JWhqAAG</v>
      </c>
      <c r="AC15" s="456" t="b">
        <f t="shared" si="4"/>
        <v>1</v>
      </c>
      <c r="AD15" s="456"/>
      <c r="AE15" s="456" t="str">
        <f t="array" ref="AE15">IFERROR(IF(INDEX('Overview - Section A'!$H$99:$H$120,MATCH(LEFT(B15,255),LEFT('Overview - Section A'!$E$99:$E$120,255),0))=0,"",INDEX('Overview - Section A'!$H$99:$H$120,MATCH(LEFT(B15,255),LEFT('Overview - Section A'!$E$99:$E$120,255),0))),"")</f>
        <v>a1P36000002NujoEAC</v>
      </c>
      <c r="AF15" s="456" t="s">
        <v>866</v>
      </c>
      <c r="AG15" s="456" t="str">
        <f t="array" ref="AG15">IFERROR(IF(INDEX('Reference Records'!$G$36:$G$68,MATCH(LEFT(C15,255),LEFT('Reference Records'!$C$36:$C$68,255),0))=0,"",INDEX('Reference Records'!$G$36:$G$68,MATCH(LEFT(C15,255),LEFT('Reference Records'!$C$36:$C$68,255),0))),"")</f>
        <v>a1O36000001EGFtEAO</v>
      </c>
      <c r="AH15" s="456" t="str">
        <f>IFERROR(IF('Overview - Section A'!$AN$5="Funding Request",IF('Reference Records'!$B$157&lt;&gt;"",VLOOKUP(T15,'Reference Records'!$B$157:$C$158,2,FALSE),VLOOKUP(T15,'Reference Records'!$A$170:$C$508,3,FALSE)),VLOOKUP(T15,'Reference Records'!$A$511:$C$512,3,FALSE)),"")</f>
        <v>a1A360000013M21EAE</v>
      </c>
      <c r="AI15" s="483"/>
      <c r="AJ15" s="456" t="s">
        <v>868</v>
      </c>
      <c r="AK15" s="456" t="s">
        <v>433</v>
      </c>
      <c r="AL15" s="484">
        <v>87.2</v>
      </c>
      <c r="AM15" s="483" t="s">
        <v>448</v>
      </c>
      <c r="AN15" s="456"/>
      <c r="AO15" s="479" t="str">
        <f>IFERROR(VLOOKUP(U15,'Picklist Mapping'!$A$3:$C$4,3,FALSE),"")</f>
        <v>National</v>
      </c>
      <c r="AP15" s="485" t="s">
        <v>209</v>
      </c>
      <c r="AQ15" s="479"/>
      <c r="AR15" s="420"/>
      <c r="AS15" s="434"/>
      <c r="AT15" s="420"/>
      <c r="AU15" s="486" t="str">
        <f t="shared" si="5"/>
        <v>Please enter the geographic area in the comments section</v>
      </c>
      <c r="AV15" s="469" t="s">
        <v>430</v>
      </c>
      <c r="AW15" s="420"/>
      <c r="AX15" s="131"/>
      <c r="AY15" s="380"/>
      <c r="AZ15" s="135"/>
    </row>
    <row r="16" spans="1:52" ht="47.1" customHeight="1" x14ac:dyDescent="0.25">
      <c r="A16" s="396">
        <v>6</v>
      </c>
      <c r="B16" s="482"/>
      <c r="C16" s="482"/>
      <c r="D16" s="592"/>
      <c r="E16" s="593"/>
      <c r="F16" s="593"/>
      <c r="G16" s="594"/>
      <c r="H16" s="595"/>
      <c r="I16" s="471" t="str">
        <f>IFERROR(VLOOKUP(C16,'Reference records(soft deleted)'!$D$67:$H$104,5,FALSE),"")</f>
        <v/>
      </c>
      <c r="J16" s="471" t="str">
        <f t="shared" si="0"/>
        <v>No</v>
      </c>
      <c r="K16" s="471"/>
      <c r="L16" s="471"/>
      <c r="M16" s="471"/>
      <c r="N16" s="471" t="str">
        <f>IFERROR(IF(AM16="","",VLOOKUP(AM16,'Overview - Section A'!$P$30:$Q$39,2,FALSE)),"")</f>
        <v>Funding Request Place Holder</v>
      </c>
      <c r="O16" s="471"/>
      <c r="P16" s="420"/>
      <c r="Q16" s="400" t="str">
        <f t="array" ref="Q16">IFERROR(IF(INDEX('Reference Records'!$D$36:$D$68,MATCH(LEFT(C16,255),LEFT('Reference Records'!$C$36:$C$68,255),0))=0,"",INDEX('Reference Records'!$D$36:$D$68,MATCH(LEFT(C16,255),LEFT('Reference Records'!$C$36:$C$68,255),0))),"")</f>
        <v/>
      </c>
      <c r="R16" s="482"/>
      <c r="S16" s="471" t="str">
        <f>IF('Overview - Section A'!$AN$5="Funding Request",IF(N16="Funding Request Place Holder","",N16),"")</f>
        <v/>
      </c>
      <c r="T16" s="471" t="str">
        <f t="shared" si="1"/>
        <v>Djibouti</v>
      </c>
      <c r="U16" s="471" t="str">
        <f>IFERROR(IF(AP16="","",VLOOKUP(AP16,'Picklist Mapping'!$C$3:$D$4,2,FALSE)),"")</f>
        <v>National</v>
      </c>
      <c r="V16" s="420"/>
      <c r="W16" s="434"/>
      <c r="X16" s="477" t="str">
        <f>IFERROR(IF(VLOOKUP(B16,'Reference Records'!$C$71:$D$84,2,FALSE)=0,"",VLOOKUP(B16,'Reference Records'!$C$71:$D$84,2,FALSE)),"")</f>
        <v/>
      </c>
      <c r="Y16" s="456" t="str">
        <f t="shared" si="2"/>
        <v/>
      </c>
      <c r="Z16" s="456"/>
      <c r="AA16" s="456" t="str">
        <f t="shared" si="3"/>
        <v/>
      </c>
      <c r="AB16" s="456" t="str">
        <f>IFERROR(IF('Overview - Section A'!$AN$5="Funding Request",VLOOKUP(S16,'Overview - Section A'!$M$30:$P$39,4,FALSE),IF(AM16="","",AM16)),"")</f>
        <v>a1236000008JWhrAAG</v>
      </c>
      <c r="AC16" s="456" t="b">
        <f t="shared" si="4"/>
        <v>0</v>
      </c>
      <c r="AD16" s="456"/>
      <c r="AE16" s="456" t="str">
        <f t="array" ref="AE16">IFERROR(IF(INDEX('Overview - Section A'!$H$99:$H$120,MATCH(LEFT(B16,255),LEFT('Overview - Section A'!$E$99:$E$120,255),0))=0,"",INDEX('Overview - Section A'!$H$99:$H$120,MATCH(LEFT(B16,255),LEFT('Overview - Section A'!$E$99:$E$120,255),0))),"")</f>
        <v>a1P36000002NujqEAC</v>
      </c>
      <c r="AF16" s="456" t="s">
        <v>869</v>
      </c>
      <c r="AG16" s="456" t="str">
        <f t="array" ref="AG16">IFERROR(IF(INDEX('Reference Records'!$G$36:$G$68,MATCH(LEFT(C16,255),LEFT('Reference Records'!$C$36:$C$68,255),0))=0,"",INDEX('Reference Records'!$G$36:$G$68,MATCH(LEFT(C16,255),LEFT('Reference Records'!$C$36:$C$68,255),0))),"")</f>
        <v/>
      </c>
      <c r="AH16" s="456" t="str">
        <f>IFERROR(IF('Overview - Section A'!$AN$5="Funding Request",IF('Reference Records'!$B$157&lt;&gt;"",VLOOKUP(T16,'Reference Records'!$B$157:$C$158,2,FALSE),VLOOKUP(T16,'Reference Records'!$A$170:$C$508,3,FALSE)),VLOOKUP(T16,'Reference Records'!$A$511:$C$512,3,FALSE)),"")</f>
        <v>a1A360000013M21EAE</v>
      </c>
      <c r="AI16" s="483"/>
      <c r="AJ16" s="456" t="s">
        <v>871</v>
      </c>
      <c r="AK16" s="456" t="s">
        <v>433</v>
      </c>
      <c r="AL16" s="484">
        <v>100</v>
      </c>
      <c r="AM16" s="483" t="s">
        <v>448</v>
      </c>
      <c r="AN16" s="456"/>
      <c r="AO16" s="479" t="str">
        <f>IFERROR(VLOOKUP(U16,'Picklist Mapping'!$A$3:$C$4,3,FALSE),"")</f>
        <v>National</v>
      </c>
      <c r="AP16" s="485" t="s">
        <v>209</v>
      </c>
      <c r="AQ16" s="479"/>
      <c r="AR16" s="420"/>
      <c r="AS16" s="434"/>
      <c r="AT16" s="420"/>
      <c r="AU16" s="486" t="str">
        <f t="shared" si="5"/>
        <v>Please enter the geographic area in the comments section</v>
      </c>
      <c r="AV16" s="469" t="s">
        <v>430</v>
      </c>
      <c r="AW16" s="420"/>
      <c r="AX16" s="131"/>
      <c r="AY16" s="380"/>
      <c r="AZ16" s="135"/>
    </row>
    <row r="17" spans="1:52" ht="47.1" customHeight="1" x14ac:dyDescent="0.25">
      <c r="A17" s="396">
        <v>7</v>
      </c>
      <c r="B17" s="397" t="str">
        <f>IFERROR(IF(AND(C17="",D17=""),"",VLOOKUP(AI17,'Reference records(soft deleted)'!$B$46:$D$62,3,FALSE)),"")</f>
        <v/>
      </c>
      <c r="C17" s="397"/>
      <c r="D17" s="434"/>
      <c r="E17" s="416"/>
      <c r="F17" s="417"/>
      <c r="G17" s="481" t="str">
        <f t="shared" si="6"/>
        <v/>
      </c>
      <c r="H17" s="420"/>
      <c r="I17" s="471" t="str">
        <f>IFERROR(VLOOKUP(C17,'Reference records(soft deleted)'!$D$67:$H$104,5,FALSE),"")</f>
        <v/>
      </c>
      <c r="J17" s="471" t="str">
        <f t="shared" si="0"/>
        <v>No</v>
      </c>
      <c r="K17" s="471"/>
      <c r="L17" s="471"/>
      <c r="M17" s="471"/>
      <c r="N17" s="471" t="str">
        <f>IFERROR(IF(AM17="","",VLOOKUP(AM17,'Overview - Section A'!$P$30:$Q$39,2,FALSE)),"")</f>
        <v>Funding Request Place Holder</v>
      </c>
      <c r="O17" s="471"/>
      <c r="P17" s="420"/>
      <c r="Q17" s="400" t="str">
        <f t="array" ref="Q17">IFERROR(IF(INDEX('Reference Records'!$D$36:$D$68,MATCH(LEFT(C17,255),LEFT('Reference Records'!$C$36:$C$68,255),0))=0,"",INDEX('Reference Records'!$D$36:$D$68,MATCH(LEFT(C17,255),LEFT('Reference Records'!$C$36:$C$68,255),0))),"")</f>
        <v/>
      </c>
      <c r="R17" s="482"/>
      <c r="S17" s="471" t="str">
        <f>IF('Overview - Section A'!$AN$5="Funding Request",IF(N17="Funding Request Place Holder","",N17),"")</f>
        <v/>
      </c>
      <c r="T17" s="471" t="str">
        <f t="shared" si="1"/>
        <v>Djibouti</v>
      </c>
      <c r="U17" s="471" t="str">
        <f>IFERROR(IF(AP17="","",VLOOKUP(AP17,'Picklist Mapping'!$C$3:$D$4,2,FALSE)),"")</f>
        <v>National</v>
      </c>
      <c r="V17" s="420"/>
      <c r="W17" s="434"/>
      <c r="X17" s="477" t="str">
        <f>IFERROR(IF(VLOOKUP(B17,'Reference Records'!$C$71:$D$84,2,FALSE)=0,"",VLOOKUP(B17,'Reference Records'!$C$71:$D$84,2,FALSE)),"")</f>
        <v/>
      </c>
      <c r="Y17" s="456" t="str">
        <f t="shared" si="2"/>
        <v/>
      </c>
      <c r="Z17" s="456"/>
      <c r="AA17" s="456" t="str">
        <f t="shared" si="3"/>
        <v/>
      </c>
      <c r="AB17" s="456" t="str">
        <f>IFERROR(IF('Overview - Section A'!$AN$5="Funding Request",VLOOKUP(S17,'Overview - Section A'!$M$30:$P$39,4,FALSE),IF(AM17="","",AM17)),"")</f>
        <v>a1236000008JWhrAAG</v>
      </c>
      <c r="AC17" s="456" t="b">
        <f t="shared" si="4"/>
        <v>0</v>
      </c>
      <c r="AD17" s="456"/>
      <c r="AE17" s="456" t="str">
        <f t="array" ref="AE17">IFERROR(IF(INDEX('Overview - Section A'!$H$99:$H$120,MATCH(LEFT(B17,255),LEFT('Overview - Section A'!$E$99:$E$120,255),0))=0,"",INDEX('Overview - Section A'!$H$99:$H$120,MATCH(LEFT(B17,255),LEFT('Overview - Section A'!$E$99:$E$120,255),0))),"")</f>
        <v>a1P36000002NujqEAC</v>
      </c>
      <c r="AF17" s="456" t="s">
        <v>872</v>
      </c>
      <c r="AG17" s="456" t="str">
        <f t="array" ref="AG17">IFERROR(IF(INDEX('Reference Records'!$G$36:$G$68,MATCH(LEFT(C17,255),LEFT('Reference Records'!$C$36:$C$68,255),0))=0,"",INDEX('Reference Records'!$G$36:$G$68,MATCH(LEFT(C17,255),LEFT('Reference Records'!$C$36:$C$68,255),0))),"")</f>
        <v/>
      </c>
      <c r="AH17" s="456" t="str">
        <f>IFERROR(IF('Overview - Section A'!$AN$5="Funding Request",IF('Reference Records'!$B$157&lt;&gt;"",VLOOKUP(T17,'Reference Records'!$B$157:$C$158,2,FALSE),VLOOKUP(T17,'Reference Records'!$A$170:$C$508,3,FALSE)),VLOOKUP(T17,'Reference Records'!$A$511:$C$512,3,FALSE)),"")</f>
        <v>a1A360000013M21EAE</v>
      </c>
      <c r="AI17" s="483"/>
      <c r="AJ17" s="456" t="s">
        <v>874</v>
      </c>
      <c r="AK17" s="456" t="s">
        <v>433</v>
      </c>
      <c r="AL17" s="484"/>
      <c r="AM17" s="483" t="s">
        <v>448</v>
      </c>
      <c r="AN17" s="456"/>
      <c r="AO17" s="479" t="str">
        <f>IFERROR(VLOOKUP(U17,'Picklist Mapping'!$A$3:$C$4,3,FALSE),"")</f>
        <v>National</v>
      </c>
      <c r="AP17" s="485" t="s">
        <v>209</v>
      </c>
      <c r="AQ17" s="479"/>
      <c r="AR17" s="420"/>
      <c r="AS17" s="434"/>
      <c r="AT17" s="420"/>
      <c r="AU17" s="486" t="str">
        <f t="shared" si="5"/>
        <v>Please enter the geographic area in the comments section</v>
      </c>
      <c r="AV17" s="469" t="s">
        <v>430</v>
      </c>
      <c r="AW17" s="420"/>
      <c r="AX17" s="131"/>
      <c r="AY17" s="380"/>
      <c r="AZ17" s="135"/>
    </row>
    <row r="18" spans="1:52" ht="47.1" customHeight="1" x14ac:dyDescent="0.25">
      <c r="A18" s="396">
        <v>8</v>
      </c>
      <c r="B18" s="397" t="str">
        <f>IFERROR(IF(AND(C18="",D18=""),"",VLOOKUP(AI18,'Reference records(soft deleted)'!$B$46:$D$62,3,FALSE)),"")</f>
        <v/>
      </c>
      <c r="C18" s="397" t="str">
        <f>IFERROR(VLOOKUP(AJ18,'Reference records(soft deleted)'!$B$67:$E$104,3,FALSE),"")</f>
        <v/>
      </c>
      <c r="D18" s="434"/>
      <c r="E18" s="416"/>
      <c r="F18" s="417"/>
      <c r="G18" s="481" t="str">
        <f t="shared" si="6"/>
        <v/>
      </c>
      <c r="H18" s="420"/>
      <c r="I18" s="471" t="str">
        <f>IFERROR(VLOOKUP(C18,'Reference records(soft deleted)'!$D$67:$H$104,5,FALSE),"")</f>
        <v/>
      </c>
      <c r="J18" s="471" t="str">
        <f t="shared" si="0"/>
        <v>No</v>
      </c>
      <c r="K18" s="471"/>
      <c r="L18" s="471"/>
      <c r="M18" s="471"/>
      <c r="N18" s="471" t="str">
        <f>IFERROR(IF(AM18="","",VLOOKUP(AM18,'Overview - Section A'!$P$30:$Q$39,2,FALSE)),"")</f>
        <v>Funding Request Place Holder</v>
      </c>
      <c r="O18" s="471"/>
      <c r="P18" s="420"/>
      <c r="Q18" s="400" t="str">
        <f t="array" ref="Q18">IFERROR(IF(INDEX('Reference Records'!$D$36:$D$68,MATCH(LEFT(C18,255),LEFT('Reference Records'!$C$36:$C$68,255),0))=0,"",INDEX('Reference Records'!$D$36:$D$68,MATCH(LEFT(C18,255),LEFT('Reference Records'!$C$36:$C$68,255),0))),"")</f>
        <v/>
      </c>
      <c r="R18" s="482"/>
      <c r="S18" s="471" t="str">
        <f>IF('Overview - Section A'!$AN$5="Funding Request",IF(N18="Funding Request Place Holder","",N18),"")</f>
        <v/>
      </c>
      <c r="T18" s="471" t="str">
        <f t="shared" si="1"/>
        <v>Djibouti</v>
      </c>
      <c r="U18" s="471" t="str">
        <f>IFERROR(IF(AP18="","",VLOOKUP(AP18,'Picklist Mapping'!$C$3:$D$4,2,FALSE)),"")</f>
        <v/>
      </c>
      <c r="V18" s="420"/>
      <c r="W18" s="434"/>
      <c r="X18" s="477" t="str">
        <f>IFERROR(IF(VLOOKUP(B18,'Reference Records'!$C$71:$D$84,2,FALSE)=0,"",VLOOKUP(B18,'Reference Records'!$C$71:$D$84,2,FALSE)),"")</f>
        <v/>
      </c>
      <c r="Y18" s="456" t="str">
        <f t="shared" si="2"/>
        <v/>
      </c>
      <c r="Z18" s="456"/>
      <c r="AA18" s="456" t="str">
        <f t="shared" si="3"/>
        <v/>
      </c>
      <c r="AB18" s="456" t="str">
        <f>IFERROR(IF('Overview - Section A'!$AN$5="Funding Request",VLOOKUP(S18,'Overview - Section A'!$M$30:$P$39,4,FALSE),IF(AM18="","",AM18)),"")</f>
        <v>a1236000008JWhrAAG</v>
      </c>
      <c r="AC18" s="456" t="b">
        <f t="shared" si="4"/>
        <v>0</v>
      </c>
      <c r="AD18" s="456"/>
      <c r="AE18" s="456" t="str">
        <f t="array" ref="AE18">IFERROR(IF(INDEX('Overview - Section A'!$H$99:$H$120,MATCH(LEFT(B18,255),LEFT('Overview - Section A'!$E$99:$E$120,255),0))=0,"",INDEX('Overview - Section A'!$H$99:$H$120,MATCH(LEFT(B18,255),LEFT('Overview - Section A'!$E$99:$E$120,255),0))),"")</f>
        <v>a1P36000002NujqEAC</v>
      </c>
      <c r="AF18" s="456" t="s">
        <v>875</v>
      </c>
      <c r="AG18" s="456" t="str">
        <f t="array" ref="AG18">IFERROR(IF(INDEX('Reference Records'!$G$36:$G$68,MATCH(LEFT(C18,255),LEFT('Reference Records'!$C$36:$C$68,255),0))=0,"",INDEX('Reference Records'!$G$36:$G$68,MATCH(LEFT(C18,255),LEFT('Reference Records'!$C$36:$C$68,255),0))),"")</f>
        <v/>
      </c>
      <c r="AH18" s="456" t="str">
        <f>IFERROR(IF('Overview - Section A'!$AN$5="Funding Request",IF('Reference Records'!$B$157&lt;&gt;"",VLOOKUP(T18,'Reference Records'!$B$157:$C$158,2,FALSE),VLOOKUP(T18,'Reference Records'!$A$170:$C$508,3,FALSE)),VLOOKUP(T18,'Reference Records'!$A$511:$C$512,3,FALSE)),"")</f>
        <v>a1A360000013M21EAE</v>
      </c>
      <c r="AI18" s="483"/>
      <c r="AJ18" s="456"/>
      <c r="AK18" s="456" t="s">
        <v>433</v>
      </c>
      <c r="AL18" s="484"/>
      <c r="AM18" s="483" t="s">
        <v>448</v>
      </c>
      <c r="AN18" s="456"/>
      <c r="AO18" s="479" t="str">
        <f>IFERROR(VLOOKUP(U18,'Picklist Mapping'!$A$3:$C$4,3,FALSE),"")</f>
        <v/>
      </c>
      <c r="AP18" s="485"/>
      <c r="AQ18" s="479"/>
      <c r="AR18" s="420"/>
      <c r="AS18" s="434"/>
      <c r="AT18" s="420"/>
      <c r="AU18" s="486" t="str">
        <f t="shared" si="5"/>
        <v/>
      </c>
      <c r="AV18" s="469" t="s">
        <v>430</v>
      </c>
      <c r="AW18" s="420"/>
      <c r="AX18" s="131"/>
      <c r="AY18" s="380"/>
      <c r="AZ18" s="135"/>
    </row>
    <row r="19" spans="1:52" ht="47.1" customHeight="1" x14ac:dyDescent="0.25">
      <c r="A19" s="396">
        <v>9</v>
      </c>
      <c r="B19" s="397" t="str">
        <f>IFERROR(IF(AND(C19="",D19=""),"",VLOOKUP(AI19,'Reference records(soft deleted)'!$B$46:$D$62,3,FALSE)),"")</f>
        <v/>
      </c>
      <c r="C19" s="397" t="str">
        <f>IFERROR(VLOOKUP(AJ19,'Reference records(soft deleted)'!$B$67:$E$104,3,FALSE),"")</f>
        <v/>
      </c>
      <c r="D19" s="434"/>
      <c r="E19" s="416"/>
      <c r="F19" s="417"/>
      <c r="G19" s="481" t="str">
        <f t="shared" si="6"/>
        <v/>
      </c>
      <c r="H19" s="420"/>
      <c r="I19" s="471" t="str">
        <f>IFERROR(VLOOKUP(C19,'Reference records(soft deleted)'!$D$67:$H$104,5,FALSE),"")</f>
        <v/>
      </c>
      <c r="J19" s="471" t="str">
        <f t="shared" si="0"/>
        <v>No</v>
      </c>
      <c r="K19" s="471"/>
      <c r="L19" s="471"/>
      <c r="M19" s="471"/>
      <c r="N19" s="471" t="str">
        <f>IFERROR(IF(AM19="","",VLOOKUP(AM19,'Overview - Section A'!$P$30:$Q$39,2,FALSE)),"")</f>
        <v>Funding Request Place Holder</v>
      </c>
      <c r="O19" s="471"/>
      <c r="P19" s="420"/>
      <c r="Q19" s="400" t="str">
        <f t="array" ref="Q19">IFERROR(IF(INDEX('Reference Records'!$D$36:$D$68,MATCH(LEFT(C19,255),LEFT('Reference Records'!$C$36:$C$68,255),0))=0,"",INDEX('Reference Records'!$D$36:$D$68,MATCH(LEFT(C19,255),LEFT('Reference Records'!$C$36:$C$68,255),0))),"")</f>
        <v/>
      </c>
      <c r="R19" s="482"/>
      <c r="S19" s="471" t="str">
        <f>IF('Overview - Section A'!$AN$5="Funding Request",IF(N19="Funding Request Place Holder","",N19),"")</f>
        <v/>
      </c>
      <c r="T19" s="471" t="str">
        <f t="shared" si="1"/>
        <v>Djibouti</v>
      </c>
      <c r="U19" s="471" t="str">
        <f>IFERROR(IF(AP19="","",VLOOKUP(AP19,'Picklist Mapping'!$C$3:$D$4,2,FALSE)),"")</f>
        <v/>
      </c>
      <c r="V19" s="420"/>
      <c r="W19" s="434"/>
      <c r="X19" s="477" t="str">
        <f>IFERROR(IF(VLOOKUP(B19,'Reference Records'!$C$71:$D$84,2,FALSE)=0,"",VLOOKUP(B19,'Reference Records'!$C$71:$D$84,2,FALSE)),"")</f>
        <v/>
      </c>
      <c r="Y19" s="456" t="str">
        <f t="shared" si="2"/>
        <v/>
      </c>
      <c r="Z19" s="456"/>
      <c r="AA19" s="456" t="str">
        <f t="shared" si="3"/>
        <v/>
      </c>
      <c r="AB19" s="456" t="str">
        <f>IFERROR(IF('Overview - Section A'!$AN$5="Funding Request",VLOOKUP(S19,'Overview - Section A'!$M$30:$P$39,4,FALSE),IF(AM19="","",AM19)),"")</f>
        <v>a1236000008JWhrAAG</v>
      </c>
      <c r="AC19" s="456" t="b">
        <f t="shared" si="4"/>
        <v>0</v>
      </c>
      <c r="AD19" s="456"/>
      <c r="AE19" s="456" t="str">
        <f t="array" ref="AE19">IFERROR(IF(INDEX('Overview - Section A'!$H$99:$H$120,MATCH(LEFT(B19,255),LEFT('Overview - Section A'!$E$99:$E$120,255),0))=0,"",INDEX('Overview - Section A'!$H$99:$H$120,MATCH(LEFT(B19,255),LEFT('Overview - Section A'!$E$99:$E$120,255),0))),"")</f>
        <v>a1P36000002NujqEAC</v>
      </c>
      <c r="AF19" s="456" t="s">
        <v>876</v>
      </c>
      <c r="AG19" s="456" t="str">
        <f t="array" ref="AG19">IFERROR(IF(INDEX('Reference Records'!$G$36:$G$68,MATCH(LEFT(C19,255),LEFT('Reference Records'!$C$36:$C$68,255),0))=0,"",INDEX('Reference Records'!$G$36:$G$68,MATCH(LEFT(C19,255),LEFT('Reference Records'!$C$36:$C$68,255),0))),"")</f>
        <v/>
      </c>
      <c r="AH19" s="456" t="str">
        <f>IFERROR(IF('Overview - Section A'!$AN$5="Funding Request",IF('Reference Records'!$B$157&lt;&gt;"",VLOOKUP(T19,'Reference Records'!$B$157:$C$158,2,FALSE),VLOOKUP(T19,'Reference Records'!$A$170:$C$508,3,FALSE)),VLOOKUP(T19,'Reference Records'!$A$511:$C$512,3,FALSE)),"")</f>
        <v>a1A360000013M21EAE</v>
      </c>
      <c r="AI19" s="483"/>
      <c r="AJ19" s="456"/>
      <c r="AK19" s="456" t="s">
        <v>433</v>
      </c>
      <c r="AL19" s="484"/>
      <c r="AM19" s="483" t="s">
        <v>448</v>
      </c>
      <c r="AN19" s="456"/>
      <c r="AO19" s="479" t="str">
        <f>IFERROR(VLOOKUP(U19,'Picklist Mapping'!$A$3:$C$4,3,FALSE),"")</f>
        <v/>
      </c>
      <c r="AP19" s="485"/>
      <c r="AQ19" s="479"/>
      <c r="AR19" s="420"/>
      <c r="AS19" s="434"/>
      <c r="AT19" s="420"/>
      <c r="AU19" s="486" t="str">
        <f t="shared" si="5"/>
        <v/>
      </c>
      <c r="AV19" s="469" t="s">
        <v>430</v>
      </c>
      <c r="AW19" s="420"/>
      <c r="AX19" s="131"/>
      <c r="AY19" s="380"/>
      <c r="AZ19" s="135"/>
    </row>
    <row r="20" spans="1:52" ht="47.1" customHeight="1" x14ac:dyDescent="0.25">
      <c r="A20" s="396">
        <v>10</v>
      </c>
      <c r="B20" s="397" t="str">
        <f>IFERROR(IF(AND(C20="",D20=""),"",VLOOKUP(AI20,'Reference records(soft deleted)'!$B$46:$D$62,3,FALSE)),"")</f>
        <v/>
      </c>
      <c r="C20" s="397" t="str">
        <f>IFERROR(VLOOKUP(AJ20,'Reference records(soft deleted)'!$B$67:$E$104,3,FALSE),"")</f>
        <v/>
      </c>
      <c r="D20" s="434"/>
      <c r="E20" s="416"/>
      <c r="F20" s="417"/>
      <c r="G20" s="481" t="str">
        <f t="shared" si="6"/>
        <v/>
      </c>
      <c r="H20" s="420"/>
      <c r="I20" s="471" t="str">
        <f>IFERROR(VLOOKUP(C20,'Reference records(soft deleted)'!$D$67:$H$104,5,FALSE),"")</f>
        <v/>
      </c>
      <c r="J20" s="471" t="str">
        <f t="shared" si="0"/>
        <v>No</v>
      </c>
      <c r="K20" s="471"/>
      <c r="L20" s="471"/>
      <c r="M20" s="471"/>
      <c r="N20" s="471" t="str">
        <f>IFERROR(IF(AM20="","",VLOOKUP(AM20,'Overview - Section A'!$P$30:$Q$39,2,FALSE)),"")</f>
        <v>Funding Request Place Holder</v>
      </c>
      <c r="O20" s="471"/>
      <c r="P20" s="420"/>
      <c r="Q20" s="400" t="str">
        <f t="array" ref="Q20">IFERROR(IF(INDEX('Reference Records'!$D$36:$D$68,MATCH(LEFT(C20,255),LEFT('Reference Records'!$C$36:$C$68,255),0))=0,"",INDEX('Reference Records'!$D$36:$D$68,MATCH(LEFT(C20,255),LEFT('Reference Records'!$C$36:$C$68,255),0))),"")</f>
        <v/>
      </c>
      <c r="R20" s="482"/>
      <c r="S20" s="471" t="str">
        <f>IF('Overview - Section A'!$AN$5="Funding Request",IF(N20="Funding Request Place Holder","",N20),"")</f>
        <v/>
      </c>
      <c r="T20" s="471" t="str">
        <f t="shared" si="1"/>
        <v>Djibouti</v>
      </c>
      <c r="U20" s="471" t="str">
        <f>IFERROR(IF(AP20="","",VLOOKUP(AP20,'Picklist Mapping'!$C$3:$D$4,2,FALSE)),"")</f>
        <v/>
      </c>
      <c r="V20" s="420"/>
      <c r="W20" s="434"/>
      <c r="X20" s="477" t="str">
        <f>IFERROR(IF(VLOOKUP(B20,'Reference Records'!$C$71:$D$84,2,FALSE)=0,"",VLOOKUP(B20,'Reference Records'!$C$71:$D$84,2,FALSE)),"")</f>
        <v/>
      </c>
      <c r="Y20" s="456" t="str">
        <f t="shared" si="2"/>
        <v/>
      </c>
      <c r="Z20" s="456"/>
      <c r="AA20" s="456" t="str">
        <f t="shared" si="3"/>
        <v/>
      </c>
      <c r="AB20" s="456" t="str">
        <f>IFERROR(IF('Overview - Section A'!$AN$5="Funding Request",VLOOKUP(S20,'Overview - Section A'!$M$30:$P$39,4,FALSE),IF(AM20="","",AM20)),"")</f>
        <v>a1236000008JWhrAAG</v>
      </c>
      <c r="AC20" s="456" t="b">
        <f t="shared" si="4"/>
        <v>0</v>
      </c>
      <c r="AD20" s="456"/>
      <c r="AE20" s="456" t="str">
        <f t="array" ref="AE20">IFERROR(IF(INDEX('Overview - Section A'!$H$99:$H$120,MATCH(LEFT(B20,255),LEFT('Overview - Section A'!$E$99:$E$120,255),0))=0,"",INDEX('Overview - Section A'!$H$99:$H$120,MATCH(LEFT(B20,255),LEFT('Overview - Section A'!$E$99:$E$120,255),0))),"")</f>
        <v>a1P36000002NujqEAC</v>
      </c>
      <c r="AF20" s="456" t="s">
        <v>877</v>
      </c>
      <c r="AG20" s="456" t="str">
        <f t="array" ref="AG20">IFERROR(IF(INDEX('Reference Records'!$G$36:$G$68,MATCH(LEFT(C20,255),LEFT('Reference Records'!$C$36:$C$68,255),0))=0,"",INDEX('Reference Records'!$G$36:$G$68,MATCH(LEFT(C20,255),LEFT('Reference Records'!$C$36:$C$68,255),0))),"")</f>
        <v/>
      </c>
      <c r="AH20" s="456" t="str">
        <f>IFERROR(IF('Overview - Section A'!$AN$5="Funding Request",IF('Reference Records'!$B$157&lt;&gt;"",VLOOKUP(T20,'Reference Records'!$B$157:$C$158,2,FALSE),VLOOKUP(T20,'Reference Records'!$A$170:$C$508,3,FALSE)),VLOOKUP(T20,'Reference Records'!$A$511:$C$512,3,FALSE)),"")</f>
        <v>a1A360000013M21EAE</v>
      </c>
      <c r="AI20" s="483"/>
      <c r="AJ20" s="456"/>
      <c r="AK20" s="456" t="s">
        <v>433</v>
      </c>
      <c r="AL20" s="484"/>
      <c r="AM20" s="483" t="s">
        <v>448</v>
      </c>
      <c r="AN20" s="456"/>
      <c r="AO20" s="479" t="str">
        <f>IFERROR(VLOOKUP(U20,'Picklist Mapping'!$A$3:$C$4,3,FALSE),"")</f>
        <v/>
      </c>
      <c r="AP20" s="485"/>
      <c r="AQ20" s="479"/>
      <c r="AR20" s="420"/>
      <c r="AS20" s="434"/>
      <c r="AT20" s="420"/>
      <c r="AU20" s="486" t="str">
        <f t="shared" si="5"/>
        <v/>
      </c>
      <c r="AV20" s="469" t="s">
        <v>430</v>
      </c>
      <c r="AW20" s="420"/>
      <c r="AX20" s="131"/>
      <c r="AY20" s="380"/>
      <c r="AZ20" s="135"/>
    </row>
    <row r="21" spans="1:52" ht="47.1" customHeight="1" x14ac:dyDescent="0.25">
      <c r="A21" s="396">
        <v>11</v>
      </c>
      <c r="B21" s="397" t="str">
        <f>IFERROR(IF(AND(C21="",D21=""),"",VLOOKUP(AI21,'Reference records(soft deleted)'!$B$46:$D$62,3,FALSE)),"")</f>
        <v/>
      </c>
      <c r="C21" s="397" t="str">
        <f>IFERROR(VLOOKUP(AJ21,'Reference records(soft deleted)'!$B$67:$E$104,3,FALSE),"")</f>
        <v/>
      </c>
      <c r="D21" s="434"/>
      <c r="E21" s="416"/>
      <c r="F21" s="417"/>
      <c r="G21" s="481" t="str">
        <f t="shared" si="6"/>
        <v/>
      </c>
      <c r="H21" s="420"/>
      <c r="I21" s="471" t="str">
        <f>IFERROR(VLOOKUP(C21,'Reference records(soft deleted)'!$D$67:$H$104,5,FALSE),"")</f>
        <v/>
      </c>
      <c r="J21" s="471" t="str">
        <f t="shared" si="0"/>
        <v>No</v>
      </c>
      <c r="K21" s="471"/>
      <c r="L21" s="471"/>
      <c r="M21" s="471"/>
      <c r="N21" s="471" t="str">
        <f>IFERROR(IF(AM21="","",VLOOKUP(AM21,'Overview - Section A'!$P$30:$Q$39,2,FALSE)),"")</f>
        <v>Funding Request Place Holder</v>
      </c>
      <c r="O21" s="471"/>
      <c r="P21" s="420"/>
      <c r="Q21" s="400" t="str">
        <f t="array" ref="Q21">IFERROR(IF(INDEX('Reference Records'!$D$36:$D$68,MATCH(LEFT(C21,255),LEFT('Reference Records'!$C$36:$C$68,255),0))=0,"",INDEX('Reference Records'!$D$36:$D$68,MATCH(LEFT(C21,255),LEFT('Reference Records'!$C$36:$C$68,255),0))),"")</f>
        <v/>
      </c>
      <c r="R21" s="482"/>
      <c r="S21" s="471" t="str">
        <f>IF('Overview - Section A'!$AN$5="Funding Request",IF(N21="Funding Request Place Holder","",N21),"")</f>
        <v/>
      </c>
      <c r="T21" s="471" t="str">
        <f t="shared" si="1"/>
        <v>Djibouti</v>
      </c>
      <c r="U21" s="471" t="str">
        <f>IFERROR(IF(AP21="","",VLOOKUP(AP21,'Picklist Mapping'!$C$3:$D$4,2,FALSE)),"")</f>
        <v/>
      </c>
      <c r="V21" s="420"/>
      <c r="W21" s="434"/>
      <c r="X21" s="477" t="str">
        <f>IFERROR(IF(VLOOKUP(B21,'Reference Records'!$C$71:$D$84,2,FALSE)=0,"",VLOOKUP(B21,'Reference Records'!$C$71:$D$84,2,FALSE)),"")</f>
        <v/>
      </c>
      <c r="Y21" s="456" t="str">
        <f t="shared" si="2"/>
        <v/>
      </c>
      <c r="Z21" s="456"/>
      <c r="AA21" s="456" t="str">
        <f t="shared" si="3"/>
        <v/>
      </c>
      <c r="AB21" s="456" t="str">
        <f>IFERROR(IF('Overview - Section A'!$AN$5="Funding Request",VLOOKUP(S21,'Overview - Section A'!$M$30:$P$39,4,FALSE),IF(AM21="","",AM21)),"")</f>
        <v>a1236000008JWhrAAG</v>
      </c>
      <c r="AC21" s="456" t="b">
        <f t="shared" si="4"/>
        <v>0</v>
      </c>
      <c r="AD21" s="456"/>
      <c r="AE21" s="456" t="str">
        <f t="array" ref="AE21">IFERROR(IF(INDEX('Overview - Section A'!$H$99:$H$120,MATCH(LEFT(B21,255),LEFT('Overview - Section A'!$E$99:$E$120,255),0))=0,"",INDEX('Overview - Section A'!$H$99:$H$120,MATCH(LEFT(B21,255),LEFT('Overview - Section A'!$E$99:$E$120,255),0))),"")</f>
        <v>a1P36000002NujqEAC</v>
      </c>
      <c r="AF21" s="456" t="s">
        <v>878</v>
      </c>
      <c r="AG21" s="456" t="str">
        <f t="array" ref="AG21">IFERROR(IF(INDEX('Reference Records'!$G$36:$G$68,MATCH(LEFT(C21,255),LEFT('Reference Records'!$C$36:$C$68,255),0))=0,"",INDEX('Reference Records'!$G$36:$G$68,MATCH(LEFT(C21,255),LEFT('Reference Records'!$C$36:$C$68,255),0))),"")</f>
        <v/>
      </c>
      <c r="AH21" s="456" t="str">
        <f>IFERROR(IF('Overview - Section A'!$AN$5="Funding Request",IF('Reference Records'!$B$157&lt;&gt;"",VLOOKUP(T21,'Reference Records'!$B$157:$C$158,2,FALSE),VLOOKUP(T21,'Reference Records'!$A$170:$C$508,3,FALSE)),VLOOKUP(T21,'Reference Records'!$A$511:$C$512,3,FALSE)),"")</f>
        <v>a1A360000013M21EAE</v>
      </c>
      <c r="AI21" s="483"/>
      <c r="AJ21" s="456"/>
      <c r="AK21" s="456" t="s">
        <v>433</v>
      </c>
      <c r="AL21" s="484"/>
      <c r="AM21" s="483" t="s">
        <v>448</v>
      </c>
      <c r="AN21" s="456"/>
      <c r="AO21" s="479" t="str">
        <f>IFERROR(VLOOKUP(U21,'Picklist Mapping'!$A$3:$C$4,3,FALSE),"")</f>
        <v/>
      </c>
      <c r="AP21" s="485"/>
      <c r="AQ21" s="479"/>
      <c r="AR21" s="420"/>
      <c r="AS21" s="434"/>
      <c r="AT21" s="420"/>
      <c r="AU21" s="486" t="str">
        <f t="shared" si="5"/>
        <v/>
      </c>
      <c r="AV21" s="469" t="s">
        <v>430</v>
      </c>
      <c r="AW21" s="420"/>
      <c r="AX21" s="131"/>
      <c r="AY21" s="380"/>
      <c r="AZ21" s="135"/>
    </row>
    <row r="22" spans="1:52" ht="47.1" customHeight="1" x14ac:dyDescent="0.25">
      <c r="A22" s="396">
        <v>12</v>
      </c>
      <c r="B22" s="397" t="str">
        <f>IFERROR(IF(AND(C22="",D22=""),"",VLOOKUP(AI22,'Reference records(soft deleted)'!$B$46:$D$62,3,FALSE)),"")</f>
        <v/>
      </c>
      <c r="C22" s="397" t="str">
        <f>IFERROR(VLOOKUP(AJ22,'Reference records(soft deleted)'!$B$67:$E$104,3,FALSE),"")</f>
        <v/>
      </c>
      <c r="D22" s="434"/>
      <c r="E22" s="416"/>
      <c r="F22" s="417"/>
      <c r="G22" s="481" t="str">
        <f t="shared" si="6"/>
        <v/>
      </c>
      <c r="H22" s="420"/>
      <c r="I22" s="471" t="str">
        <f>IFERROR(VLOOKUP(C22,'Reference records(soft deleted)'!$D$67:$H$104,5,FALSE),"")</f>
        <v/>
      </c>
      <c r="J22" s="471" t="str">
        <f t="shared" si="0"/>
        <v>No</v>
      </c>
      <c r="K22" s="471"/>
      <c r="L22" s="471"/>
      <c r="M22" s="471"/>
      <c r="N22" s="471" t="str">
        <f>IFERROR(IF(AM22="","",VLOOKUP(AM22,'Overview - Section A'!$P$30:$Q$39,2,FALSE)),"")</f>
        <v>Funding Request Place Holder</v>
      </c>
      <c r="O22" s="471"/>
      <c r="P22" s="420"/>
      <c r="Q22" s="400" t="str">
        <f t="array" ref="Q22">IFERROR(IF(INDEX('Reference Records'!$D$36:$D$68,MATCH(LEFT(C22,255),LEFT('Reference Records'!$C$36:$C$68,255),0))=0,"",INDEX('Reference Records'!$D$36:$D$68,MATCH(LEFT(C22,255),LEFT('Reference Records'!$C$36:$C$68,255),0))),"")</f>
        <v/>
      </c>
      <c r="R22" s="482"/>
      <c r="S22" s="471" t="str">
        <f>IF('Overview - Section A'!$AN$5="Funding Request",IF(N22="Funding Request Place Holder","",N22),"")</f>
        <v/>
      </c>
      <c r="T22" s="471" t="str">
        <f t="shared" si="1"/>
        <v>Djibouti</v>
      </c>
      <c r="U22" s="471" t="str">
        <f>IFERROR(IF(AP22="","",VLOOKUP(AP22,'Picklist Mapping'!$C$3:$D$4,2,FALSE)),"")</f>
        <v/>
      </c>
      <c r="V22" s="420"/>
      <c r="W22" s="434"/>
      <c r="X22" s="477" t="str">
        <f>IFERROR(IF(VLOOKUP(B22,'Reference Records'!$C$71:$D$84,2,FALSE)=0,"",VLOOKUP(B22,'Reference Records'!$C$71:$D$84,2,FALSE)),"")</f>
        <v/>
      </c>
      <c r="Y22" s="456" t="str">
        <f t="shared" si="2"/>
        <v/>
      </c>
      <c r="Z22" s="456"/>
      <c r="AA22" s="456" t="str">
        <f t="shared" si="3"/>
        <v/>
      </c>
      <c r="AB22" s="456" t="str">
        <f>IFERROR(IF('Overview - Section A'!$AN$5="Funding Request",VLOOKUP(S22,'Overview - Section A'!$M$30:$P$39,4,FALSE),IF(AM22="","",AM22)),"")</f>
        <v>a1236000008JWhrAAG</v>
      </c>
      <c r="AC22" s="456" t="b">
        <f t="shared" si="4"/>
        <v>0</v>
      </c>
      <c r="AD22" s="456"/>
      <c r="AE22" s="456" t="str">
        <f t="array" ref="AE22">IFERROR(IF(INDEX('Overview - Section A'!$H$99:$H$120,MATCH(LEFT(B22,255),LEFT('Overview - Section A'!$E$99:$E$120,255),0))=0,"",INDEX('Overview - Section A'!$H$99:$H$120,MATCH(LEFT(B22,255),LEFT('Overview - Section A'!$E$99:$E$120,255),0))),"")</f>
        <v>a1P36000002NujqEAC</v>
      </c>
      <c r="AF22" s="456" t="s">
        <v>879</v>
      </c>
      <c r="AG22" s="456" t="str">
        <f t="array" ref="AG22">IFERROR(IF(INDEX('Reference Records'!$G$36:$G$68,MATCH(LEFT(C22,255),LEFT('Reference Records'!$C$36:$C$68,255),0))=0,"",INDEX('Reference Records'!$G$36:$G$68,MATCH(LEFT(C22,255),LEFT('Reference Records'!$C$36:$C$68,255),0))),"")</f>
        <v/>
      </c>
      <c r="AH22" s="456" t="str">
        <f>IFERROR(IF('Overview - Section A'!$AN$5="Funding Request",IF('Reference Records'!$B$157&lt;&gt;"",VLOOKUP(T22,'Reference Records'!$B$157:$C$158,2,FALSE),VLOOKUP(T22,'Reference Records'!$A$170:$C$508,3,FALSE)),VLOOKUP(T22,'Reference Records'!$A$511:$C$512,3,FALSE)),"")</f>
        <v>a1A360000013M21EAE</v>
      </c>
      <c r="AI22" s="483"/>
      <c r="AJ22" s="456"/>
      <c r="AK22" s="456" t="s">
        <v>433</v>
      </c>
      <c r="AL22" s="484"/>
      <c r="AM22" s="483" t="s">
        <v>448</v>
      </c>
      <c r="AN22" s="456"/>
      <c r="AO22" s="479" t="str">
        <f>IFERROR(VLOOKUP(U22,'Picklist Mapping'!$A$3:$C$4,3,FALSE),"")</f>
        <v/>
      </c>
      <c r="AP22" s="485"/>
      <c r="AQ22" s="479"/>
      <c r="AR22" s="420"/>
      <c r="AS22" s="434"/>
      <c r="AT22" s="420"/>
      <c r="AU22" s="486" t="str">
        <f t="shared" si="5"/>
        <v/>
      </c>
      <c r="AV22" s="469" t="s">
        <v>430</v>
      </c>
      <c r="AW22" s="420"/>
      <c r="AX22" s="131"/>
      <c r="AY22" s="380"/>
      <c r="AZ22" s="135"/>
    </row>
    <row r="23" spans="1:52" ht="47.1" customHeight="1" x14ac:dyDescent="0.25">
      <c r="A23" s="396">
        <v>13</v>
      </c>
      <c r="B23" s="397" t="str">
        <f>IFERROR(IF(AND(C23="",D23=""),"",VLOOKUP(AI23,'Reference records(soft deleted)'!$B$46:$D$62,3,FALSE)),"")</f>
        <v/>
      </c>
      <c r="C23" s="397" t="str">
        <f>IFERROR(VLOOKUP(AJ23,'Reference records(soft deleted)'!$B$67:$E$104,3,FALSE),"")</f>
        <v/>
      </c>
      <c r="D23" s="434"/>
      <c r="E23" s="416"/>
      <c r="F23" s="417"/>
      <c r="G23" s="481" t="str">
        <f t="shared" si="6"/>
        <v/>
      </c>
      <c r="H23" s="420"/>
      <c r="I23" s="471" t="str">
        <f>IFERROR(VLOOKUP(C23,'Reference records(soft deleted)'!$D$67:$H$104,5,FALSE),"")</f>
        <v/>
      </c>
      <c r="J23" s="471" t="str">
        <f t="shared" si="0"/>
        <v>No</v>
      </c>
      <c r="K23" s="471"/>
      <c r="L23" s="471"/>
      <c r="M23" s="471"/>
      <c r="N23" s="471" t="str">
        <f>IFERROR(IF(AM23="","",VLOOKUP(AM23,'Overview - Section A'!$P$30:$Q$39,2,FALSE)),"")</f>
        <v>Funding Request Place Holder</v>
      </c>
      <c r="O23" s="471"/>
      <c r="P23" s="420"/>
      <c r="Q23" s="400" t="str">
        <f t="array" ref="Q23">IFERROR(IF(INDEX('Reference Records'!$D$36:$D$68,MATCH(LEFT(C23,255),LEFT('Reference Records'!$C$36:$C$68,255),0))=0,"",INDEX('Reference Records'!$D$36:$D$68,MATCH(LEFT(C23,255),LEFT('Reference Records'!$C$36:$C$68,255),0))),"")</f>
        <v/>
      </c>
      <c r="R23" s="482"/>
      <c r="S23" s="471" t="str">
        <f>IF('Overview - Section A'!$AN$5="Funding Request",IF(N23="Funding Request Place Holder","",N23),"")</f>
        <v/>
      </c>
      <c r="T23" s="471" t="str">
        <f t="shared" si="1"/>
        <v>Djibouti</v>
      </c>
      <c r="U23" s="471" t="str">
        <f>IFERROR(IF(AP23="","",VLOOKUP(AP23,'Picklist Mapping'!$C$3:$D$4,2,FALSE)),"")</f>
        <v/>
      </c>
      <c r="V23" s="420"/>
      <c r="W23" s="434"/>
      <c r="X23" s="477" t="str">
        <f>IFERROR(IF(VLOOKUP(B23,'Reference Records'!$C$71:$D$84,2,FALSE)=0,"",VLOOKUP(B23,'Reference Records'!$C$71:$D$84,2,FALSE)),"")</f>
        <v/>
      </c>
      <c r="Y23" s="456" t="str">
        <f t="shared" si="2"/>
        <v/>
      </c>
      <c r="Z23" s="456"/>
      <c r="AA23" s="456" t="str">
        <f t="shared" si="3"/>
        <v/>
      </c>
      <c r="AB23" s="456" t="str">
        <f>IFERROR(IF('Overview - Section A'!$AN$5="Funding Request",VLOOKUP(S23,'Overview - Section A'!$M$30:$P$39,4,FALSE),IF(AM23="","",AM23)),"")</f>
        <v>a1236000008JWhrAAG</v>
      </c>
      <c r="AC23" s="456" t="b">
        <f t="shared" si="4"/>
        <v>0</v>
      </c>
      <c r="AD23" s="456"/>
      <c r="AE23" s="456" t="str">
        <f t="array" ref="AE23">IFERROR(IF(INDEX('Overview - Section A'!$H$99:$H$120,MATCH(LEFT(B23,255),LEFT('Overview - Section A'!$E$99:$E$120,255),0))=0,"",INDEX('Overview - Section A'!$H$99:$H$120,MATCH(LEFT(B23,255),LEFT('Overview - Section A'!$E$99:$E$120,255),0))),"")</f>
        <v>a1P36000002NujqEAC</v>
      </c>
      <c r="AF23" s="456" t="s">
        <v>880</v>
      </c>
      <c r="AG23" s="456" t="str">
        <f t="array" ref="AG23">IFERROR(IF(INDEX('Reference Records'!$G$36:$G$68,MATCH(LEFT(C23,255),LEFT('Reference Records'!$C$36:$C$68,255),0))=0,"",INDEX('Reference Records'!$G$36:$G$68,MATCH(LEFT(C23,255),LEFT('Reference Records'!$C$36:$C$68,255),0))),"")</f>
        <v/>
      </c>
      <c r="AH23" s="456" t="str">
        <f>IFERROR(IF('Overview - Section A'!$AN$5="Funding Request",IF('Reference Records'!$B$157&lt;&gt;"",VLOOKUP(T23,'Reference Records'!$B$157:$C$158,2,FALSE),VLOOKUP(T23,'Reference Records'!$A$170:$C$508,3,FALSE)),VLOOKUP(T23,'Reference Records'!$A$511:$C$512,3,FALSE)),"")</f>
        <v>a1A360000013M21EAE</v>
      </c>
      <c r="AI23" s="483"/>
      <c r="AJ23" s="456"/>
      <c r="AK23" s="456" t="s">
        <v>433</v>
      </c>
      <c r="AL23" s="484"/>
      <c r="AM23" s="483" t="s">
        <v>448</v>
      </c>
      <c r="AN23" s="456"/>
      <c r="AO23" s="479" t="str">
        <f>IFERROR(VLOOKUP(U23,'Picklist Mapping'!$A$3:$C$4,3,FALSE),"")</f>
        <v/>
      </c>
      <c r="AP23" s="485"/>
      <c r="AQ23" s="479"/>
      <c r="AR23" s="420"/>
      <c r="AS23" s="434"/>
      <c r="AT23" s="420"/>
      <c r="AU23" s="486" t="str">
        <f t="shared" si="5"/>
        <v/>
      </c>
      <c r="AV23" s="469" t="s">
        <v>430</v>
      </c>
      <c r="AW23" s="420"/>
      <c r="AX23" s="131"/>
      <c r="AY23" s="380"/>
      <c r="AZ23" s="135"/>
    </row>
    <row r="24" spans="1:52" ht="47.1" customHeight="1" x14ac:dyDescent="0.25">
      <c r="A24" s="396">
        <v>14</v>
      </c>
      <c r="B24" s="397" t="str">
        <f>IFERROR(IF(AND(C24="",D24=""),"",VLOOKUP(AI24,'Reference records(soft deleted)'!$B$46:$D$62,3,FALSE)),"")</f>
        <v/>
      </c>
      <c r="C24" s="397" t="str">
        <f>IFERROR(VLOOKUP(AJ24,'Reference records(soft deleted)'!$B$67:$E$104,3,FALSE),"")</f>
        <v/>
      </c>
      <c r="D24" s="434"/>
      <c r="E24" s="416"/>
      <c r="F24" s="417"/>
      <c r="G24" s="481" t="str">
        <f t="shared" si="6"/>
        <v/>
      </c>
      <c r="H24" s="420"/>
      <c r="I24" s="471" t="str">
        <f>IFERROR(VLOOKUP(C24,'Reference records(soft deleted)'!$D$67:$H$104,5,FALSE),"")</f>
        <v/>
      </c>
      <c r="J24" s="471" t="str">
        <f t="shared" si="0"/>
        <v>No</v>
      </c>
      <c r="K24" s="471"/>
      <c r="L24" s="471"/>
      <c r="M24" s="471"/>
      <c r="N24" s="471" t="str">
        <f>IFERROR(IF(AM24="","",VLOOKUP(AM24,'Overview - Section A'!$P$30:$Q$39,2,FALSE)),"")</f>
        <v>Funding Request Place Holder</v>
      </c>
      <c r="O24" s="471"/>
      <c r="P24" s="420"/>
      <c r="Q24" s="400" t="str">
        <f t="array" ref="Q24">IFERROR(IF(INDEX('Reference Records'!$D$36:$D$68,MATCH(LEFT(C24,255),LEFT('Reference Records'!$C$36:$C$68,255),0))=0,"",INDEX('Reference Records'!$D$36:$D$68,MATCH(LEFT(C24,255),LEFT('Reference Records'!$C$36:$C$68,255),0))),"")</f>
        <v/>
      </c>
      <c r="R24" s="482"/>
      <c r="S24" s="471" t="str">
        <f>IF('Overview - Section A'!$AN$5="Funding Request",IF(N24="Funding Request Place Holder","",N24),"")</f>
        <v/>
      </c>
      <c r="T24" s="471" t="str">
        <f t="shared" si="1"/>
        <v>Djibouti</v>
      </c>
      <c r="U24" s="471" t="str">
        <f>IFERROR(IF(AP24="","",VLOOKUP(AP24,'Picklist Mapping'!$C$3:$D$4,2,FALSE)),"")</f>
        <v/>
      </c>
      <c r="V24" s="420"/>
      <c r="W24" s="434"/>
      <c r="X24" s="477" t="str">
        <f>IFERROR(IF(VLOOKUP(B24,'Reference Records'!$C$71:$D$84,2,FALSE)=0,"",VLOOKUP(B24,'Reference Records'!$C$71:$D$84,2,FALSE)),"")</f>
        <v/>
      </c>
      <c r="Y24" s="456" t="str">
        <f t="shared" si="2"/>
        <v/>
      </c>
      <c r="Z24" s="456"/>
      <c r="AA24" s="456" t="str">
        <f t="shared" si="3"/>
        <v/>
      </c>
      <c r="AB24" s="456" t="str">
        <f>IFERROR(IF('Overview - Section A'!$AN$5="Funding Request",VLOOKUP(S24,'Overview - Section A'!$M$30:$P$39,4,FALSE),IF(AM24="","",AM24)),"")</f>
        <v>a1236000008JWhrAAG</v>
      </c>
      <c r="AC24" s="456" t="b">
        <f t="shared" si="4"/>
        <v>0</v>
      </c>
      <c r="AD24" s="456"/>
      <c r="AE24" s="456" t="str">
        <f t="array" ref="AE24">IFERROR(IF(INDEX('Overview - Section A'!$H$99:$H$120,MATCH(LEFT(B24,255),LEFT('Overview - Section A'!$E$99:$E$120,255),0))=0,"",INDEX('Overview - Section A'!$H$99:$H$120,MATCH(LEFT(B24,255),LEFT('Overview - Section A'!$E$99:$E$120,255),0))),"")</f>
        <v>a1P36000002NujqEAC</v>
      </c>
      <c r="AF24" s="456" t="s">
        <v>881</v>
      </c>
      <c r="AG24" s="456" t="str">
        <f t="array" ref="AG24">IFERROR(IF(INDEX('Reference Records'!$G$36:$G$68,MATCH(LEFT(C24,255),LEFT('Reference Records'!$C$36:$C$68,255),0))=0,"",INDEX('Reference Records'!$G$36:$G$68,MATCH(LEFT(C24,255),LEFT('Reference Records'!$C$36:$C$68,255),0))),"")</f>
        <v/>
      </c>
      <c r="AH24" s="456" t="str">
        <f>IFERROR(IF('Overview - Section A'!$AN$5="Funding Request",IF('Reference Records'!$B$157&lt;&gt;"",VLOOKUP(T24,'Reference Records'!$B$157:$C$158,2,FALSE),VLOOKUP(T24,'Reference Records'!$A$170:$C$508,3,FALSE)),VLOOKUP(T24,'Reference Records'!$A$511:$C$512,3,FALSE)),"")</f>
        <v>a1A360000013M21EAE</v>
      </c>
      <c r="AI24" s="483"/>
      <c r="AJ24" s="456"/>
      <c r="AK24" s="456" t="s">
        <v>433</v>
      </c>
      <c r="AL24" s="484"/>
      <c r="AM24" s="483" t="s">
        <v>448</v>
      </c>
      <c r="AN24" s="456"/>
      <c r="AO24" s="479" t="str">
        <f>IFERROR(VLOOKUP(U24,'Picklist Mapping'!$A$3:$C$4,3,FALSE),"")</f>
        <v/>
      </c>
      <c r="AP24" s="485"/>
      <c r="AQ24" s="479"/>
      <c r="AR24" s="420"/>
      <c r="AS24" s="434"/>
      <c r="AT24" s="420"/>
      <c r="AU24" s="486" t="str">
        <f t="shared" si="5"/>
        <v/>
      </c>
      <c r="AV24" s="469" t="s">
        <v>430</v>
      </c>
      <c r="AW24" s="420"/>
      <c r="AX24" s="131"/>
      <c r="AY24" s="380"/>
      <c r="AZ24" s="135"/>
    </row>
    <row r="25" spans="1:52" ht="47.1" customHeight="1" x14ac:dyDescent="0.25">
      <c r="A25" s="396">
        <v>15</v>
      </c>
      <c r="B25" s="397" t="str">
        <f>IFERROR(IF(AND(C25="",D25=""),"",VLOOKUP(AI25,'Reference records(soft deleted)'!$B$46:$D$62,3,FALSE)),"")</f>
        <v/>
      </c>
      <c r="C25" s="397" t="str">
        <f>IFERROR(VLOOKUP(AJ25,'Reference records(soft deleted)'!$B$67:$E$104,3,FALSE),"")</f>
        <v/>
      </c>
      <c r="D25" s="434"/>
      <c r="E25" s="416"/>
      <c r="F25" s="417"/>
      <c r="G25" s="481" t="str">
        <f t="shared" si="6"/>
        <v/>
      </c>
      <c r="H25" s="420"/>
      <c r="I25" s="471" t="str">
        <f>IFERROR(VLOOKUP(C25,'Reference records(soft deleted)'!$D$67:$H$104,5,FALSE),"")</f>
        <v/>
      </c>
      <c r="J25" s="471" t="str">
        <f t="shared" si="0"/>
        <v>No</v>
      </c>
      <c r="K25" s="471"/>
      <c r="L25" s="471"/>
      <c r="M25" s="471"/>
      <c r="N25" s="471" t="str">
        <f>IFERROR(IF(AM25="","",VLOOKUP(AM25,'Overview - Section A'!$P$30:$Q$39,2,FALSE)),"")</f>
        <v>Funding Request Place Holder</v>
      </c>
      <c r="O25" s="471"/>
      <c r="P25" s="420"/>
      <c r="Q25" s="400" t="str">
        <f t="array" ref="Q25">IFERROR(IF(INDEX('Reference Records'!$D$36:$D$68,MATCH(LEFT(C25,255),LEFT('Reference Records'!$C$36:$C$68,255),0))=0,"",INDEX('Reference Records'!$D$36:$D$68,MATCH(LEFT(C25,255),LEFT('Reference Records'!$C$36:$C$68,255),0))),"")</f>
        <v/>
      </c>
      <c r="R25" s="482"/>
      <c r="S25" s="471" t="str">
        <f>IF('Overview - Section A'!$AN$5="Funding Request",IF(N25="Funding Request Place Holder","",N25),"")</f>
        <v/>
      </c>
      <c r="T25" s="471" t="str">
        <f t="shared" si="1"/>
        <v>Djibouti</v>
      </c>
      <c r="U25" s="471" t="str">
        <f>IFERROR(IF(AP25="","",VLOOKUP(AP25,'Picklist Mapping'!$C$3:$D$4,2,FALSE)),"")</f>
        <v/>
      </c>
      <c r="V25" s="420"/>
      <c r="W25" s="434"/>
      <c r="X25" s="477" t="str">
        <f>IFERROR(IF(VLOOKUP(B25,'Reference Records'!$C$71:$D$84,2,FALSE)=0,"",VLOOKUP(B25,'Reference Records'!$C$71:$D$84,2,FALSE)),"")</f>
        <v/>
      </c>
      <c r="Y25" s="456" t="str">
        <f t="shared" si="2"/>
        <v/>
      </c>
      <c r="Z25" s="456"/>
      <c r="AA25" s="456" t="str">
        <f t="shared" si="3"/>
        <v/>
      </c>
      <c r="AB25" s="456" t="str">
        <f>IFERROR(IF('Overview - Section A'!$AN$5="Funding Request",VLOOKUP(S25,'Overview - Section A'!$M$30:$P$39,4,FALSE),IF(AM25="","",AM25)),"")</f>
        <v>a1236000008JWhrAAG</v>
      </c>
      <c r="AC25" s="456" t="b">
        <f t="shared" si="4"/>
        <v>0</v>
      </c>
      <c r="AD25" s="456"/>
      <c r="AE25" s="456" t="str">
        <f t="array" ref="AE25">IFERROR(IF(INDEX('Overview - Section A'!$H$99:$H$120,MATCH(LEFT(B25,255),LEFT('Overview - Section A'!$E$99:$E$120,255),0))=0,"",INDEX('Overview - Section A'!$H$99:$H$120,MATCH(LEFT(B25,255),LEFT('Overview - Section A'!$E$99:$E$120,255),0))),"")</f>
        <v>a1P36000002NujqEAC</v>
      </c>
      <c r="AF25" s="456" t="s">
        <v>882</v>
      </c>
      <c r="AG25" s="456" t="str">
        <f t="array" ref="AG25">IFERROR(IF(INDEX('Reference Records'!$G$36:$G$68,MATCH(LEFT(C25,255),LEFT('Reference Records'!$C$36:$C$68,255),0))=0,"",INDEX('Reference Records'!$G$36:$G$68,MATCH(LEFT(C25,255),LEFT('Reference Records'!$C$36:$C$68,255),0))),"")</f>
        <v/>
      </c>
      <c r="AH25" s="456" t="str">
        <f>IFERROR(IF('Overview - Section A'!$AN$5="Funding Request",IF('Reference Records'!$B$157&lt;&gt;"",VLOOKUP(T25,'Reference Records'!$B$157:$C$158,2,FALSE),VLOOKUP(T25,'Reference Records'!$A$170:$C$508,3,FALSE)),VLOOKUP(T25,'Reference Records'!$A$511:$C$512,3,FALSE)),"")</f>
        <v>a1A360000013M21EAE</v>
      </c>
      <c r="AI25" s="483"/>
      <c r="AJ25" s="456"/>
      <c r="AK25" s="456" t="s">
        <v>433</v>
      </c>
      <c r="AL25" s="484"/>
      <c r="AM25" s="483" t="s">
        <v>448</v>
      </c>
      <c r="AN25" s="456"/>
      <c r="AO25" s="479" t="str">
        <f>IFERROR(VLOOKUP(U25,'Picklist Mapping'!$A$3:$C$4,3,FALSE),"")</f>
        <v/>
      </c>
      <c r="AP25" s="485"/>
      <c r="AQ25" s="479"/>
      <c r="AR25" s="420"/>
      <c r="AS25" s="434"/>
      <c r="AT25" s="420"/>
      <c r="AU25" s="486" t="str">
        <f t="shared" si="5"/>
        <v/>
      </c>
      <c r="AV25" s="469" t="s">
        <v>430</v>
      </c>
      <c r="AW25" s="420"/>
      <c r="AX25" s="131"/>
      <c r="AY25" s="380"/>
      <c r="AZ25" s="135"/>
    </row>
    <row r="26" spans="1:52" ht="47.1" customHeight="1" x14ac:dyDescent="0.25">
      <c r="A26" s="396">
        <v>16</v>
      </c>
      <c r="B26" s="397" t="str">
        <f>IFERROR(IF(AND(C26="",D26=""),"",VLOOKUP(AI26,'Reference records(soft deleted)'!$B$46:$D$62,3,FALSE)),"")</f>
        <v/>
      </c>
      <c r="C26" s="397" t="str">
        <f>IFERROR(VLOOKUP(AJ26,'Reference records(soft deleted)'!$B$67:$E$104,3,FALSE),"")</f>
        <v/>
      </c>
      <c r="D26" s="434"/>
      <c r="E26" s="416"/>
      <c r="F26" s="417"/>
      <c r="G26" s="481" t="str">
        <f t="shared" si="6"/>
        <v/>
      </c>
      <c r="H26" s="420"/>
      <c r="I26" s="471" t="str">
        <f>IFERROR(VLOOKUP(C26,'Reference records(soft deleted)'!$D$67:$H$104,5,FALSE),"")</f>
        <v/>
      </c>
      <c r="J26" s="471" t="str">
        <f t="shared" si="0"/>
        <v>No</v>
      </c>
      <c r="K26" s="471"/>
      <c r="L26" s="471"/>
      <c r="M26" s="471"/>
      <c r="N26" s="471" t="str">
        <f>IFERROR(IF(AM26="","",VLOOKUP(AM26,'Overview - Section A'!$P$30:$Q$39,2,FALSE)),"")</f>
        <v>Funding Request Place Holder</v>
      </c>
      <c r="O26" s="471"/>
      <c r="P26" s="420"/>
      <c r="Q26" s="400" t="str">
        <f t="array" ref="Q26">IFERROR(IF(INDEX('Reference Records'!$D$36:$D$68,MATCH(LEFT(C26,255),LEFT('Reference Records'!$C$36:$C$68,255),0))=0,"",INDEX('Reference Records'!$D$36:$D$68,MATCH(LEFT(C26,255),LEFT('Reference Records'!$C$36:$C$68,255),0))),"")</f>
        <v/>
      </c>
      <c r="R26" s="482"/>
      <c r="S26" s="471" t="str">
        <f>IF('Overview - Section A'!$AN$5="Funding Request",IF(N26="Funding Request Place Holder","",N26),"")</f>
        <v/>
      </c>
      <c r="T26" s="471" t="str">
        <f t="shared" si="1"/>
        <v>Djibouti</v>
      </c>
      <c r="U26" s="471" t="str">
        <f>IFERROR(IF(AP26="","",VLOOKUP(AP26,'Picklist Mapping'!$C$3:$D$4,2,FALSE)),"")</f>
        <v/>
      </c>
      <c r="V26" s="420"/>
      <c r="W26" s="434"/>
      <c r="X26" s="477" t="str">
        <f>IFERROR(IF(VLOOKUP(B26,'Reference Records'!$C$71:$D$84,2,FALSE)=0,"",VLOOKUP(B26,'Reference Records'!$C$71:$D$84,2,FALSE)),"")</f>
        <v/>
      </c>
      <c r="Y26" s="456" t="str">
        <f t="shared" si="2"/>
        <v/>
      </c>
      <c r="Z26" s="456"/>
      <c r="AA26" s="456" t="str">
        <f t="shared" si="3"/>
        <v/>
      </c>
      <c r="AB26" s="456" t="str">
        <f>IFERROR(IF('Overview - Section A'!$AN$5="Funding Request",VLOOKUP(S26,'Overview - Section A'!$M$30:$P$39,4,FALSE),IF(AM26="","",AM26)),"")</f>
        <v>a1236000008JWhrAAG</v>
      </c>
      <c r="AC26" s="456" t="b">
        <f t="shared" si="4"/>
        <v>0</v>
      </c>
      <c r="AD26" s="456"/>
      <c r="AE26" s="456" t="str">
        <f t="array" ref="AE26">IFERROR(IF(INDEX('Overview - Section A'!$H$99:$H$120,MATCH(LEFT(B26,255),LEFT('Overview - Section A'!$E$99:$E$120,255),0))=0,"",INDEX('Overview - Section A'!$H$99:$H$120,MATCH(LEFT(B26,255),LEFT('Overview - Section A'!$E$99:$E$120,255),0))),"")</f>
        <v>a1P36000002NujqEAC</v>
      </c>
      <c r="AF26" s="456" t="s">
        <v>883</v>
      </c>
      <c r="AG26" s="456" t="str">
        <f t="array" ref="AG26">IFERROR(IF(INDEX('Reference Records'!$G$36:$G$68,MATCH(LEFT(C26,255),LEFT('Reference Records'!$C$36:$C$68,255),0))=0,"",INDEX('Reference Records'!$G$36:$G$68,MATCH(LEFT(C26,255),LEFT('Reference Records'!$C$36:$C$68,255),0))),"")</f>
        <v/>
      </c>
      <c r="AH26" s="456" t="str">
        <f>IFERROR(IF('Overview - Section A'!$AN$5="Funding Request",IF('Reference Records'!$B$157&lt;&gt;"",VLOOKUP(T26,'Reference Records'!$B$157:$C$158,2,FALSE),VLOOKUP(T26,'Reference Records'!$A$170:$C$508,3,FALSE)),VLOOKUP(T26,'Reference Records'!$A$511:$C$512,3,FALSE)),"")</f>
        <v>a1A360000013M21EAE</v>
      </c>
      <c r="AI26" s="483"/>
      <c r="AJ26" s="456"/>
      <c r="AK26" s="456" t="s">
        <v>433</v>
      </c>
      <c r="AL26" s="484"/>
      <c r="AM26" s="483" t="s">
        <v>448</v>
      </c>
      <c r="AN26" s="456"/>
      <c r="AO26" s="479" t="str">
        <f>IFERROR(VLOOKUP(U26,'Picklist Mapping'!$A$3:$C$4,3,FALSE),"")</f>
        <v/>
      </c>
      <c r="AP26" s="485"/>
      <c r="AQ26" s="479"/>
      <c r="AR26" s="420"/>
      <c r="AS26" s="434"/>
      <c r="AT26" s="420"/>
      <c r="AU26" s="486" t="str">
        <f t="shared" si="5"/>
        <v/>
      </c>
      <c r="AV26" s="469" t="s">
        <v>430</v>
      </c>
      <c r="AW26" s="420"/>
      <c r="AX26" s="131"/>
      <c r="AY26" s="380"/>
      <c r="AZ26" s="135"/>
    </row>
    <row r="27" spans="1:52" ht="47.1" customHeight="1" x14ac:dyDescent="0.25">
      <c r="A27" s="396">
        <v>17</v>
      </c>
      <c r="B27" s="397" t="str">
        <f>IFERROR(IF(AND(C27="",D27=""),"",VLOOKUP(AI27,'Reference records(soft deleted)'!$B$46:$D$62,3,FALSE)),"")</f>
        <v/>
      </c>
      <c r="C27" s="397" t="str">
        <f>IFERROR(VLOOKUP(AJ27,'Reference records(soft deleted)'!$B$67:$E$104,3,FALSE),"")</f>
        <v/>
      </c>
      <c r="D27" s="434"/>
      <c r="E27" s="416"/>
      <c r="F27" s="417"/>
      <c r="G27" s="481" t="str">
        <f t="shared" si="6"/>
        <v/>
      </c>
      <c r="H27" s="420"/>
      <c r="I27" s="471" t="str">
        <f>IFERROR(VLOOKUP(C27,'Reference records(soft deleted)'!$D$67:$H$104,5,FALSE),"")</f>
        <v/>
      </c>
      <c r="J27" s="471" t="str">
        <f t="shared" si="0"/>
        <v>No</v>
      </c>
      <c r="K27" s="471"/>
      <c r="L27" s="471"/>
      <c r="M27" s="471"/>
      <c r="N27" s="471" t="str">
        <f>IFERROR(IF(AM27="","",VLOOKUP(AM27,'Overview - Section A'!$P$30:$Q$39,2,FALSE)),"")</f>
        <v>Funding Request Place Holder</v>
      </c>
      <c r="O27" s="471"/>
      <c r="P27" s="420"/>
      <c r="Q27" s="400" t="str">
        <f t="array" ref="Q27">IFERROR(IF(INDEX('Reference Records'!$D$36:$D$68,MATCH(LEFT(C27,255),LEFT('Reference Records'!$C$36:$C$68,255),0))=0,"",INDEX('Reference Records'!$D$36:$D$68,MATCH(LEFT(C27,255),LEFT('Reference Records'!$C$36:$C$68,255),0))),"")</f>
        <v/>
      </c>
      <c r="R27" s="482"/>
      <c r="S27" s="471" t="str">
        <f>IF('Overview - Section A'!$AN$5="Funding Request",IF(N27="Funding Request Place Holder","",N27),"")</f>
        <v/>
      </c>
      <c r="T27" s="471" t="str">
        <f t="shared" si="1"/>
        <v>Djibouti</v>
      </c>
      <c r="U27" s="471" t="str">
        <f>IFERROR(IF(AP27="","",VLOOKUP(AP27,'Picklist Mapping'!$C$3:$D$4,2,FALSE)),"")</f>
        <v/>
      </c>
      <c r="V27" s="420"/>
      <c r="W27" s="434"/>
      <c r="X27" s="477" t="str">
        <f>IFERROR(IF(VLOOKUP(B27,'Reference Records'!$C$71:$D$84,2,FALSE)=0,"",VLOOKUP(B27,'Reference Records'!$C$71:$D$84,2,FALSE)),"")</f>
        <v/>
      </c>
      <c r="Y27" s="456" t="str">
        <f t="shared" si="2"/>
        <v/>
      </c>
      <c r="Z27" s="456"/>
      <c r="AA27" s="456" t="str">
        <f t="shared" si="3"/>
        <v/>
      </c>
      <c r="AB27" s="456" t="str">
        <f>IFERROR(IF('Overview - Section A'!$AN$5="Funding Request",VLOOKUP(S27,'Overview - Section A'!$M$30:$P$39,4,FALSE),IF(AM27="","",AM27)),"")</f>
        <v>a1236000008JWhrAAG</v>
      </c>
      <c r="AC27" s="456" t="b">
        <f t="shared" si="4"/>
        <v>0</v>
      </c>
      <c r="AD27" s="456"/>
      <c r="AE27" s="456" t="str">
        <f t="array" ref="AE27">IFERROR(IF(INDEX('Overview - Section A'!$H$99:$H$120,MATCH(LEFT(B27,255),LEFT('Overview - Section A'!$E$99:$E$120,255),0))=0,"",INDEX('Overview - Section A'!$H$99:$H$120,MATCH(LEFT(B27,255),LEFT('Overview - Section A'!$E$99:$E$120,255),0))),"")</f>
        <v>a1P36000002NujqEAC</v>
      </c>
      <c r="AF27" s="456" t="s">
        <v>884</v>
      </c>
      <c r="AG27" s="456" t="str">
        <f t="array" ref="AG27">IFERROR(IF(INDEX('Reference Records'!$G$36:$G$68,MATCH(LEFT(C27,255),LEFT('Reference Records'!$C$36:$C$68,255),0))=0,"",INDEX('Reference Records'!$G$36:$G$68,MATCH(LEFT(C27,255),LEFT('Reference Records'!$C$36:$C$68,255),0))),"")</f>
        <v/>
      </c>
      <c r="AH27" s="456" t="str">
        <f>IFERROR(IF('Overview - Section A'!$AN$5="Funding Request",IF('Reference Records'!$B$157&lt;&gt;"",VLOOKUP(T27,'Reference Records'!$B$157:$C$158,2,FALSE),VLOOKUP(T27,'Reference Records'!$A$170:$C$508,3,FALSE)),VLOOKUP(T27,'Reference Records'!$A$511:$C$512,3,FALSE)),"")</f>
        <v>a1A360000013M21EAE</v>
      </c>
      <c r="AI27" s="483"/>
      <c r="AJ27" s="456"/>
      <c r="AK27" s="456" t="s">
        <v>433</v>
      </c>
      <c r="AL27" s="484"/>
      <c r="AM27" s="483" t="s">
        <v>448</v>
      </c>
      <c r="AN27" s="456"/>
      <c r="AO27" s="479" t="str">
        <f>IFERROR(VLOOKUP(U27,'Picklist Mapping'!$A$3:$C$4,3,FALSE),"")</f>
        <v/>
      </c>
      <c r="AP27" s="485"/>
      <c r="AQ27" s="479"/>
      <c r="AR27" s="420"/>
      <c r="AS27" s="434"/>
      <c r="AT27" s="420"/>
      <c r="AU27" s="486" t="str">
        <f t="shared" si="5"/>
        <v/>
      </c>
      <c r="AV27" s="469" t="s">
        <v>430</v>
      </c>
      <c r="AW27" s="420"/>
      <c r="AX27" s="131"/>
      <c r="AY27" s="380"/>
      <c r="AZ27" s="135"/>
    </row>
    <row r="28" spans="1:52" ht="47.1" customHeight="1" x14ac:dyDescent="0.25">
      <c r="A28" s="396">
        <v>18</v>
      </c>
      <c r="B28" s="397" t="str">
        <f>IFERROR(IF(AND(C28="",D28=""),"",VLOOKUP(AI28,'Reference records(soft deleted)'!$B$46:$D$62,3,FALSE)),"")</f>
        <v/>
      </c>
      <c r="C28" s="397" t="str">
        <f>IFERROR(VLOOKUP(AJ28,'Reference records(soft deleted)'!$B$67:$E$104,3,FALSE),"")</f>
        <v/>
      </c>
      <c r="D28" s="434"/>
      <c r="E28" s="416"/>
      <c r="F28" s="417"/>
      <c r="G28" s="481" t="str">
        <f t="shared" si="6"/>
        <v/>
      </c>
      <c r="H28" s="420"/>
      <c r="I28" s="471" t="str">
        <f>IFERROR(VLOOKUP(C28,'Reference records(soft deleted)'!$D$67:$H$104,5,FALSE),"")</f>
        <v/>
      </c>
      <c r="J28" s="471" t="str">
        <f t="shared" si="0"/>
        <v>No</v>
      </c>
      <c r="K28" s="471"/>
      <c r="L28" s="471"/>
      <c r="M28" s="471"/>
      <c r="N28" s="471" t="str">
        <f>IFERROR(IF(AM28="","",VLOOKUP(AM28,'Overview - Section A'!$P$30:$Q$39,2,FALSE)),"")</f>
        <v>Funding Request Place Holder</v>
      </c>
      <c r="O28" s="471"/>
      <c r="P28" s="420"/>
      <c r="Q28" s="400" t="str">
        <f t="array" ref="Q28">IFERROR(IF(INDEX('Reference Records'!$D$36:$D$68,MATCH(LEFT(C28,255),LEFT('Reference Records'!$C$36:$C$68,255),0))=0,"",INDEX('Reference Records'!$D$36:$D$68,MATCH(LEFT(C28,255),LEFT('Reference Records'!$C$36:$C$68,255),0))),"")</f>
        <v/>
      </c>
      <c r="R28" s="482"/>
      <c r="S28" s="471" t="str">
        <f>IF('Overview - Section A'!$AN$5="Funding Request",IF(N28="Funding Request Place Holder","",N28),"")</f>
        <v/>
      </c>
      <c r="T28" s="471" t="str">
        <f t="shared" si="1"/>
        <v>Djibouti</v>
      </c>
      <c r="U28" s="471" t="str">
        <f>IFERROR(IF(AP28="","",VLOOKUP(AP28,'Picklist Mapping'!$C$3:$D$4,2,FALSE)),"")</f>
        <v/>
      </c>
      <c r="V28" s="420"/>
      <c r="W28" s="434"/>
      <c r="X28" s="477" t="str">
        <f>IFERROR(IF(VLOOKUP(B28,'Reference Records'!$C$71:$D$84,2,FALSE)=0,"",VLOOKUP(B28,'Reference Records'!$C$71:$D$84,2,FALSE)),"")</f>
        <v/>
      </c>
      <c r="Y28" s="456" t="str">
        <f t="shared" si="2"/>
        <v/>
      </c>
      <c r="Z28" s="456"/>
      <c r="AA28" s="456" t="str">
        <f t="shared" si="3"/>
        <v/>
      </c>
      <c r="AB28" s="456" t="str">
        <f>IFERROR(IF('Overview - Section A'!$AN$5="Funding Request",VLOOKUP(S28,'Overview - Section A'!$M$30:$P$39,4,FALSE),IF(AM28="","",AM28)),"")</f>
        <v>a1236000008JWhrAAG</v>
      </c>
      <c r="AC28" s="456" t="b">
        <f t="shared" si="4"/>
        <v>0</v>
      </c>
      <c r="AD28" s="456"/>
      <c r="AE28" s="456" t="str">
        <f t="array" ref="AE28">IFERROR(IF(INDEX('Overview - Section A'!$H$99:$H$120,MATCH(LEFT(B28,255),LEFT('Overview - Section A'!$E$99:$E$120,255),0))=0,"",INDEX('Overview - Section A'!$H$99:$H$120,MATCH(LEFT(B28,255),LEFT('Overview - Section A'!$E$99:$E$120,255),0))),"")</f>
        <v>a1P36000002NujqEAC</v>
      </c>
      <c r="AF28" s="456" t="s">
        <v>885</v>
      </c>
      <c r="AG28" s="456" t="str">
        <f t="array" ref="AG28">IFERROR(IF(INDEX('Reference Records'!$G$36:$G$68,MATCH(LEFT(C28,255),LEFT('Reference Records'!$C$36:$C$68,255),0))=0,"",INDEX('Reference Records'!$G$36:$G$68,MATCH(LEFT(C28,255),LEFT('Reference Records'!$C$36:$C$68,255),0))),"")</f>
        <v/>
      </c>
      <c r="AH28" s="456" t="str">
        <f>IFERROR(IF('Overview - Section A'!$AN$5="Funding Request",IF('Reference Records'!$B$157&lt;&gt;"",VLOOKUP(T28,'Reference Records'!$B$157:$C$158,2,FALSE),VLOOKUP(T28,'Reference Records'!$A$170:$C$508,3,FALSE)),VLOOKUP(T28,'Reference Records'!$A$511:$C$512,3,FALSE)),"")</f>
        <v>a1A360000013M21EAE</v>
      </c>
      <c r="AI28" s="483"/>
      <c r="AJ28" s="456"/>
      <c r="AK28" s="456" t="s">
        <v>433</v>
      </c>
      <c r="AL28" s="484"/>
      <c r="AM28" s="483" t="s">
        <v>448</v>
      </c>
      <c r="AN28" s="456"/>
      <c r="AO28" s="479" t="str">
        <f>IFERROR(VLOOKUP(U28,'Picklist Mapping'!$A$3:$C$4,3,FALSE),"")</f>
        <v/>
      </c>
      <c r="AP28" s="485"/>
      <c r="AQ28" s="479"/>
      <c r="AR28" s="420"/>
      <c r="AS28" s="434"/>
      <c r="AT28" s="420"/>
      <c r="AU28" s="486" t="str">
        <f t="shared" si="5"/>
        <v/>
      </c>
      <c r="AV28" s="469" t="s">
        <v>430</v>
      </c>
      <c r="AW28" s="420"/>
      <c r="AX28" s="131"/>
      <c r="AY28" s="380"/>
      <c r="AZ28" s="135"/>
    </row>
    <row r="29" spans="1:52" ht="47.1" customHeight="1" x14ac:dyDescent="0.25">
      <c r="A29" s="396">
        <v>19</v>
      </c>
      <c r="B29" s="397" t="str">
        <f>IFERROR(IF(AND(C29="",D29=""),"",VLOOKUP(AI29,'Reference records(soft deleted)'!$B$46:$D$62,3,FALSE)),"")</f>
        <v/>
      </c>
      <c r="C29" s="397" t="str">
        <f>IFERROR(VLOOKUP(AJ29,'Reference records(soft deleted)'!$B$67:$E$104,3,FALSE),"")</f>
        <v/>
      </c>
      <c r="D29" s="434"/>
      <c r="E29" s="416"/>
      <c r="F29" s="417"/>
      <c r="G29" s="481" t="str">
        <f t="shared" si="6"/>
        <v/>
      </c>
      <c r="H29" s="420"/>
      <c r="I29" s="471" t="str">
        <f>IFERROR(VLOOKUP(C29,'Reference records(soft deleted)'!$D$67:$H$104,5,FALSE),"")</f>
        <v/>
      </c>
      <c r="J29" s="471" t="str">
        <f t="shared" si="0"/>
        <v>No</v>
      </c>
      <c r="K29" s="471"/>
      <c r="L29" s="471"/>
      <c r="M29" s="471"/>
      <c r="N29" s="471" t="str">
        <f>IFERROR(IF(AM29="","",VLOOKUP(AM29,'Overview - Section A'!$P$30:$Q$39,2,FALSE)),"")</f>
        <v>Funding Request Place Holder</v>
      </c>
      <c r="O29" s="471"/>
      <c r="P29" s="420"/>
      <c r="Q29" s="400" t="str">
        <f t="array" ref="Q29">IFERROR(IF(INDEX('Reference Records'!$D$36:$D$68,MATCH(LEFT(C29,255),LEFT('Reference Records'!$C$36:$C$68,255),0))=0,"",INDEX('Reference Records'!$D$36:$D$68,MATCH(LEFT(C29,255),LEFT('Reference Records'!$C$36:$C$68,255),0))),"")</f>
        <v/>
      </c>
      <c r="R29" s="482"/>
      <c r="S29" s="471" t="str">
        <f>IF('Overview - Section A'!$AN$5="Funding Request",IF(N29="Funding Request Place Holder","",N29),"")</f>
        <v/>
      </c>
      <c r="T29" s="471" t="str">
        <f t="shared" si="1"/>
        <v>Djibouti</v>
      </c>
      <c r="U29" s="471" t="str">
        <f>IFERROR(IF(AP29="","",VLOOKUP(AP29,'Picklist Mapping'!$C$3:$D$4,2,FALSE)),"")</f>
        <v/>
      </c>
      <c r="V29" s="420"/>
      <c r="W29" s="434"/>
      <c r="X29" s="477" t="str">
        <f>IFERROR(IF(VLOOKUP(B29,'Reference Records'!$C$71:$D$84,2,FALSE)=0,"",VLOOKUP(B29,'Reference Records'!$C$71:$D$84,2,FALSE)),"")</f>
        <v/>
      </c>
      <c r="Y29" s="456" t="str">
        <f t="shared" si="2"/>
        <v/>
      </c>
      <c r="Z29" s="456"/>
      <c r="AA29" s="456" t="str">
        <f t="shared" si="3"/>
        <v/>
      </c>
      <c r="AB29" s="456" t="str">
        <f>IFERROR(IF('Overview - Section A'!$AN$5="Funding Request",VLOOKUP(S29,'Overview - Section A'!$M$30:$P$39,4,FALSE),IF(AM29="","",AM29)),"")</f>
        <v>a1236000008JWhrAAG</v>
      </c>
      <c r="AC29" s="456" t="b">
        <f t="shared" si="4"/>
        <v>0</v>
      </c>
      <c r="AD29" s="456"/>
      <c r="AE29" s="456" t="str">
        <f t="array" ref="AE29">IFERROR(IF(INDEX('Overview - Section A'!$H$99:$H$120,MATCH(LEFT(B29,255),LEFT('Overview - Section A'!$E$99:$E$120,255),0))=0,"",INDEX('Overview - Section A'!$H$99:$H$120,MATCH(LEFT(B29,255),LEFT('Overview - Section A'!$E$99:$E$120,255),0))),"")</f>
        <v>a1P36000002NujqEAC</v>
      </c>
      <c r="AF29" s="456" t="s">
        <v>886</v>
      </c>
      <c r="AG29" s="456" t="str">
        <f t="array" ref="AG29">IFERROR(IF(INDEX('Reference Records'!$G$36:$G$68,MATCH(LEFT(C29,255),LEFT('Reference Records'!$C$36:$C$68,255),0))=0,"",INDEX('Reference Records'!$G$36:$G$68,MATCH(LEFT(C29,255),LEFT('Reference Records'!$C$36:$C$68,255),0))),"")</f>
        <v/>
      </c>
      <c r="AH29" s="456" t="str">
        <f>IFERROR(IF('Overview - Section A'!$AN$5="Funding Request",IF('Reference Records'!$B$157&lt;&gt;"",VLOOKUP(T29,'Reference Records'!$B$157:$C$158,2,FALSE),VLOOKUP(T29,'Reference Records'!$A$170:$C$508,3,FALSE)),VLOOKUP(T29,'Reference Records'!$A$511:$C$512,3,FALSE)),"")</f>
        <v>a1A360000013M21EAE</v>
      </c>
      <c r="AI29" s="483"/>
      <c r="AJ29" s="456"/>
      <c r="AK29" s="456" t="s">
        <v>433</v>
      </c>
      <c r="AL29" s="484"/>
      <c r="AM29" s="483" t="s">
        <v>448</v>
      </c>
      <c r="AN29" s="456"/>
      <c r="AO29" s="479" t="str">
        <f>IFERROR(VLOOKUP(U29,'Picklist Mapping'!$A$3:$C$4,3,FALSE),"")</f>
        <v/>
      </c>
      <c r="AP29" s="485"/>
      <c r="AQ29" s="479"/>
      <c r="AR29" s="420"/>
      <c r="AS29" s="434"/>
      <c r="AT29" s="420"/>
      <c r="AU29" s="486" t="str">
        <f t="shared" si="5"/>
        <v/>
      </c>
      <c r="AV29" s="469" t="s">
        <v>430</v>
      </c>
      <c r="AW29" s="420"/>
      <c r="AX29" s="131"/>
      <c r="AY29" s="380"/>
      <c r="AZ29" s="135"/>
    </row>
    <row r="30" spans="1:52" ht="47.1" customHeight="1" x14ac:dyDescent="0.25">
      <c r="A30" s="396">
        <v>20</v>
      </c>
      <c r="B30" s="397" t="str">
        <f>IFERROR(IF(AND(C30="",D30=""),"",VLOOKUP(AI30,'Reference records(soft deleted)'!$B$46:$D$62,3,FALSE)),"")</f>
        <v/>
      </c>
      <c r="C30" s="397" t="str">
        <f>IFERROR(VLOOKUP(AJ30,'Reference records(soft deleted)'!$B$67:$E$104,3,FALSE),"")</f>
        <v/>
      </c>
      <c r="D30" s="434"/>
      <c r="E30" s="416"/>
      <c r="F30" s="417"/>
      <c r="G30" s="481" t="str">
        <f t="shared" si="6"/>
        <v/>
      </c>
      <c r="H30" s="420"/>
      <c r="I30" s="471" t="str">
        <f>IFERROR(VLOOKUP(C30,'Reference records(soft deleted)'!$D$67:$H$104,5,FALSE),"")</f>
        <v/>
      </c>
      <c r="J30" s="471" t="str">
        <f t="shared" si="0"/>
        <v>No</v>
      </c>
      <c r="K30" s="471"/>
      <c r="L30" s="471"/>
      <c r="M30" s="471"/>
      <c r="N30" s="471" t="str">
        <f>IFERROR(IF(AM30="","",VLOOKUP(AM30,'Overview - Section A'!$P$30:$Q$39,2,FALSE)),"")</f>
        <v>Funding Request Place Holder</v>
      </c>
      <c r="O30" s="471"/>
      <c r="P30" s="420"/>
      <c r="Q30" s="400" t="str">
        <f t="array" ref="Q30">IFERROR(IF(INDEX('Reference Records'!$D$36:$D$68,MATCH(LEFT(C30,255),LEFT('Reference Records'!$C$36:$C$68,255),0))=0,"",INDEX('Reference Records'!$D$36:$D$68,MATCH(LEFT(C30,255),LEFT('Reference Records'!$C$36:$C$68,255),0))),"")</f>
        <v/>
      </c>
      <c r="R30" s="482"/>
      <c r="S30" s="471" t="str">
        <f>IF('Overview - Section A'!$AN$5="Funding Request",IF(N30="Funding Request Place Holder","",N30),"")</f>
        <v/>
      </c>
      <c r="T30" s="471" t="str">
        <f t="shared" si="1"/>
        <v>Djibouti</v>
      </c>
      <c r="U30" s="471" t="str">
        <f>IFERROR(IF(AP30="","",VLOOKUP(AP30,'Picklist Mapping'!$C$3:$D$4,2,FALSE)),"")</f>
        <v/>
      </c>
      <c r="V30" s="420"/>
      <c r="W30" s="434"/>
      <c r="X30" s="477" t="str">
        <f>IFERROR(IF(VLOOKUP(B30,'Reference Records'!$C$71:$D$84,2,FALSE)=0,"",VLOOKUP(B30,'Reference Records'!$C$71:$D$84,2,FALSE)),"")</f>
        <v/>
      </c>
      <c r="Y30" s="456" t="str">
        <f t="shared" si="2"/>
        <v/>
      </c>
      <c r="Z30" s="456"/>
      <c r="AA30" s="456" t="str">
        <f t="shared" si="3"/>
        <v/>
      </c>
      <c r="AB30" s="456" t="str">
        <f>IFERROR(IF('Overview - Section A'!$AN$5="Funding Request",VLOOKUP(S30,'Overview - Section A'!$M$30:$P$39,4,FALSE),IF(AM30="","",AM30)),"")</f>
        <v>a1236000008JWhrAAG</v>
      </c>
      <c r="AC30" s="456" t="b">
        <f t="shared" si="4"/>
        <v>0</v>
      </c>
      <c r="AD30" s="456"/>
      <c r="AE30" s="456" t="str">
        <f t="array" ref="AE30">IFERROR(IF(INDEX('Overview - Section A'!$H$99:$H$120,MATCH(LEFT(B30,255),LEFT('Overview - Section A'!$E$99:$E$120,255),0))=0,"",INDEX('Overview - Section A'!$H$99:$H$120,MATCH(LEFT(B30,255),LEFT('Overview - Section A'!$E$99:$E$120,255),0))),"")</f>
        <v>a1P36000002NujqEAC</v>
      </c>
      <c r="AF30" s="456" t="s">
        <v>887</v>
      </c>
      <c r="AG30" s="456" t="str">
        <f t="array" ref="AG30">IFERROR(IF(INDEX('Reference Records'!$G$36:$G$68,MATCH(LEFT(C30,255),LEFT('Reference Records'!$C$36:$C$68,255),0))=0,"",INDEX('Reference Records'!$G$36:$G$68,MATCH(LEFT(C30,255),LEFT('Reference Records'!$C$36:$C$68,255),0))),"")</f>
        <v/>
      </c>
      <c r="AH30" s="456" t="str">
        <f>IFERROR(IF('Overview - Section A'!$AN$5="Funding Request",IF('Reference Records'!$B$157&lt;&gt;"",VLOOKUP(T30,'Reference Records'!$B$157:$C$158,2,FALSE),VLOOKUP(T30,'Reference Records'!$A$170:$C$508,3,FALSE)),VLOOKUP(T30,'Reference Records'!$A$511:$C$512,3,FALSE)),"")</f>
        <v>a1A360000013M21EAE</v>
      </c>
      <c r="AI30" s="483"/>
      <c r="AJ30" s="456"/>
      <c r="AK30" s="456" t="s">
        <v>433</v>
      </c>
      <c r="AL30" s="484"/>
      <c r="AM30" s="483" t="s">
        <v>448</v>
      </c>
      <c r="AN30" s="456"/>
      <c r="AO30" s="479" t="str">
        <f>IFERROR(VLOOKUP(U30,'Picklist Mapping'!$A$3:$C$4,3,FALSE),"")</f>
        <v/>
      </c>
      <c r="AP30" s="485"/>
      <c r="AQ30" s="479"/>
      <c r="AR30" s="420"/>
      <c r="AS30" s="434"/>
      <c r="AT30" s="420"/>
      <c r="AU30" s="486" t="str">
        <f t="shared" si="5"/>
        <v/>
      </c>
      <c r="AV30" s="469" t="s">
        <v>430</v>
      </c>
      <c r="AW30" s="420"/>
      <c r="AX30" s="131"/>
      <c r="AY30" s="380"/>
      <c r="AZ30" s="135"/>
    </row>
    <row r="31" spans="1:52" ht="47.1" customHeight="1" x14ac:dyDescent="0.25">
      <c r="A31" s="396">
        <v>21</v>
      </c>
      <c r="B31" s="397" t="str">
        <f>IFERROR(IF(AND(C31="",D31=""),"",VLOOKUP(AI31,'Reference records(soft deleted)'!$B$46:$D$62,3,FALSE)),"")</f>
        <v/>
      </c>
      <c r="C31" s="397" t="str">
        <f>IFERROR(VLOOKUP(AJ31,'Reference records(soft deleted)'!$B$67:$E$104,3,FALSE),"")</f>
        <v/>
      </c>
      <c r="D31" s="434"/>
      <c r="E31" s="416"/>
      <c r="F31" s="417"/>
      <c r="G31" s="481" t="str">
        <f t="shared" si="6"/>
        <v/>
      </c>
      <c r="H31" s="420"/>
      <c r="I31" s="471" t="str">
        <f>IFERROR(VLOOKUP(C31,'Reference records(soft deleted)'!$D$67:$H$104,5,FALSE),"")</f>
        <v/>
      </c>
      <c r="J31" s="471" t="str">
        <f t="shared" si="0"/>
        <v>No</v>
      </c>
      <c r="K31" s="471"/>
      <c r="L31" s="471"/>
      <c r="M31" s="471"/>
      <c r="N31" s="471" t="str">
        <f>IFERROR(IF(AM31="","",VLOOKUP(AM31,'Overview - Section A'!$P$30:$Q$39,2,FALSE)),"")</f>
        <v>Funding Request Place Holder</v>
      </c>
      <c r="O31" s="471"/>
      <c r="P31" s="420"/>
      <c r="Q31" s="400" t="str">
        <f t="array" ref="Q31">IFERROR(IF(INDEX('Reference Records'!$D$36:$D$68,MATCH(LEFT(C31,255),LEFT('Reference Records'!$C$36:$C$68,255),0))=0,"",INDEX('Reference Records'!$D$36:$D$68,MATCH(LEFT(C31,255),LEFT('Reference Records'!$C$36:$C$68,255),0))),"")</f>
        <v/>
      </c>
      <c r="R31" s="482"/>
      <c r="S31" s="471" t="str">
        <f>IF('Overview - Section A'!$AN$5="Funding Request",IF(N31="Funding Request Place Holder","",N31),"")</f>
        <v/>
      </c>
      <c r="T31" s="471" t="str">
        <f t="shared" si="1"/>
        <v>Djibouti</v>
      </c>
      <c r="U31" s="471" t="str">
        <f>IFERROR(IF(AP31="","",VLOOKUP(AP31,'Picklist Mapping'!$C$3:$D$4,2,FALSE)),"")</f>
        <v/>
      </c>
      <c r="V31" s="420"/>
      <c r="W31" s="434"/>
      <c r="X31" s="477" t="str">
        <f>IFERROR(IF(VLOOKUP(B31,'Reference Records'!$C$71:$D$84,2,FALSE)=0,"",VLOOKUP(B31,'Reference Records'!$C$71:$D$84,2,FALSE)),"")</f>
        <v/>
      </c>
      <c r="Y31" s="456" t="str">
        <f t="shared" si="2"/>
        <v/>
      </c>
      <c r="Z31" s="456"/>
      <c r="AA31" s="456" t="str">
        <f t="shared" si="3"/>
        <v/>
      </c>
      <c r="AB31" s="456" t="str">
        <f>IFERROR(IF('Overview - Section A'!$AN$5="Funding Request",VLOOKUP(S31,'Overview - Section A'!$M$30:$P$39,4,FALSE),IF(AM31="","",AM31)),"")</f>
        <v>a1236000008JWhrAAG</v>
      </c>
      <c r="AC31" s="456" t="b">
        <f t="shared" si="4"/>
        <v>0</v>
      </c>
      <c r="AD31" s="456"/>
      <c r="AE31" s="456" t="str">
        <f t="array" ref="AE31">IFERROR(IF(INDEX('Overview - Section A'!$H$99:$H$120,MATCH(LEFT(B31,255),LEFT('Overview - Section A'!$E$99:$E$120,255),0))=0,"",INDEX('Overview - Section A'!$H$99:$H$120,MATCH(LEFT(B31,255),LEFT('Overview - Section A'!$E$99:$E$120,255),0))),"")</f>
        <v>a1P36000002NujqEAC</v>
      </c>
      <c r="AF31" s="456" t="s">
        <v>888</v>
      </c>
      <c r="AG31" s="456" t="str">
        <f t="array" ref="AG31">IFERROR(IF(INDEX('Reference Records'!$G$36:$G$68,MATCH(LEFT(C31,255),LEFT('Reference Records'!$C$36:$C$68,255),0))=0,"",INDEX('Reference Records'!$G$36:$G$68,MATCH(LEFT(C31,255),LEFT('Reference Records'!$C$36:$C$68,255),0))),"")</f>
        <v/>
      </c>
      <c r="AH31" s="456" t="str">
        <f>IFERROR(IF('Overview - Section A'!$AN$5="Funding Request",IF('Reference Records'!$B$157&lt;&gt;"",VLOOKUP(T31,'Reference Records'!$B$157:$C$158,2,FALSE),VLOOKUP(T31,'Reference Records'!$A$170:$C$508,3,FALSE)),VLOOKUP(T31,'Reference Records'!$A$511:$C$512,3,FALSE)),"")</f>
        <v>a1A360000013M21EAE</v>
      </c>
      <c r="AI31" s="483"/>
      <c r="AJ31" s="456"/>
      <c r="AK31" s="456" t="s">
        <v>433</v>
      </c>
      <c r="AL31" s="484"/>
      <c r="AM31" s="483" t="s">
        <v>448</v>
      </c>
      <c r="AN31" s="456"/>
      <c r="AO31" s="479" t="str">
        <f>IFERROR(VLOOKUP(U31,'Picklist Mapping'!$A$3:$C$4,3,FALSE),"")</f>
        <v/>
      </c>
      <c r="AP31" s="485"/>
      <c r="AQ31" s="479"/>
      <c r="AR31" s="420"/>
      <c r="AS31" s="434"/>
      <c r="AT31" s="420"/>
      <c r="AU31" s="486" t="str">
        <f t="shared" si="5"/>
        <v/>
      </c>
      <c r="AV31" s="469" t="s">
        <v>430</v>
      </c>
      <c r="AW31" s="420"/>
      <c r="AX31" s="131"/>
      <c r="AY31" s="380"/>
      <c r="AZ31" s="135"/>
    </row>
    <row r="32" spans="1:52" ht="47.1" customHeight="1" x14ac:dyDescent="0.25">
      <c r="A32" s="396">
        <v>22</v>
      </c>
      <c r="B32" s="397" t="str">
        <f>IFERROR(IF(AND(C32="",D32=""),"",VLOOKUP(AI32,'Reference records(soft deleted)'!$B$46:$D$62,3,FALSE)),"")</f>
        <v/>
      </c>
      <c r="C32" s="397" t="str">
        <f>IFERROR(VLOOKUP(AJ32,'Reference records(soft deleted)'!$B$67:$E$104,3,FALSE),"")</f>
        <v/>
      </c>
      <c r="D32" s="434"/>
      <c r="E32" s="416"/>
      <c r="F32" s="417"/>
      <c r="G32" s="481" t="str">
        <f t="shared" si="6"/>
        <v/>
      </c>
      <c r="H32" s="420"/>
      <c r="I32" s="471" t="str">
        <f>IFERROR(VLOOKUP(C32,'Reference records(soft deleted)'!$D$67:$H$104,5,FALSE),"")</f>
        <v/>
      </c>
      <c r="J32" s="471" t="str">
        <f t="shared" si="0"/>
        <v>No</v>
      </c>
      <c r="K32" s="471"/>
      <c r="L32" s="471"/>
      <c r="M32" s="471"/>
      <c r="N32" s="471" t="str">
        <f>IFERROR(IF(AM32="","",VLOOKUP(AM32,'Overview - Section A'!$P$30:$Q$39,2,FALSE)),"")</f>
        <v>Funding Request Place Holder</v>
      </c>
      <c r="O32" s="471"/>
      <c r="P32" s="420"/>
      <c r="Q32" s="400" t="str">
        <f t="array" ref="Q32">IFERROR(IF(INDEX('Reference Records'!$D$36:$D$68,MATCH(LEFT(C32,255),LEFT('Reference Records'!$C$36:$C$68,255),0))=0,"",INDEX('Reference Records'!$D$36:$D$68,MATCH(LEFT(C32,255),LEFT('Reference Records'!$C$36:$C$68,255),0))),"")</f>
        <v/>
      </c>
      <c r="R32" s="482"/>
      <c r="S32" s="471" t="str">
        <f>IF('Overview - Section A'!$AN$5="Funding Request",IF(N32="Funding Request Place Holder","",N32),"")</f>
        <v/>
      </c>
      <c r="T32" s="471" t="str">
        <f t="shared" si="1"/>
        <v>Djibouti</v>
      </c>
      <c r="U32" s="471" t="str">
        <f>IFERROR(IF(AP32="","",VLOOKUP(AP32,'Picklist Mapping'!$C$3:$D$4,2,FALSE)),"")</f>
        <v/>
      </c>
      <c r="V32" s="420"/>
      <c r="W32" s="434"/>
      <c r="X32" s="477" t="str">
        <f>IFERROR(IF(VLOOKUP(B32,'Reference Records'!$C$71:$D$84,2,FALSE)=0,"",VLOOKUP(B32,'Reference Records'!$C$71:$D$84,2,FALSE)),"")</f>
        <v/>
      </c>
      <c r="Y32" s="456" t="str">
        <f t="shared" si="2"/>
        <v/>
      </c>
      <c r="Z32" s="456"/>
      <c r="AA32" s="456" t="str">
        <f t="shared" si="3"/>
        <v/>
      </c>
      <c r="AB32" s="456" t="str">
        <f>IFERROR(IF('Overview - Section A'!$AN$5="Funding Request",VLOOKUP(S32,'Overview - Section A'!$M$30:$P$39,4,FALSE),IF(AM32="","",AM32)),"")</f>
        <v>a1236000008JWhrAAG</v>
      </c>
      <c r="AC32" s="456" t="b">
        <f t="shared" si="4"/>
        <v>0</v>
      </c>
      <c r="AD32" s="456"/>
      <c r="AE32" s="456" t="str">
        <f t="array" ref="AE32">IFERROR(IF(INDEX('Overview - Section A'!$H$99:$H$120,MATCH(LEFT(B32,255),LEFT('Overview - Section A'!$E$99:$E$120,255),0))=0,"",INDEX('Overview - Section A'!$H$99:$H$120,MATCH(LEFT(B32,255),LEFT('Overview - Section A'!$E$99:$E$120,255),0))),"")</f>
        <v>a1P36000002NujqEAC</v>
      </c>
      <c r="AF32" s="456" t="s">
        <v>889</v>
      </c>
      <c r="AG32" s="456" t="str">
        <f t="array" ref="AG32">IFERROR(IF(INDEX('Reference Records'!$G$36:$G$68,MATCH(LEFT(C32,255),LEFT('Reference Records'!$C$36:$C$68,255),0))=0,"",INDEX('Reference Records'!$G$36:$G$68,MATCH(LEFT(C32,255),LEFT('Reference Records'!$C$36:$C$68,255),0))),"")</f>
        <v/>
      </c>
      <c r="AH32" s="456" t="str">
        <f>IFERROR(IF('Overview - Section A'!$AN$5="Funding Request",IF('Reference Records'!$B$157&lt;&gt;"",VLOOKUP(T32,'Reference Records'!$B$157:$C$158,2,FALSE),VLOOKUP(T32,'Reference Records'!$A$170:$C$508,3,FALSE)),VLOOKUP(T32,'Reference Records'!$A$511:$C$512,3,FALSE)),"")</f>
        <v>a1A360000013M21EAE</v>
      </c>
      <c r="AI32" s="483"/>
      <c r="AJ32" s="456"/>
      <c r="AK32" s="456" t="s">
        <v>433</v>
      </c>
      <c r="AL32" s="484"/>
      <c r="AM32" s="483" t="s">
        <v>448</v>
      </c>
      <c r="AN32" s="456"/>
      <c r="AO32" s="479" t="str">
        <f>IFERROR(VLOOKUP(U32,'Picklist Mapping'!$A$3:$C$4,3,FALSE),"")</f>
        <v/>
      </c>
      <c r="AP32" s="485"/>
      <c r="AQ32" s="479"/>
      <c r="AR32" s="420"/>
      <c r="AS32" s="434"/>
      <c r="AT32" s="420"/>
      <c r="AU32" s="486" t="str">
        <f t="shared" si="5"/>
        <v/>
      </c>
      <c r="AV32" s="469" t="s">
        <v>430</v>
      </c>
      <c r="AW32" s="420"/>
      <c r="AX32" s="131"/>
      <c r="AY32" s="380"/>
      <c r="AZ32" s="135"/>
    </row>
    <row r="33" spans="1:52" ht="47.1" customHeight="1" x14ac:dyDescent="0.25">
      <c r="A33" s="396">
        <v>23</v>
      </c>
      <c r="B33" s="397" t="str">
        <f>IFERROR(IF(AND(C33="",D33=""),"",VLOOKUP(AI33,'Reference records(soft deleted)'!$B$46:$D$62,3,FALSE)),"")</f>
        <v/>
      </c>
      <c r="C33" s="397" t="str">
        <f>IFERROR(VLOOKUP(AJ33,'Reference records(soft deleted)'!$B$67:$E$104,3,FALSE),"")</f>
        <v/>
      </c>
      <c r="D33" s="434"/>
      <c r="E33" s="416"/>
      <c r="F33" s="417"/>
      <c r="G33" s="481" t="str">
        <f t="shared" si="6"/>
        <v/>
      </c>
      <c r="H33" s="420"/>
      <c r="I33" s="471" t="str">
        <f>IFERROR(VLOOKUP(C33,'Reference records(soft deleted)'!$D$67:$H$104,5,FALSE),"")</f>
        <v/>
      </c>
      <c r="J33" s="471" t="str">
        <f t="shared" si="0"/>
        <v>No</v>
      </c>
      <c r="K33" s="471"/>
      <c r="L33" s="471"/>
      <c r="M33" s="471"/>
      <c r="N33" s="471" t="str">
        <f>IFERROR(IF(AM33="","",VLOOKUP(AM33,'Overview - Section A'!$P$30:$Q$39,2,FALSE)),"")</f>
        <v>Funding Request Place Holder</v>
      </c>
      <c r="O33" s="471"/>
      <c r="P33" s="420"/>
      <c r="Q33" s="400" t="str">
        <f t="array" ref="Q33">IFERROR(IF(INDEX('Reference Records'!$D$36:$D$68,MATCH(LEFT(C33,255),LEFT('Reference Records'!$C$36:$C$68,255),0))=0,"",INDEX('Reference Records'!$D$36:$D$68,MATCH(LEFT(C33,255),LEFT('Reference Records'!$C$36:$C$68,255),0))),"")</f>
        <v/>
      </c>
      <c r="R33" s="482"/>
      <c r="S33" s="471" t="str">
        <f>IF('Overview - Section A'!$AN$5="Funding Request",IF(N33="Funding Request Place Holder","",N33),"")</f>
        <v/>
      </c>
      <c r="T33" s="471" t="str">
        <f t="shared" si="1"/>
        <v>Djibouti</v>
      </c>
      <c r="U33" s="471" t="str">
        <f>IFERROR(IF(AP33="","",VLOOKUP(AP33,'Picklist Mapping'!$C$3:$D$4,2,FALSE)),"")</f>
        <v/>
      </c>
      <c r="V33" s="420"/>
      <c r="W33" s="434"/>
      <c r="X33" s="477" t="str">
        <f>IFERROR(IF(VLOOKUP(B33,'Reference Records'!$C$71:$D$84,2,FALSE)=0,"",VLOOKUP(B33,'Reference Records'!$C$71:$D$84,2,FALSE)),"")</f>
        <v/>
      </c>
      <c r="Y33" s="456" t="str">
        <f t="shared" si="2"/>
        <v/>
      </c>
      <c r="Z33" s="456"/>
      <c r="AA33" s="456" t="str">
        <f t="shared" si="3"/>
        <v/>
      </c>
      <c r="AB33" s="456" t="str">
        <f>IFERROR(IF('Overview - Section A'!$AN$5="Funding Request",VLOOKUP(S33,'Overview - Section A'!$M$30:$P$39,4,FALSE),IF(AM33="","",AM33)),"")</f>
        <v>a1236000008JWhrAAG</v>
      </c>
      <c r="AC33" s="456" t="b">
        <f t="shared" si="4"/>
        <v>0</v>
      </c>
      <c r="AD33" s="456"/>
      <c r="AE33" s="456" t="str">
        <f t="array" ref="AE33">IFERROR(IF(INDEX('Overview - Section A'!$H$99:$H$120,MATCH(LEFT(B33,255),LEFT('Overview - Section A'!$E$99:$E$120,255),0))=0,"",INDEX('Overview - Section A'!$H$99:$H$120,MATCH(LEFT(B33,255),LEFT('Overview - Section A'!$E$99:$E$120,255),0))),"")</f>
        <v>a1P36000002NujqEAC</v>
      </c>
      <c r="AF33" s="456" t="s">
        <v>890</v>
      </c>
      <c r="AG33" s="456" t="str">
        <f t="array" ref="AG33">IFERROR(IF(INDEX('Reference Records'!$G$36:$G$68,MATCH(LEFT(C33,255),LEFT('Reference Records'!$C$36:$C$68,255),0))=0,"",INDEX('Reference Records'!$G$36:$G$68,MATCH(LEFT(C33,255),LEFT('Reference Records'!$C$36:$C$68,255),0))),"")</f>
        <v/>
      </c>
      <c r="AH33" s="456" t="str">
        <f>IFERROR(IF('Overview - Section A'!$AN$5="Funding Request",IF('Reference Records'!$B$157&lt;&gt;"",VLOOKUP(T33,'Reference Records'!$B$157:$C$158,2,FALSE),VLOOKUP(T33,'Reference Records'!$A$170:$C$508,3,FALSE)),VLOOKUP(T33,'Reference Records'!$A$511:$C$512,3,FALSE)),"")</f>
        <v>a1A360000013M21EAE</v>
      </c>
      <c r="AI33" s="483"/>
      <c r="AJ33" s="456"/>
      <c r="AK33" s="456" t="s">
        <v>433</v>
      </c>
      <c r="AL33" s="484"/>
      <c r="AM33" s="483" t="s">
        <v>448</v>
      </c>
      <c r="AN33" s="456"/>
      <c r="AO33" s="479" t="str">
        <f>IFERROR(VLOOKUP(U33,'Picklist Mapping'!$A$3:$C$4,3,FALSE),"")</f>
        <v/>
      </c>
      <c r="AP33" s="485"/>
      <c r="AQ33" s="479"/>
      <c r="AR33" s="420"/>
      <c r="AS33" s="434"/>
      <c r="AT33" s="420"/>
      <c r="AU33" s="486" t="str">
        <f t="shared" si="5"/>
        <v/>
      </c>
      <c r="AV33" s="469" t="s">
        <v>430</v>
      </c>
      <c r="AW33" s="420"/>
      <c r="AX33" s="131"/>
      <c r="AY33" s="380"/>
      <c r="AZ33" s="135"/>
    </row>
    <row r="34" spans="1:52" ht="47.1" customHeight="1" x14ac:dyDescent="0.25">
      <c r="A34" s="396">
        <v>24</v>
      </c>
      <c r="B34" s="397" t="str">
        <f>IFERROR(IF(AND(C34="",D34=""),"",VLOOKUP(AI34,'Reference records(soft deleted)'!$B$46:$D$62,3,FALSE)),"")</f>
        <v/>
      </c>
      <c r="C34" s="397" t="str">
        <f>IFERROR(VLOOKUP(AJ34,'Reference records(soft deleted)'!$B$67:$E$104,3,FALSE),"")</f>
        <v/>
      </c>
      <c r="D34" s="434"/>
      <c r="E34" s="416"/>
      <c r="F34" s="417"/>
      <c r="G34" s="481" t="str">
        <f t="shared" si="6"/>
        <v/>
      </c>
      <c r="H34" s="420"/>
      <c r="I34" s="471" t="str">
        <f>IFERROR(VLOOKUP(C34,'Reference records(soft deleted)'!$D$67:$H$104,5,FALSE),"")</f>
        <v/>
      </c>
      <c r="J34" s="471" t="str">
        <f t="shared" si="0"/>
        <v>No</v>
      </c>
      <c r="K34" s="471"/>
      <c r="L34" s="471"/>
      <c r="M34" s="471"/>
      <c r="N34" s="471" t="str">
        <f>IFERROR(IF(AM34="","",VLOOKUP(AM34,'Overview - Section A'!$P$30:$Q$39,2,FALSE)),"")</f>
        <v>Funding Request Place Holder</v>
      </c>
      <c r="O34" s="471"/>
      <c r="P34" s="420"/>
      <c r="Q34" s="400" t="str">
        <f t="array" ref="Q34">IFERROR(IF(INDEX('Reference Records'!$D$36:$D$68,MATCH(LEFT(C34,255),LEFT('Reference Records'!$C$36:$C$68,255),0))=0,"",INDEX('Reference Records'!$D$36:$D$68,MATCH(LEFT(C34,255),LEFT('Reference Records'!$C$36:$C$68,255),0))),"")</f>
        <v/>
      </c>
      <c r="R34" s="482"/>
      <c r="S34" s="471" t="str">
        <f>IF('Overview - Section A'!$AN$5="Funding Request",IF(N34="Funding Request Place Holder","",N34),"")</f>
        <v/>
      </c>
      <c r="T34" s="471" t="str">
        <f t="shared" si="1"/>
        <v>Djibouti</v>
      </c>
      <c r="U34" s="471" t="str">
        <f>IFERROR(IF(AP34="","",VLOOKUP(AP34,'Picklist Mapping'!$C$3:$D$4,2,FALSE)),"")</f>
        <v/>
      </c>
      <c r="V34" s="420"/>
      <c r="W34" s="434"/>
      <c r="X34" s="477" t="str">
        <f>IFERROR(IF(VLOOKUP(B34,'Reference Records'!$C$71:$D$84,2,FALSE)=0,"",VLOOKUP(B34,'Reference Records'!$C$71:$D$84,2,FALSE)),"")</f>
        <v/>
      </c>
      <c r="Y34" s="456" t="str">
        <f t="shared" si="2"/>
        <v/>
      </c>
      <c r="Z34" s="456"/>
      <c r="AA34" s="456" t="str">
        <f t="shared" si="3"/>
        <v/>
      </c>
      <c r="AB34" s="456" t="str">
        <f>IFERROR(IF('Overview - Section A'!$AN$5="Funding Request",VLOOKUP(S34,'Overview - Section A'!$M$30:$P$39,4,FALSE),IF(AM34="","",AM34)),"")</f>
        <v>a1236000008JWhrAAG</v>
      </c>
      <c r="AC34" s="456" t="b">
        <f t="shared" si="4"/>
        <v>0</v>
      </c>
      <c r="AD34" s="456"/>
      <c r="AE34" s="456" t="str">
        <f t="array" ref="AE34">IFERROR(IF(INDEX('Overview - Section A'!$H$99:$H$120,MATCH(LEFT(B34,255),LEFT('Overview - Section A'!$E$99:$E$120,255),0))=0,"",INDEX('Overview - Section A'!$H$99:$H$120,MATCH(LEFT(B34,255),LEFT('Overview - Section A'!$E$99:$E$120,255),0))),"")</f>
        <v>a1P36000002NujqEAC</v>
      </c>
      <c r="AF34" s="456" t="s">
        <v>891</v>
      </c>
      <c r="AG34" s="456" t="str">
        <f t="array" ref="AG34">IFERROR(IF(INDEX('Reference Records'!$G$36:$G$68,MATCH(LEFT(C34,255),LEFT('Reference Records'!$C$36:$C$68,255),0))=0,"",INDEX('Reference Records'!$G$36:$G$68,MATCH(LEFT(C34,255),LEFT('Reference Records'!$C$36:$C$68,255),0))),"")</f>
        <v/>
      </c>
      <c r="AH34" s="456" t="str">
        <f>IFERROR(IF('Overview - Section A'!$AN$5="Funding Request",IF('Reference Records'!$B$157&lt;&gt;"",VLOOKUP(T34,'Reference Records'!$B$157:$C$158,2,FALSE),VLOOKUP(T34,'Reference Records'!$A$170:$C$508,3,FALSE)),VLOOKUP(T34,'Reference Records'!$A$511:$C$512,3,FALSE)),"")</f>
        <v>a1A360000013M21EAE</v>
      </c>
      <c r="AI34" s="483"/>
      <c r="AJ34" s="456"/>
      <c r="AK34" s="456" t="s">
        <v>433</v>
      </c>
      <c r="AL34" s="484"/>
      <c r="AM34" s="483" t="s">
        <v>448</v>
      </c>
      <c r="AN34" s="456"/>
      <c r="AO34" s="479" t="str">
        <f>IFERROR(VLOOKUP(U34,'Picklist Mapping'!$A$3:$C$4,3,FALSE),"")</f>
        <v/>
      </c>
      <c r="AP34" s="485"/>
      <c r="AQ34" s="479"/>
      <c r="AR34" s="420"/>
      <c r="AS34" s="434"/>
      <c r="AT34" s="420"/>
      <c r="AU34" s="486" t="str">
        <f t="shared" si="5"/>
        <v/>
      </c>
      <c r="AV34" s="469" t="s">
        <v>430</v>
      </c>
      <c r="AW34" s="420"/>
      <c r="AX34" s="131"/>
      <c r="AY34" s="380"/>
      <c r="AZ34" s="135"/>
    </row>
    <row r="35" spans="1:52" ht="47.1" customHeight="1" x14ac:dyDescent="0.25">
      <c r="A35" s="396">
        <v>25</v>
      </c>
      <c r="B35" s="397" t="str">
        <f>IFERROR(IF(AND(C35="",D35=""),"",VLOOKUP(AI35,'Reference records(soft deleted)'!$B$46:$D$62,3,FALSE)),"")</f>
        <v/>
      </c>
      <c r="C35" s="397" t="str">
        <f>IFERROR(VLOOKUP(AJ35,'Reference records(soft deleted)'!$B$67:$E$104,3,FALSE),"")</f>
        <v/>
      </c>
      <c r="D35" s="434"/>
      <c r="E35" s="416"/>
      <c r="F35" s="417"/>
      <c r="G35" s="481" t="str">
        <f t="shared" si="6"/>
        <v/>
      </c>
      <c r="H35" s="420"/>
      <c r="I35" s="471" t="str">
        <f>IFERROR(VLOOKUP(C35,'Reference records(soft deleted)'!$D$67:$H$104,5,FALSE),"")</f>
        <v/>
      </c>
      <c r="J35" s="471" t="str">
        <f t="shared" si="0"/>
        <v>No</v>
      </c>
      <c r="K35" s="471"/>
      <c r="L35" s="471"/>
      <c r="M35" s="471"/>
      <c r="N35" s="471" t="str">
        <f>IFERROR(IF(AM35="","",VLOOKUP(AM35,'Overview - Section A'!$P$30:$Q$39,2,FALSE)),"")</f>
        <v>Funding Request Place Holder</v>
      </c>
      <c r="O35" s="471"/>
      <c r="P35" s="420"/>
      <c r="Q35" s="400" t="str">
        <f t="array" ref="Q35">IFERROR(IF(INDEX('Reference Records'!$D$36:$D$68,MATCH(LEFT(C35,255),LEFT('Reference Records'!$C$36:$C$68,255),0))=0,"",INDEX('Reference Records'!$D$36:$D$68,MATCH(LEFT(C35,255),LEFT('Reference Records'!$C$36:$C$68,255),0))),"")</f>
        <v/>
      </c>
      <c r="R35" s="482"/>
      <c r="S35" s="471" t="str">
        <f>IF('Overview - Section A'!$AN$5="Funding Request",IF(N35="Funding Request Place Holder","",N35),"")</f>
        <v/>
      </c>
      <c r="T35" s="471" t="str">
        <f t="shared" si="1"/>
        <v>Djibouti</v>
      </c>
      <c r="U35" s="471" t="str">
        <f>IFERROR(IF(AP35="","",VLOOKUP(AP35,'Picklist Mapping'!$C$3:$D$4,2,FALSE)),"")</f>
        <v/>
      </c>
      <c r="V35" s="420"/>
      <c r="W35" s="434"/>
      <c r="X35" s="477" t="str">
        <f>IFERROR(IF(VLOOKUP(B35,'Reference Records'!$C$71:$D$84,2,FALSE)=0,"",VLOOKUP(B35,'Reference Records'!$C$71:$D$84,2,FALSE)),"")</f>
        <v/>
      </c>
      <c r="Y35" s="456" t="str">
        <f t="shared" si="2"/>
        <v/>
      </c>
      <c r="Z35" s="456"/>
      <c r="AA35" s="456" t="str">
        <f t="shared" si="3"/>
        <v/>
      </c>
      <c r="AB35" s="456" t="str">
        <f>IFERROR(IF('Overview - Section A'!$AN$5="Funding Request",VLOOKUP(S35,'Overview - Section A'!$M$30:$P$39,4,FALSE),IF(AM35="","",AM35)),"")</f>
        <v>a1236000008JWhrAAG</v>
      </c>
      <c r="AC35" s="456" t="b">
        <f t="shared" si="4"/>
        <v>0</v>
      </c>
      <c r="AD35" s="456"/>
      <c r="AE35" s="456" t="str">
        <f t="array" ref="AE35">IFERROR(IF(INDEX('Overview - Section A'!$H$99:$H$120,MATCH(LEFT(B35,255),LEFT('Overview - Section A'!$E$99:$E$120,255),0))=0,"",INDEX('Overview - Section A'!$H$99:$H$120,MATCH(LEFT(B35,255),LEFT('Overview - Section A'!$E$99:$E$120,255),0))),"")</f>
        <v>a1P36000002NujqEAC</v>
      </c>
      <c r="AF35" s="456" t="s">
        <v>892</v>
      </c>
      <c r="AG35" s="456" t="str">
        <f t="array" ref="AG35">IFERROR(IF(INDEX('Reference Records'!$G$36:$G$68,MATCH(LEFT(C35,255),LEFT('Reference Records'!$C$36:$C$68,255),0))=0,"",INDEX('Reference Records'!$G$36:$G$68,MATCH(LEFT(C35,255),LEFT('Reference Records'!$C$36:$C$68,255),0))),"")</f>
        <v/>
      </c>
      <c r="AH35" s="456" t="str">
        <f>IFERROR(IF('Overview - Section A'!$AN$5="Funding Request",IF('Reference Records'!$B$157&lt;&gt;"",VLOOKUP(T35,'Reference Records'!$B$157:$C$158,2,FALSE),VLOOKUP(T35,'Reference Records'!$A$170:$C$508,3,FALSE)),VLOOKUP(T35,'Reference Records'!$A$511:$C$512,3,FALSE)),"")</f>
        <v>a1A360000013M21EAE</v>
      </c>
      <c r="AI35" s="483"/>
      <c r="AJ35" s="456"/>
      <c r="AK35" s="456" t="s">
        <v>433</v>
      </c>
      <c r="AL35" s="484"/>
      <c r="AM35" s="483" t="s">
        <v>448</v>
      </c>
      <c r="AN35" s="456"/>
      <c r="AO35" s="479" t="str">
        <f>IFERROR(VLOOKUP(U35,'Picklist Mapping'!$A$3:$C$4,3,FALSE),"")</f>
        <v/>
      </c>
      <c r="AP35" s="485"/>
      <c r="AQ35" s="479"/>
      <c r="AR35" s="420"/>
      <c r="AS35" s="434"/>
      <c r="AT35" s="420"/>
      <c r="AU35" s="486" t="str">
        <f t="shared" si="5"/>
        <v/>
      </c>
      <c r="AV35" s="469" t="s">
        <v>430</v>
      </c>
      <c r="AW35" s="420"/>
      <c r="AX35" s="131"/>
      <c r="AY35" s="380"/>
      <c r="AZ35" s="135"/>
    </row>
    <row r="36" spans="1:52" ht="47.1" customHeight="1" x14ac:dyDescent="0.25">
      <c r="A36" s="396">
        <v>26</v>
      </c>
      <c r="B36" s="397" t="str">
        <f>IFERROR(IF(AND(C36="",D36=""),"",VLOOKUP(AI36,'Reference records(soft deleted)'!$B$46:$D$62,3,FALSE)),"")</f>
        <v/>
      </c>
      <c r="C36" s="397" t="str">
        <f>IFERROR(VLOOKUP(AJ36,'Reference records(soft deleted)'!$B$67:$E$104,3,FALSE),"")</f>
        <v/>
      </c>
      <c r="D36" s="434"/>
      <c r="E36" s="416"/>
      <c r="F36" s="417"/>
      <c r="G36" s="481" t="str">
        <f t="shared" si="6"/>
        <v/>
      </c>
      <c r="H36" s="420"/>
      <c r="I36" s="471" t="str">
        <f>IFERROR(VLOOKUP(C36,'Reference records(soft deleted)'!$D$67:$H$104,5,FALSE),"")</f>
        <v/>
      </c>
      <c r="J36" s="471" t="str">
        <f t="shared" si="0"/>
        <v>No</v>
      </c>
      <c r="K36" s="471"/>
      <c r="L36" s="471"/>
      <c r="M36" s="471"/>
      <c r="N36" s="471" t="str">
        <f>IFERROR(IF(AM36="","",VLOOKUP(AM36,'Overview - Section A'!$P$30:$Q$39,2,FALSE)),"")</f>
        <v>Funding Request Place Holder</v>
      </c>
      <c r="O36" s="471"/>
      <c r="P36" s="420"/>
      <c r="Q36" s="400" t="str">
        <f t="array" ref="Q36">IFERROR(IF(INDEX('Reference Records'!$D$36:$D$68,MATCH(LEFT(C36,255),LEFT('Reference Records'!$C$36:$C$68,255),0))=0,"",INDEX('Reference Records'!$D$36:$D$68,MATCH(LEFT(C36,255),LEFT('Reference Records'!$C$36:$C$68,255),0))),"")</f>
        <v/>
      </c>
      <c r="R36" s="482"/>
      <c r="S36" s="471" t="str">
        <f>IF('Overview - Section A'!$AN$5="Funding Request",IF(N36="Funding Request Place Holder","",N36),"")</f>
        <v/>
      </c>
      <c r="T36" s="471" t="str">
        <f t="shared" si="1"/>
        <v>Djibouti</v>
      </c>
      <c r="U36" s="471" t="str">
        <f>IFERROR(IF(AP36="","",VLOOKUP(AP36,'Picklist Mapping'!$C$3:$D$4,2,FALSE)),"")</f>
        <v/>
      </c>
      <c r="V36" s="420"/>
      <c r="W36" s="434"/>
      <c r="X36" s="477" t="str">
        <f>IFERROR(IF(VLOOKUP(B36,'Reference Records'!$C$71:$D$84,2,FALSE)=0,"",VLOOKUP(B36,'Reference Records'!$C$71:$D$84,2,FALSE)),"")</f>
        <v/>
      </c>
      <c r="Y36" s="456" t="str">
        <f t="shared" si="2"/>
        <v/>
      </c>
      <c r="Z36" s="456"/>
      <c r="AA36" s="456" t="str">
        <f t="shared" si="3"/>
        <v/>
      </c>
      <c r="AB36" s="456" t="str">
        <f>IFERROR(IF('Overview - Section A'!$AN$5="Funding Request",VLOOKUP(S36,'Overview - Section A'!$M$30:$P$39,4,FALSE),IF(AM36="","",AM36)),"")</f>
        <v>a1236000008JWhrAAG</v>
      </c>
      <c r="AC36" s="456" t="b">
        <f t="shared" si="4"/>
        <v>0</v>
      </c>
      <c r="AD36" s="456"/>
      <c r="AE36" s="456" t="str">
        <f t="array" ref="AE36">IFERROR(IF(INDEX('Overview - Section A'!$H$99:$H$120,MATCH(LEFT(B36,255),LEFT('Overview - Section A'!$E$99:$E$120,255),0))=0,"",INDEX('Overview - Section A'!$H$99:$H$120,MATCH(LEFT(B36,255),LEFT('Overview - Section A'!$E$99:$E$120,255),0))),"")</f>
        <v>a1P36000002NujqEAC</v>
      </c>
      <c r="AF36" s="456" t="s">
        <v>893</v>
      </c>
      <c r="AG36" s="456" t="str">
        <f t="array" ref="AG36">IFERROR(IF(INDEX('Reference Records'!$G$36:$G$68,MATCH(LEFT(C36,255),LEFT('Reference Records'!$C$36:$C$68,255),0))=0,"",INDEX('Reference Records'!$G$36:$G$68,MATCH(LEFT(C36,255),LEFT('Reference Records'!$C$36:$C$68,255),0))),"")</f>
        <v/>
      </c>
      <c r="AH36" s="456" t="str">
        <f>IFERROR(IF('Overview - Section A'!$AN$5="Funding Request",IF('Reference Records'!$B$157&lt;&gt;"",VLOOKUP(T36,'Reference Records'!$B$157:$C$158,2,FALSE),VLOOKUP(T36,'Reference Records'!$A$170:$C$508,3,FALSE)),VLOOKUP(T36,'Reference Records'!$A$511:$C$512,3,FALSE)),"")</f>
        <v>a1A360000013M21EAE</v>
      </c>
      <c r="AI36" s="483"/>
      <c r="AJ36" s="456"/>
      <c r="AK36" s="456" t="s">
        <v>433</v>
      </c>
      <c r="AL36" s="484"/>
      <c r="AM36" s="483" t="s">
        <v>448</v>
      </c>
      <c r="AN36" s="456"/>
      <c r="AO36" s="479" t="str">
        <f>IFERROR(VLOOKUP(U36,'Picklist Mapping'!$A$3:$C$4,3,FALSE),"")</f>
        <v/>
      </c>
      <c r="AP36" s="485"/>
      <c r="AQ36" s="479"/>
      <c r="AR36" s="420"/>
      <c r="AS36" s="434"/>
      <c r="AT36" s="420"/>
      <c r="AU36" s="486" t="str">
        <f t="shared" si="5"/>
        <v/>
      </c>
      <c r="AV36" s="469" t="s">
        <v>430</v>
      </c>
      <c r="AW36" s="420"/>
      <c r="AX36" s="131"/>
      <c r="AY36" s="380"/>
      <c r="AZ36" s="135"/>
    </row>
    <row r="37" spans="1:52" ht="47.1" customHeight="1" x14ac:dyDescent="0.25">
      <c r="A37" s="396">
        <v>27</v>
      </c>
      <c r="B37" s="397" t="str">
        <f>IFERROR(IF(AND(C37="",D37=""),"",VLOOKUP(AI37,'Reference records(soft deleted)'!$B$46:$D$62,3,FALSE)),"")</f>
        <v/>
      </c>
      <c r="C37" s="397" t="str">
        <f>IFERROR(VLOOKUP(AJ37,'Reference records(soft deleted)'!$B$67:$E$104,3,FALSE),"")</f>
        <v/>
      </c>
      <c r="D37" s="434"/>
      <c r="E37" s="416"/>
      <c r="F37" s="417"/>
      <c r="G37" s="481" t="str">
        <f t="shared" si="6"/>
        <v/>
      </c>
      <c r="H37" s="420"/>
      <c r="I37" s="471" t="str">
        <f>IFERROR(VLOOKUP(C37,'Reference records(soft deleted)'!$D$67:$H$104,5,FALSE),"")</f>
        <v/>
      </c>
      <c r="J37" s="471" t="str">
        <f t="shared" si="0"/>
        <v>No</v>
      </c>
      <c r="K37" s="471"/>
      <c r="L37" s="471"/>
      <c r="M37" s="471"/>
      <c r="N37" s="471" t="str">
        <f>IFERROR(IF(AM37="","",VLOOKUP(AM37,'Overview - Section A'!$P$30:$Q$39,2,FALSE)),"")</f>
        <v>Funding Request Place Holder</v>
      </c>
      <c r="O37" s="471"/>
      <c r="P37" s="420"/>
      <c r="Q37" s="400" t="str">
        <f t="array" ref="Q37">IFERROR(IF(INDEX('Reference Records'!$D$36:$D$68,MATCH(LEFT(C37,255),LEFT('Reference Records'!$C$36:$C$68,255),0))=0,"",INDEX('Reference Records'!$D$36:$D$68,MATCH(LEFT(C37,255),LEFT('Reference Records'!$C$36:$C$68,255),0))),"")</f>
        <v/>
      </c>
      <c r="R37" s="482"/>
      <c r="S37" s="471" t="str">
        <f>IF('Overview - Section A'!$AN$5="Funding Request",IF(N37="Funding Request Place Holder","",N37),"")</f>
        <v/>
      </c>
      <c r="T37" s="471" t="str">
        <f t="shared" si="1"/>
        <v>Djibouti</v>
      </c>
      <c r="U37" s="471" t="str">
        <f>IFERROR(IF(AP37="","",VLOOKUP(AP37,'Picklist Mapping'!$C$3:$D$4,2,FALSE)),"")</f>
        <v/>
      </c>
      <c r="V37" s="420"/>
      <c r="W37" s="434"/>
      <c r="X37" s="477" t="str">
        <f>IFERROR(IF(VLOOKUP(B37,'Reference Records'!$C$71:$D$84,2,FALSE)=0,"",VLOOKUP(B37,'Reference Records'!$C$71:$D$84,2,FALSE)),"")</f>
        <v/>
      </c>
      <c r="Y37" s="456" t="str">
        <f t="shared" si="2"/>
        <v/>
      </c>
      <c r="Z37" s="456"/>
      <c r="AA37" s="456" t="str">
        <f t="shared" si="3"/>
        <v/>
      </c>
      <c r="AB37" s="456" t="str">
        <f>IFERROR(IF('Overview - Section A'!$AN$5="Funding Request",VLOOKUP(S37,'Overview - Section A'!$M$30:$P$39,4,FALSE),IF(AM37="","",AM37)),"")</f>
        <v>a1236000008JWhrAAG</v>
      </c>
      <c r="AC37" s="456" t="b">
        <f t="shared" si="4"/>
        <v>0</v>
      </c>
      <c r="AD37" s="456"/>
      <c r="AE37" s="456" t="str">
        <f t="array" ref="AE37">IFERROR(IF(INDEX('Overview - Section A'!$H$99:$H$120,MATCH(LEFT(B37,255),LEFT('Overview - Section A'!$E$99:$E$120,255),0))=0,"",INDEX('Overview - Section A'!$H$99:$H$120,MATCH(LEFT(B37,255),LEFT('Overview - Section A'!$E$99:$E$120,255),0))),"")</f>
        <v>a1P36000002NujqEAC</v>
      </c>
      <c r="AF37" s="456" t="s">
        <v>894</v>
      </c>
      <c r="AG37" s="456" t="str">
        <f t="array" ref="AG37">IFERROR(IF(INDEX('Reference Records'!$G$36:$G$68,MATCH(LEFT(C37,255),LEFT('Reference Records'!$C$36:$C$68,255),0))=0,"",INDEX('Reference Records'!$G$36:$G$68,MATCH(LEFT(C37,255),LEFT('Reference Records'!$C$36:$C$68,255),0))),"")</f>
        <v/>
      </c>
      <c r="AH37" s="456" t="str">
        <f>IFERROR(IF('Overview - Section A'!$AN$5="Funding Request",IF('Reference Records'!$B$157&lt;&gt;"",VLOOKUP(T37,'Reference Records'!$B$157:$C$158,2,FALSE),VLOOKUP(T37,'Reference Records'!$A$170:$C$508,3,FALSE)),VLOOKUP(T37,'Reference Records'!$A$511:$C$512,3,FALSE)),"")</f>
        <v>a1A360000013M21EAE</v>
      </c>
      <c r="AI37" s="483"/>
      <c r="AJ37" s="456"/>
      <c r="AK37" s="456" t="s">
        <v>433</v>
      </c>
      <c r="AL37" s="484"/>
      <c r="AM37" s="483" t="s">
        <v>448</v>
      </c>
      <c r="AN37" s="456"/>
      <c r="AO37" s="479" t="str">
        <f>IFERROR(VLOOKUP(U37,'Picklist Mapping'!$A$3:$C$4,3,FALSE),"")</f>
        <v/>
      </c>
      <c r="AP37" s="485"/>
      <c r="AQ37" s="479"/>
      <c r="AR37" s="420"/>
      <c r="AS37" s="434"/>
      <c r="AT37" s="420"/>
      <c r="AU37" s="486" t="str">
        <f t="shared" si="5"/>
        <v/>
      </c>
      <c r="AV37" s="469" t="s">
        <v>430</v>
      </c>
      <c r="AW37" s="420"/>
      <c r="AX37" s="131"/>
      <c r="AY37" s="380"/>
      <c r="AZ37" s="135"/>
    </row>
    <row r="38" spans="1:52" ht="47.1" customHeight="1" x14ac:dyDescent="0.25">
      <c r="A38" s="396">
        <v>28</v>
      </c>
      <c r="B38" s="397" t="str">
        <f>IFERROR(IF(AND(C38="",D38=""),"",VLOOKUP(AI38,'Reference records(soft deleted)'!$B$46:$D$62,3,FALSE)),"")</f>
        <v/>
      </c>
      <c r="C38" s="397" t="str">
        <f>IFERROR(VLOOKUP(AJ38,'Reference records(soft deleted)'!$B$67:$E$104,3,FALSE),"")</f>
        <v/>
      </c>
      <c r="D38" s="434"/>
      <c r="E38" s="416"/>
      <c r="F38" s="417"/>
      <c r="G38" s="481" t="str">
        <f t="shared" si="6"/>
        <v/>
      </c>
      <c r="H38" s="420"/>
      <c r="I38" s="471" t="str">
        <f>IFERROR(VLOOKUP(C38,'Reference records(soft deleted)'!$D$67:$H$104,5,FALSE),"")</f>
        <v/>
      </c>
      <c r="J38" s="471" t="str">
        <f t="shared" si="0"/>
        <v>No</v>
      </c>
      <c r="K38" s="471"/>
      <c r="L38" s="471"/>
      <c r="M38" s="471"/>
      <c r="N38" s="471" t="str">
        <f>IFERROR(IF(AM38="","",VLOOKUP(AM38,'Overview - Section A'!$P$30:$Q$39,2,FALSE)),"")</f>
        <v>Funding Request Place Holder</v>
      </c>
      <c r="O38" s="471"/>
      <c r="P38" s="420"/>
      <c r="Q38" s="400" t="str">
        <f t="array" ref="Q38">IFERROR(IF(INDEX('Reference Records'!$D$36:$D$68,MATCH(LEFT(C38,255),LEFT('Reference Records'!$C$36:$C$68,255),0))=0,"",INDEX('Reference Records'!$D$36:$D$68,MATCH(LEFT(C38,255),LEFT('Reference Records'!$C$36:$C$68,255),0))),"")</f>
        <v/>
      </c>
      <c r="R38" s="482"/>
      <c r="S38" s="471" t="str">
        <f>IF('Overview - Section A'!$AN$5="Funding Request",IF(N38="Funding Request Place Holder","",N38),"")</f>
        <v/>
      </c>
      <c r="T38" s="471" t="str">
        <f t="shared" si="1"/>
        <v>Djibouti</v>
      </c>
      <c r="U38" s="471" t="str">
        <f>IFERROR(IF(AP38="","",VLOOKUP(AP38,'Picklist Mapping'!$C$3:$D$4,2,FALSE)),"")</f>
        <v/>
      </c>
      <c r="V38" s="420"/>
      <c r="W38" s="434"/>
      <c r="X38" s="477" t="str">
        <f>IFERROR(IF(VLOOKUP(B38,'Reference Records'!$C$71:$D$84,2,FALSE)=0,"",VLOOKUP(B38,'Reference Records'!$C$71:$D$84,2,FALSE)),"")</f>
        <v/>
      </c>
      <c r="Y38" s="456" t="str">
        <f t="shared" si="2"/>
        <v/>
      </c>
      <c r="Z38" s="456"/>
      <c r="AA38" s="456" t="str">
        <f t="shared" si="3"/>
        <v/>
      </c>
      <c r="AB38" s="456" t="str">
        <f>IFERROR(IF('Overview - Section A'!$AN$5="Funding Request",VLOOKUP(S38,'Overview - Section A'!$M$30:$P$39,4,FALSE),IF(AM38="","",AM38)),"")</f>
        <v>a1236000008JWhrAAG</v>
      </c>
      <c r="AC38" s="456" t="b">
        <f t="shared" si="4"/>
        <v>0</v>
      </c>
      <c r="AD38" s="456"/>
      <c r="AE38" s="456" t="str">
        <f t="array" ref="AE38">IFERROR(IF(INDEX('Overview - Section A'!$H$99:$H$120,MATCH(LEFT(B38,255),LEFT('Overview - Section A'!$E$99:$E$120,255),0))=0,"",INDEX('Overview - Section A'!$H$99:$H$120,MATCH(LEFT(B38,255),LEFT('Overview - Section A'!$E$99:$E$120,255),0))),"")</f>
        <v>a1P36000002NujqEAC</v>
      </c>
      <c r="AF38" s="456" t="s">
        <v>895</v>
      </c>
      <c r="AG38" s="456" t="str">
        <f t="array" ref="AG38">IFERROR(IF(INDEX('Reference Records'!$G$36:$G$68,MATCH(LEFT(C38,255),LEFT('Reference Records'!$C$36:$C$68,255),0))=0,"",INDEX('Reference Records'!$G$36:$G$68,MATCH(LEFT(C38,255),LEFT('Reference Records'!$C$36:$C$68,255),0))),"")</f>
        <v/>
      </c>
      <c r="AH38" s="456" t="str">
        <f>IFERROR(IF('Overview - Section A'!$AN$5="Funding Request",IF('Reference Records'!$B$157&lt;&gt;"",VLOOKUP(T38,'Reference Records'!$B$157:$C$158,2,FALSE),VLOOKUP(T38,'Reference Records'!$A$170:$C$508,3,FALSE)),VLOOKUP(T38,'Reference Records'!$A$511:$C$512,3,FALSE)),"")</f>
        <v>a1A360000013M21EAE</v>
      </c>
      <c r="AI38" s="483"/>
      <c r="AJ38" s="456"/>
      <c r="AK38" s="456" t="s">
        <v>433</v>
      </c>
      <c r="AL38" s="484"/>
      <c r="AM38" s="483" t="s">
        <v>448</v>
      </c>
      <c r="AN38" s="456"/>
      <c r="AO38" s="479" t="str">
        <f>IFERROR(VLOOKUP(U38,'Picklist Mapping'!$A$3:$C$4,3,FALSE),"")</f>
        <v/>
      </c>
      <c r="AP38" s="485"/>
      <c r="AQ38" s="479"/>
      <c r="AR38" s="420"/>
      <c r="AS38" s="434"/>
      <c r="AT38" s="420"/>
      <c r="AU38" s="486" t="str">
        <f t="shared" si="5"/>
        <v/>
      </c>
      <c r="AV38" s="469" t="s">
        <v>430</v>
      </c>
      <c r="AW38" s="420"/>
      <c r="AX38" s="131"/>
      <c r="AY38" s="380"/>
      <c r="AZ38" s="135"/>
    </row>
    <row r="39" spans="1:52" ht="47.1" customHeight="1" x14ac:dyDescent="0.25">
      <c r="A39" s="396">
        <v>29</v>
      </c>
      <c r="B39" s="397" t="str">
        <f>IFERROR(IF(AND(C39="",D39=""),"",VLOOKUP(AI39,'Reference records(soft deleted)'!$B$46:$D$62,3,FALSE)),"")</f>
        <v/>
      </c>
      <c r="C39" s="397" t="str">
        <f>IFERROR(VLOOKUP(AJ39,'Reference records(soft deleted)'!$B$67:$E$104,3,FALSE),"")</f>
        <v/>
      </c>
      <c r="D39" s="434"/>
      <c r="E39" s="416"/>
      <c r="F39" s="417"/>
      <c r="G39" s="481" t="str">
        <f t="shared" si="6"/>
        <v/>
      </c>
      <c r="H39" s="420"/>
      <c r="I39" s="471" t="str">
        <f>IFERROR(VLOOKUP(C39,'Reference records(soft deleted)'!$D$67:$H$104,5,FALSE),"")</f>
        <v/>
      </c>
      <c r="J39" s="471" t="str">
        <f t="shared" si="0"/>
        <v>No</v>
      </c>
      <c r="K39" s="471"/>
      <c r="L39" s="471"/>
      <c r="M39" s="471"/>
      <c r="N39" s="471" t="str">
        <f>IFERROR(IF(AM39="","",VLOOKUP(AM39,'Overview - Section A'!$P$30:$Q$39,2,FALSE)),"")</f>
        <v>Funding Request Place Holder</v>
      </c>
      <c r="O39" s="471"/>
      <c r="P39" s="420"/>
      <c r="Q39" s="400" t="str">
        <f t="array" ref="Q39">IFERROR(IF(INDEX('Reference Records'!$D$36:$D$68,MATCH(LEFT(C39,255),LEFT('Reference Records'!$C$36:$C$68,255),0))=0,"",INDEX('Reference Records'!$D$36:$D$68,MATCH(LEFT(C39,255),LEFT('Reference Records'!$C$36:$C$68,255),0))),"")</f>
        <v/>
      </c>
      <c r="R39" s="482"/>
      <c r="S39" s="471" t="str">
        <f>IF('Overview - Section A'!$AN$5="Funding Request",IF(N39="Funding Request Place Holder","",N39),"")</f>
        <v/>
      </c>
      <c r="T39" s="471" t="str">
        <f t="shared" si="1"/>
        <v>Djibouti</v>
      </c>
      <c r="U39" s="471" t="str">
        <f>IFERROR(IF(AP39="","",VLOOKUP(AP39,'Picklist Mapping'!$C$3:$D$4,2,FALSE)),"")</f>
        <v/>
      </c>
      <c r="V39" s="420"/>
      <c r="W39" s="434"/>
      <c r="X39" s="477" t="str">
        <f>IFERROR(IF(VLOOKUP(B39,'Reference Records'!$C$71:$D$84,2,FALSE)=0,"",VLOOKUP(B39,'Reference Records'!$C$71:$D$84,2,FALSE)),"")</f>
        <v/>
      </c>
      <c r="Y39" s="456" t="str">
        <f t="shared" si="2"/>
        <v/>
      </c>
      <c r="Z39" s="456"/>
      <c r="AA39" s="456" t="str">
        <f t="shared" si="3"/>
        <v/>
      </c>
      <c r="AB39" s="456" t="str">
        <f>IFERROR(IF('Overview - Section A'!$AN$5="Funding Request",VLOOKUP(S39,'Overview - Section A'!$M$30:$P$39,4,FALSE),IF(AM39="","",AM39)),"")</f>
        <v>a1236000008JWhrAAG</v>
      </c>
      <c r="AC39" s="456" t="b">
        <f t="shared" si="4"/>
        <v>0</v>
      </c>
      <c r="AD39" s="456"/>
      <c r="AE39" s="456" t="str">
        <f t="array" ref="AE39">IFERROR(IF(INDEX('Overview - Section A'!$H$99:$H$120,MATCH(LEFT(B39,255),LEFT('Overview - Section A'!$E$99:$E$120,255),0))=0,"",INDEX('Overview - Section A'!$H$99:$H$120,MATCH(LEFT(B39,255),LEFT('Overview - Section A'!$E$99:$E$120,255),0))),"")</f>
        <v>a1P36000002NujqEAC</v>
      </c>
      <c r="AF39" s="456" t="s">
        <v>896</v>
      </c>
      <c r="AG39" s="456" t="str">
        <f t="array" ref="AG39">IFERROR(IF(INDEX('Reference Records'!$G$36:$G$68,MATCH(LEFT(C39,255),LEFT('Reference Records'!$C$36:$C$68,255),0))=0,"",INDEX('Reference Records'!$G$36:$G$68,MATCH(LEFT(C39,255),LEFT('Reference Records'!$C$36:$C$68,255),0))),"")</f>
        <v/>
      </c>
      <c r="AH39" s="456" t="str">
        <f>IFERROR(IF('Overview - Section A'!$AN$5="Funding Request",IF('Reference Records'!$B$157&lt;&gt;"",VLOOKUP(T39,'Reference Records'!$B$157:$C$158,2,FALSE),VLOOKUP(T39,'Reference Records'!$A$170:$C$508,3,FALSE)),VLOOKUP(T39,'Reference Records'!$A$511:$C$512,3,FALSE)),"")</f>
        <v>a1A360000013M21EAE</v>
      </c>
      <c r="AI39" s="483"/>
      <c r="AJ39" s="456"/>
      <c r="AK39" s="456" t="s">
        <v>433</v>
      </c>
      <c r="AL39" s="484"/>
      <c r="AM39" s="483" t="s">
        <v>448</v>
      </c>
      <c r="AN39" s="456"/>
      <c r="AO39" s="479" t="str">
        <f>IFERROR(VLOOKUP(U39,'Picklist Mapping'!$A$3:$C$4,3,FALSE),"")</f>
        <v/>
      </c>
      <c r="AP39" s="485"/>
      <c r="AQ39" s="479"/>
      <c r="AR39" s="420"/>
      <c r="AS39" s="434"/>
      <c r="AT39" s="420"/>
      <c r="AU39" s="486" t="str">
        <f t="shared" si="5"/>
        <v/>
      </c>
      <c r="AV39" s="469" t="s">
        <v>430</v>
      </c>
      <c r="AW39" s="420"/>
      <c r="AX39" s="131"/>
      <c r="AY39" s="380"/>
      <c r="AZ39" s="135"/>
    </row>
    <row r="40" spans="1:52" ht="47.1" customHeight="1" x14ac:dyDescent="0.25">
      <c r="A40" s="396">
        <v>30</v>
      </c>
      <c r="B40" s="397" t="str">
        <f>IFERROR(IF(AND(C40="",D40=""),"",VLOOKUP(AI40,'Reference records(soft deleted)'!$B$46:$D$62,3,FALSE)),"")</f>
        <v/>
      </c>
      <c r="C40" s="397" t="str">
        <f>IFERROR(VLOOKUP(AJ40,'Reference records(soft deleted)'!$B$67:$E$104,3,FALSE),"")</f>
        <v/>
      </c>
      <c r="D40" s="434"/>
      <c r="E40" s="416"/>
      <c r="F40" s="417"/>
      <c r="G40" s="481" t="str">
        <f t="shared" si="6"/>
        <v/>
      </c>
      <c r="H40" s="420"/>
      <c r="I40" s="471" t="str">
        <f>IFERROR(VLOOKUP(C40,'Reference records(soft deleted)'!$D$67:$H$104,5,FALSE),"")</f>
        <v/>
      </c>
      <c r="J40" s="471" t="str">
        <f t="shared" si="0"/>
        <v>No</v>
      </c>
      <c r="K40" s="471"/>
      <c r="L40" s="471"/>
      <c r="M40" s="471"/>
      <c r="N40" s="471" t="str">
        <f>IFERROR(IF(AM40="","",VLOOKUP(AM40,'Overview - Section A'!$P$30:$Q$39,2,FALSE)),"")</f>
        <v>Funding Request Place Holder</v>
      </c>
      <c r="O40" s="471"/>
      <c r="P40" s="420"/>
      <c r="Q40" s="400" t="str">
        <f t="array" ref="Q40">IFERROR(IF(INDEX('Reference Records'!$D$36:$D$68,MATCH(LEFT(C40,255),LEFT('Reference Records'!$C$36:$C$68,255),0))=0,"",INDEX('Reference Records'!$D$36:$D$68,MATCH(LEFT(C40,255),LEFT('Reference Records'!$C$36:$C$68,255),0))),"")</f>
        <v/>
      </c>
      <c r="R40" s="482"/>
      <c r="S40" s="471" t="str">
        <f>IF('Overview - Section A'!$AN$5="Funding Request",IF(N40="Funding Request Place Holder","",N40),"")</f>
        <v/>
      </c>
      <c r="T40" s="471" t="str">
        <f t="shared" si="1"/>
        <v>Djibouti</v>
      </c>
      <c r="U40" s="471" t="str">
        <f>IFERROR(IF(AP40="","",VLOOKUP(AP40,'Picklist Mapping'!$C$3:$D$4,2,FALSE)),"")</f>
        <v/>
      </c>
      <c r="V40" s="420"/>
      <c r="W40" s="434"/>
      <c r="X40" s="477" t="str">
        <f>IFERROR(IF(VLOOKUP(B40,'Reference Records'!$C$71:$D$84,2,FALSE)=0,"",VLOOKUP(B40,'Reference Records'!$C$71:$D$84,2,FALSE)),"")</f>
        <v/>
      </c>
      <c r="Y40" s="456" t="str">
        <f t="shared" si="2"/>
        <v/>
      </c>
      <c r="Z40" s="456"/>
      <c r="AA40" s="456" t="str">
        <f t="shared" si="3"/>
        <v/>
      </c>
      <c r="AB40" s="456" t="str">
        <f>IFERROR(IF('Overview - Section A'!$AN$5="Funding Request",VLOOKUP(S40,'Overview - Section A'!$M$30:$P$39,4,FALSE),IF(AM40="","",AM40)),"")</f>
        <v>a1236000008JWhrAAG</v>
      </c>
      <c r="AC40" s="456" t="b">
        <f t="shared" si="4"/>
        <v>0</v>
      </c>
      <c r="AD40" s="456"/>
      <c r="AE40" s="456" t="str">
        <f t="array" ref="AE40">IFERROR(IF(INDEX('Overview - Section A'!$H$99:$H$120,MATCH(LEFT(B40,255),LEFT('Overview - Section A'!$E$99:$E$120,255),0))=0,"",INDEX('Overview - Section A'!$H$99:$H$120,MATCH(LEFT(B40,255),LEFT('Overview - Section A'!$E$99:$E$120,255),0))),"")</f>
        <v>a1P36000002NujqEAC</v>
      </c>
      <c r="AF40" s="456" t="s">
        <v>897</v>
      </c>
      <c r="AG40" s="456" t="str">
        <f t="array" ref="AG40">IFERROR(IF(INDEX('Reference Records'!$G$36:$G$68,MATCH(LEFT(C40,255),LEFT('Reference Records'!$C$36:$C$68,255),0))=0,"",INDEX('Reference Records'!$G$36:$G$68,MATCH(LEFT(C40,255),LEFT('Reference Records'!$C$36:$C$68,255),0))),"")</f>
        <v/>
      </c>
      <c r="AH40" s="456" t="str">
        <f>IFERROR(IF('Overview - Section A'!$AN$5="Funding Request",IF('Reference Records'!$B$157&lt;&gt;"",VLOOKUP(T40,'Reference Records'!$B$157:$C$158,2,FALSE),VLOOKUP(T40,'Reference Records'!$A$170:$C$508,3,FALSE)),VLOOKUP(T40,'Reference Records'!$A$511:$C$512,3,FALSE)),"")</f>
        <v>a1A360000013M21EAE</v>
      </c>
      <c r="AI40" s="483"/>
      <c r="AJ40" s="456"/>
      <c r="AK40" s="456" t="s">
        <v>433</v>
      </c>
      <c r="AL40" s="484"/>
      <c r="AM40" s="483" t="s">
        <v>448</v>
      </c>
      <c r="AN40" s="456"/>
      <c r="AO40" s="479" t="str">
        <f>IFERROR(VLOOKUP(U40,'Picklist Mapping'!$A$3:$C$4,3,FALSE),"")</f>
        <v/>
      </c>
      <c r="AP40" s="485"/>
      <c r="AQ40" s="479"/>
      <c r="AR40" s="420"/>
      <c r="AS40" s="434"/>
      <c r="AT40" s="420"/>
      <c r="AU40" s="486" t="str">
        <f t="shared" si="5"/>
        <v/>
      </c>
      <c r="AV40" s="469" t="s">
        <v>430</v>
      </c>
      <c r="AW40" s="420"/>
      <c r="AX40" s="131"/>
      <c r="AY40" s="380"/>
      <c r="AZ40" s="135"/>
    </row>
    <row r="41" spans="1:52" ht="1.5" customHeight="1" thickBot="1" x14ac:dyDescent="0.3">
      <c r="A41" s="115"/>
      <c r="B41" s="116"/>
      <c r="C41" s="116"/>
      <c r="D41" s="117"/>
      <c r="E41" s="117"/>
      <c r="F41" s="117"/>
      <c r="G41" s="117"/>
      <c r="H41" s="117"/>
      <c r="I41" s="117"/>
      <c r="J41" s="117"/>
      <c r="K41" s="117"/>
      <c r="L41" s="117"/>
      <c r="M41" s="117"/>
      <c r="N41" s="117"/>
      <c r="O41" s="117"/>
      <c r="P41" s="117"/>
      <c r="Q41" s="65"/>
      <c r="R41" s="117"/>
      <c r="S41" s="117"/>
      <c r="T41" s="117"/>
      <c r="U41" s="117"/>
      <c r="V41" s="117"/>
      <c r="W41" s="65"/>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5"/>
      <c r="AY41" s="135"/>
      <c r="AZ41" s="135"/>
    </row>
    <row r="42" spans="1:52" ht="62.65" customHeight="1" thickBot="1" x14ac:dyDescent="0.3">
      <c r="AY42" s="135"/>
      <c r="AZ42" s="135"/>
    </row>
    <row r="43" spans="1:52" ht="30.75" customHeight="1" thickBot="1" x14ac:dyDescent="0.3">
      <c r="A43" s="118"/>
      <c r="B43" s="620" t="s">
        <v>284</v>
      </c>
      <c r="C43" s="621"/>
      <c r="D43" s="621"/>
      <c r="E43" s="621"/>
      <c r="F43" s="621"/>
      <c r="G43" s="621"/>
      <c r="H43" s="621"/>
      <c r="I43" s="63"/>
      <c r="J43" s="63"/>
      <c r="K43" s="63"/>
      <c r="L43" s="63"/>
      <c r="M43" s="63"/>
      <c r="N43" s="63"/>
      <c r="O43" s="49"/>
      <c r="P43" s="134"/>
      <c r="Q43" s="133"/>
    </row>
    <row r="44" spans="1:52" ht="45.75" customHeight="1" x14ac:dyDescent="0.25">
      <c r="A44" s="118"/>
      <c r="B44" s="409" t="s">
        <v>285</v>
      </c>
      <c r="C44" s="410" t="s">
        <v>283</v>
      </c>
      <c r="D44" s="409" t="s">
        <v>296</v>
      </c>
      <c r="E44" s="425" t="s">
        <v>272</v>
      </c>
      <c r="F44" s="410" t="s">
        <v>273</v>
      </c>
      <c r="G44" s="410" t="s">
        <v>274</v>
      </c>
      <c r="H44" s="410" t="s">
        <v>96</v>
      </c>
      <c r="I44" s="487"/>
      <c r="J44" s="412" t="s">
        <v>146</v>
      </c>
      <c r="K44" s="412" t="s">
        <v>166</v>
      </c>
      <c r="L44" s="412" t="s">
        <v>61</v>
      </c>
      <c r="M44" s="412" t="s">
        <v>28</v>
      </c>
      <c r="N44" s="412" t="s">
        <v>30</v>
      </c>
      <c r="O44" s="50"/>
      <c r="P44" s="134"/>
      <c r="Q44" s="133"/>
    </row>
    <row r="45" spans="1:52" ht="47.1" hidden="1" customHeight="1" x14ac:dyDescent="0.25">
      <c r="A45" s="118"/>
      <c r="B45" s="396" t="s">
        <v>50</v>
      </c>
      <c r="C45" s="414" t="str">
        <f>IF(B45=B44,"",VLOOKUP(B45,$A$10:$AA$42,27,FALSE))</f>
        <v>[Custom Coverage Indicator Name - Local]</v>
      </c>
      <c r="D45" s="488" t="str">
        <f ca="1">TEXT(IFERROR(INDEX('Overview - Section A'!$A$45:$A$51,MATCH(J45,'Overview - Section A'!$U$45:$U$51,0)),""),"d-mmm-yy") &amp;" to " &amp; TEXT(IFERROR(INDEX('Overview - Section A'!$E$45:$E$51,MATCH(J45,'Overview - Section A'!$U$45:$U$51,0)),""),"d-mmm-yy")</f>
        <v xml:space="preserve"> to </v>
      </c>
      <c r="E45" s="416" t="s">
        <v>22</v>
      </c>
      <c r="F45" s="417" t="s">
        <v>23</v>
      </c>
      <c r="G45" s="481" t="str">
        <f>IF(IF(AND(E45="",F45=""),K45,IFERROR((E45/F45)*100,""))=0,"",IF(AND(E45="",F45=""),K45,IFERROR((E45/F45)*100,"")))</f>
        <v/>
      </c>
      <c r="H45" s="420" t="s">
        <v>95</v>
      </c>
      <c r="I45" s="472"/>
      <c r="J45" s="422" t="s">
        <v>29</v>
      </c>
      <c r="K45" s="489" t="s">
        <v>144</v>
      </c>
      <c r="L45" s="468" t="b">
        <f>IFERROR(TRUE,FALSE)</f>
        <v>1</v>
      </c>
      <c r="M45" s="468" t="b">
        <f>IFERROR(IF(VLOOKUP(B45,$A$10:$AA$42,27,FALSE)&lt;&gt;"",TRUE,FALSE),FALSE)</f>
        <v>1</v>
      </c>
      <c r="N45" s="468" t="s">
        <v>29</v>
      </c>
      <c r="O45" s="50"/>
      <c r="P45" s="134"/>
      <c r="Q45" s="133"/>
      <c r="T45" s="103"/>
      <c r="V45" s="103"/>
      <c r="W45" s="103"/>
      <c r="X45" s="330"/>
    </row>
    <row r="46" spans="1:52" ht="47.1" customHeight="1" x14ac:dyDescent="0.25">
      <c r="A46" s="118"/>
      <c r="B46" s="396">
        <v>1</v>
      </c>
      <c r="C46" s="414" t="str">
        <f t="shared" ref="C46:C109" si="7">IF(B46=B45,"",VLOOKUP(B46,$A$10:$AA$42,27,FALSE))</f>
        <v>CM-1a(M): Proportion de cas suspect de paludisme soumis à un test parasitologique dans des établissements de santé du secteur public</v>
      </c>
      <c r="D46" s="488" t="str">
        <f ca="1">TEXT(IFERROR(INDEX('Overview - Section A'!$A$45:$A$51,MATCH(J46,'Overview - Section A'!$U$45:$U$51,0)),""),"d-mmm-yy") &amp;" to " &amp; TEXT(IFERROR(INDEX('Overview - Section A'!$E$45:$E$51,MATCH(J46,'Overview - Section A'!$U$45:$U$51,0)),""),"d-mmm-yy")</f>
        <v>1-Jul-18 to 31-Dec-18</v>
      </c>
      <c r="E46" s="593">
        <v>6781</v>
      </c>
      <c r="F46" s="593">
        <v>7063</v>
      </c>
      <c r="G46" s="610">
        <f>E46/F46</f>
        <v>0.96007362310632871</v>
      </c>
      <c r="H46" s="595"/>
      <c r="I46" s="472"/>
      <c r="J46" s="422" t="s">
        <v>460</v>
      </c>
      <c r="K46" s="489"/>
      <c r="L46" s="468" t="b">
        <f t="shared" ref="L46:L109" si="8">IFERROR(TRUE,FALSE)</f>
        <v>1</v>
      </c>
      <c r="M46" s="468" t="b">
        <f t="shared" ref="M46:M109" si="9">IFERROR(IF(VLOOKUP(B46,$A$10:$AA$42,27,FALSE)&lt;&gt;"",TRUE,FALSE),FALSE)</f>
        <v>1</v>
      </c>
      <c r="N46" s="468" t="s">
        <v>898</v>
      </c>
      <c r="O46" s="50"/>
      <c r="P46" s="134"/>
      <c r="Q46" s="133"/>
      <c r="T46" s="103"/>
      <c r="V46" s="103"/>
      <c r="W46" s="103"/>
      <c r="X46" s="330"/>
    </row>
    <row r="47" spans="1:52" ht="47.1" customHeight="1" x14ac:dyDescent="0.25">
      <c r="A47" s="118"/>
      <c r="B47" s="396">
        <v>1</v>
      </c>
      <c r="C47" s="414" t="str">
        <f t="shared" si="7"/>
        <v/>
      </c>
      <c r="D47" s="488" t="str">
        <f ca="1">TEXT(IFERROR(INDEX('Overview - Section A'!$A$45:$A$51,MATCH(J47,'Overview - Section A'!$U$45:$U$51,0)),""),"d-mmm-yy") &amp;" to " &amp; TEXT(IFERROR(INDEX('Overview - Section A'!$E$45:$E$51,MATCH(J47,'Overview - Section A'!$U$45:$U$51,0)),""),"d-mmm-yy")</f>
        <v>1-Jan-19 to 31-Dec-19</v>
      </c>
      <c r="E47" s="593">
        <v>57053</v>
      </c>
      <c r="F47" s="593">
        <v>58818</v>
      </c>
      <c r="G47" s="610">
        <f>E47/F47</f>
        <v>0.96999217926485093</v>
      </c>
      <c r="H47" s="595"/>
      <c r="I47" s="472"/>
      <c r="J47" s="422" t="s">
        <v>462</v>
      </c>
      <c r="K47" s="489"/>
      <c r="L47" s="468" t="b">
        <f t="shared" si="8"/>
        <v>1</v>
      </c>
      <c r="M47" s="468" t="b">
        <f t="shared" si="9"/>
        <v>1</v>
      </c>
      <c r="N47" s="468" t="s">
        <v>899</v>
      </c>
      <c r="O47" s="50"/>
      <c r="P47" s="134"/>
      <c r="Q47" s="133"/>
      <c r="T47" s="103"/>
      <c r="V47" s="103"/>
      <c r="W47" s="103"/>
      <c r="X47" s="330"/>
    </row>
    <row r="48" spans="1:52" ht="47.1" customHeight="1" x14ac:dyDescent="0.25">
      <c r="A48" s="118"/>
      <c r="B48" s="396">
        <v>1</v>
      </c>
      <c r="C48" s="414" t="str">
        <f t="shared" si="7"/>
        <v/>
      </c>
      <c r="D48" s="488" t="str">
        <f ca="1">TEXT(IFERROR(INDEX('Overview - Section A'!$A$45:$A$51,MATCH(J48,'Overview - Section A'!$U$45:$U$51,0)),""),"d-mmm-yy") &amp;" to " &amp; TEXT(IFERROR(INDEX('Overview - Section A'!$E$45:$E$51,MATCH(J48,'Overview - Section A'!$U$45:$U$51,0)),""),"d-mmm-yy")</f>
        <v>1-Jan-20 to 31-Dec-20</v>
      </c>
      <c r="E48" s="593">
        <v>50824</v>
      </c>
      <c r="F48" s="593">
        <v>51620</v>
      </c>
      <c r="G48" s="610">
        <f>E48/F48</f>
        <v>0.98457962030220847</v>
      </c>
      <c r="H48" s="594"/>
      <c r="I48" s="472"/>
      <c r="J48" s="422" t="s">
        <v>481</v>
      </c>
      <c r="K48" s="489"/>
      <c r="L48" s="468" t="b">
        <f t="shared" si="8"/>
        <v>1</v>
      </c>
      <c r="M48" s="468" t="b">
        <f t="shared" si="9"/>
        <v>1</v>
      </c>
      <c r="N48" s="468" t="s">
        <v>900</v>
      </c>
      <c r="O48" s="50"/>
      <c r="P48" s="134"/>
      <c r="Q48" s="133"/>
      <c r="T48" s="103"/>
      <c r="V48" s="103"/>
      <c r="W48" s="103"/>
      <c r="X48" s="330"/>
    </row>
    <row r="49" spans="1:24" ht="47.1" customHeight="1" x14ac:dyDescent="0.25">
      <c r="A49" s="118"/>
      <c r="B49" s="396">
        <v>1</v>
      </c>
      <c r="C49" s="414" t="str">
        <f t="shared" si="7"/>
        <v/>
      </c>
      <c r="D49" s="488" t="str">
        <f ca="1">TEXT(IFERROR(INDEX('Overview - Section A'!$A$45:$A$51,MATCH(J49,'Overview - Section A'!$U$45:$U$51,0)),""),"d-mmm-yy") &amp;" to " &amp; TEXT(IFERROR(INDEX('Overview - Section A'!$E$45:$E$51,MATCH(J49,'Overview - Section A'!$U$45:$U$51,0)),""),"d-mmm-yy")</f>
        <v>1-Jan-21 to 31-Dec-21</v>
      </c>
      <c r="E49" s="596"/>
      <c r="F49" s="593"/>
      <c r="G49" s="594" t="str">
        <f t="shared" ref="G49:G109" si="10">IF(IF(AND(E49="",F49=""),K49,IFERROR((E49/F49)*100,""))=0,"",IF(AND(E49="",F49=""),K49,IFERROR((E49/F49)*100,"")))</f>
        <v/>
      </c>
      <c r="H49" s="595"/>
      <c r="I49" s="472"/>
      <c r="J49" s="422" t="s">
        <v>465</v>
      </c>
      <c r="K49" s="489"/>
      <c r="L49" s="468" t="b">
        <f t="shared" si="8"/>
        <v>1</v>
      </c>
      <c r="M49" s="468" t="b">
        <f t="shared" si="9"/>
        <v>1</v>
      </c>
      <c r="N49" s="468" t="s">
        <v>901</v>
      </c>
      <c r="O49" s="50"/>
      <c r="P49" s="134"/>
      <c r="Q49" s="133"/>
      <c r="T49" s="103"/>
      <c r="V49" s="103"/>
      <c r="W49" s="103"/>
      <c r="X49" s="330"/>
    </row>
    <row r="50" spans="1:24" ht="47.1" customHeight="1" x14ac:dyDescent="0.25">
      <c r="A50" s="118"/>
      <c r="B50" s="396">
        <v>1</v>
      </c>
      <c r="C50" s="414" t="str">
        <f t="shared" si="7"/>
        <v/>
      </c>
      <c r="D50" s="488" t="str">
        <f ca="1">TEXT(IFERROR(INDEX('Overview - Section A'!$A$45:$A$51,MATCH(J50,'Overview - Section A'!$U$45:$U$51,0)),""),"d-mmm-yy") &amp;" to " &amp; TEXT(IFERROR(INDEX('Overview - Section A'!$E$45:$E$51,MATCH(J50,'Overview - Section A'!$U$45:$U$51,0)),""),"d-mmm-yy")</f>
        <v xml:space="preserve">1-Jan-22 to </v>
      </c>
      <c r="E50" s="596"/>
      <c r="F50" s="593"/>
      <c r="G50" s="594" t="str">
        <f t="shared" si="10"/>
        <v/>
      </c>
      <c r="H50" s="595"/>
      <c r="I50" s="472"/>
      <c r="J50" s="422" t="s">
        <v>467</v>
      </c>
      <c r="K50" s="489"/>
      <c r="L50" s="468" t="b">
        <f t="shared" si="8"/>
        <v>1</v>
      </c>
      <c r="M50" s="468" t="b">
        <f t="shared" si="9"/>
        <v>1</v>
      </c>
      <c r="N50" s="468" t="s">
        <v>902</v>
      </c>
      <c r="O50" s="50"/>
      <c r="P50" s="134"/>
      <c r="Q50" s="133"/>
      <c r="T50" s="103"/>
      <c r="V50" s="103"/>
      <c r="W50" s="103"/>
      <c r="X50" s="330"/>
    </row>
    <row r="51" spans="1:24" ht="47.1" customHeight="1" x14ac:dyDescent="0.25">
      <c r="A51" s="118"/>
      <c r="B51" s="396">
        <v>2</v>
      </c>
      <c r="C51" s="414" t="str">
        <f t="shared" si="7"/>
        <v>CM-1c(M): Proportion de cas suspects de paludisme soumis à un test parasitologique dans des locaux du secteur privé</v>
      </c>
      <c r="D51" s="488" t="str">
        <f ca="1">TEXT(IFERROR(INDEX('Overview - Section A'!$A$45:$A$51,MATCH(J51,'Overview - Section A'!$U$45:$U$51,0)),""),"d-mmm-yy") &amp;" to " &amp; TEXT(IFERROR(INDEX('Overview - Section A'!$E$45:$E$51,MATCH(J51,'Overview - Section A'!$U$45:$U$51,0)),""),"d-mmm-yy")</f>
        <v>1-Jul-18 to 31-Dec-18</v>
      </c>
      <c r="E51" s="593">
        <v>63</v>
      </c>
      <c r="F51" s="593">
        <v>63</v>
      </c>
      <c r="G51" s="605">
        <f t="shared" si="10"/>
        <v>100</v>
      </c>
      <c r="H51" s="595"/>
      <c r="I51" s="472"/>
      <c r="J51" s="422" t="s">
        <v>460</v>
      </c>
      <c r="K51" s="489"/>
      <c r="L51" s="468" t="b">
        <f t="shared" si="8"/>
        <v>1</v>
      </c>
      <c r="M51" s="468" t="b">
        <f t="shared" si="9"/>
        <v>1</v>
      </c>
      <c r="N51" s="468" t="s">
        <v>903</v>
      </c>
      <c r="O51" s="50"/>
      <c r="P51" s="134"/>
      <c r="Q51" s="133"/>
      <c r="T51" s="103"/>
      <c r="V51" s="103"/>
      <c r="W51" s="103"/>
      <c r="X51" s="330"/>
    </row>
    <row r="52" spans="1:24" ht="47.1" customHeight="1" x14ac:dyDescent="0.25">
      <c r="A52" s="118"/>
      <c r="B52" s="396">
        <v>2</v>
      </c>
      <c r="C52" s="414" t="str">
        <f t="shared" si="7"/>
        <v/>
      </c>
      <c r="D52" s="488" t="str">
        <f ca="1">TEXT(IFERROR(INDEX('Overview - Section A'!$A$45:$A$51,MATCH(J52,'Overview - Section A'!$U$45:$U$51,0)),""),"d-mmm-yy") &amp;" to " &amp; TEXT(IFERROR(INDEX('Overview - Section A'!$E$45:$E$51,MATCH(J52,'Overview - Section A'!$U$45:$U$51,0)),""),"d-mmm-yy")</f>
        <v>1-Jan-19 to 31-Dec-19</v>
      </c>
      <c r="E52" s="593">
        <v>1068</v>
      </c>
      <c r="F52" s="593">
        <v>1068</v>
      </c>
      <c r="G52" s="605">
        <f t="shared" si="10"/>
        <v>100</v>
      </c>
      <c r="H52" s="595"/>
      <c r="I52" s="472"/>
      <c r="J52" s="422" t="s">
        <v>462</v>
      </c>
      <c r="K52" s="489"/>
      <c r="L52" s="468" t="b">
        <f t="shared" si="8"/>
        <v>1</v>
      </c>
      <c r="M52" s="468" t="b">
        <f t="shared" si="9"/>
        <v>1</v>
      </c>
      <c r="N52" s="468" t="s">
        <v>904</v>
      </c>
      <c r="O52" s="50"/>
      <c r="P52" s="134"/>
      <c r="Q52" s="133"/>
      <c r="T52" s="103"/>
      <c r="V52" s="103"/>
      <c r="W52" s="103"/>
      <c r="X52" s="330"/>
    </row>
    <row r="53" spans="1:24" ht="47.1" customHeight="1" x14ac:dyDescent="0.25">
      <c r="A53" s="118"/>
      <c r="B53" s="396">
        <v>2</v>
      </c>
      <c r="C53" s="414" t="str">
        <f t="shared" si="7"/>
        <v/>
      </c>
      <c r="D53" s="488" t="str">
        <f ca="1">TEXT(IFERROR(INDEX('Overview - Section A'!$A$45:$A$51,MATCH(J53,'Overview - Section A'!$U$45:$U$51,0)),""),"d-mmm-yy") &amp;" to " &amp; TEXT(IFERROR(INDEX('Overview - Section A'!$E$45:$E$51,MATCH(J53,'Overview - Section A'!$U$45:$U$51,0)),""),"d-mmm-yy")</f>
        <v>1-Jan-20 to 31-Dec-20</v>
      </c>
      <c r="E53" s="593">
        <v>1441</v>
      </c>
      <c r="F53" s="593">
        <v>1441</v>
      </c>
      <c r="G53" s="605">
        <f t="shared" si="10"/>
        <v>100</v>
      </c>
      <c r="H53" s="595"/>
      <c r="I53" s="472"/>
      <c r="J53" s="422" t="s">
        <v>481</v>
      </c>
      <c r="K53" s="489"/>
      <c r="L53" s="468" t="b">
        <f t="shared" si="8"/>
        <v>1</v>
      </c>
      <c r="M53" s="468" t="b">
        <f t="shared" si="9"/>
        <v>1</v>
      </c>
      <c r="N53" s="468" t="s">
        <v>905</v>
      </c>
      <c r="O53" s="50"/>
      <c r="P53" s="134"/>
      <c r="Q53" s="133"/>
      <c r="T53" s="103"/>
      <c r="V53" s="103"/>
      <c r="W53" s="103"/>
      <c r="X53" s="330"/>
    </row>
    <row r="54" spans="1:24" ht="47.1" customHeight="1" x14ac:dyDescent="0.25">
      <c r="A54" s="118"/>
      <c r="B54" s="396">
        <v>2</v>
      </c>
      <c r="C54" s="414" t="str">
        <f t="shared" si="7"/>
        <v/>
      </c>
      <c r="D54" s="488" t="str">
        <f ca="1">TEXT(IFERROR(INDEX('Overview - Section A'!$A$45:$A$51,MATCH(J54,'Overview - Section A'!$U$45:$U$51,0)),""),"d-mmm-yy") &amp;" to " &amp; TEXT(IFERROR(INDEX('Overview - Section A'!$E$45:$E$51,MATCH(J54,'Overview - Section A'!$U$45:$U$51,0)),""),"d-mmm-yy")</f>
        <v>1-Jan-21 to 31-Dec-21</v>
      </c>
      <c r="E54" s="416"/>
      <c r="F54" s="417"/>
      <c r="G54" s="481" t="str">
        <f t="shared" si="10"/>
        <v/>
      </c>
      <c r="H54" s="420"/>
      <c r="I54" s="472"/>
      <c r="J54" s="422" t="s">
        <v>465</v>
      </c>
      <c r="K54" s="489"/>
      <c r="L54" s="468" t="b">
        <f t="shared" si="8"/>
        <v>1</v>
      </c>
      <c r="M54" s="468" t="b">
        <f t="shared" si="9"/>
        <v>1</v>
      </c>
      <c r="N54" s="468" t="s">
        <v>906</v>
      </c>
      <c r="O54" s="50"/>
      <c r="P54" s="134"/>
      <c r="Q54" s="133"/>
      <c r="T54" s="103"/>
      <c r="V54" s="103"/>
      <c r="W54" s="103"/>
      <c r="X54" s="330"/>
    </row>
    <row r="55" spans="1:24" ht="47.1" customHeight="1" x14ac:dyDescent="0.25">
      <c r="A55" s="118"/>
      <c r="B55" s="396">
        <v>2</v>
      </c>
      <c r="C55" s="414" t="str">
        <f t="shared" si="7"/>
        <v/>
      </c>
      <c r="D55" s="488" t="str">
        <f ca="1">TEXT(IFERROR(INDEX('Overview - Section A'!$A$45:$A$51,MATCH(J55,'Overview - Section A'!$U$45:$U$51,0)),""),"d-mmm-yy") &amp;" to " &amp; TEXT(IFERROR(INDEX('Overview - Section A'!$E$45:$E$51,MATCH(J55,'Overview - Section A'!$U$45:$U$51,0)),""),"d-mmm-yy")</f>
        <v xml:space="preserve">1-Jan-22 to </v>
      </c>
      <c r="E55" s="416"/>
      <c r="F55" s="417"/>
      <c r="G55" s="481" t="str">
        <f t="shared" si="10"/>
        <v/>
      </c>
      <c r="H55" s="420"/>
      <c r="I55" s="472"/>
      <c r="J55" s="422" t="s">
        <v>467</v>
      </c>
      <c r="K55" s="489"/>
      <c r="L55" s="468" t="b">
        <f t="shared" si="8"/>
        <v>1</v>
      </c>
      <c r="M55" s="468" t="b">
        <f t="shared" si="9"/>
        <v>1</v>
      </c>
      <c r="N55" s="468" t="s">
        <v>907</v>
      </c>
      <c r="O55" s="50"/>
      <c r="P55" s="134"/>
      <c r="Q55" s="133"/>
      <c r="T55" s="103"/>
      <c r="V55" s="103"/>
      <c r="W55" s="103"/>
      <c r="X55" s="330"/>
    </row>
    <row r="56" spans="1:24" ht="47.1" customHeight="1" x14ac:dyDescent="0.25">
      <c r="A56" s="118"/>
      <c r="B56" s="396">
        <v>3</v>
      </c>
      <c r="C56" s="414" t="str">
        <f t="shared" si="7"/>
        <v>CM-2a(M): Proportion de cas de paludisme confirmés ayant reçu un traitement antipaludique de première intention, conformément à la politique nationale, dans des établissements de santé du secteur public</v>
      </c>
      <c r="D56" s="488" t="str">
        <f ca="1">TEXT(IFERROR(INDEX('Overview - Section A'!$A$45:$A$51,MATCH(J56,'Overview - Section A'!$U$45:$U$51,0)),""),"d-mmm-yy") &amp;" to " &amp; TEXT(IFERROR(INDEX('Overview - Section A'!$E$45:$E$51,MATCH(J56,'Overview - Section A'!$U$45:$U$51,0)),""),"d-mmm-yy")</f>
        <v>1-Jul-18 to 31-Dec-18</v>
      </c>
      <c r="E56" s="593">
        <f>F56*G56</f>
        <v>1643.5</v>
      </c>
      <c r="F56" s="593">
        <v>1730</v>
      </c>
      <c r="G56" s="610">
        <v>0.95</v>
      </c>
      <c r="H56" s="420"/>
      <c r="I56" s="472"/>
      <c r="J56" s="422" t="s">
        <v>460</v>
      </c>
      <c r="K56" s="489">
        <v>100</v>
      </c>
      <c r="L56" s="468" t="b">
        <f t="shared" si="8"/>
        <v>1</v>
      </c>
      <c r="M56" s="468" t="b">
        <f t="shared" si="9"/>
        <v>1</v>
      </c>
      <c r="N56" s="468" t="s">
        <v>908</v>
      </c>
      <c r="O56" s="50"/>
      <c r="P56" s="134"/>
      <c r="Q56" s="133"/>
      <c r="T56" s="103"/>
      <c r="V56" s="103"/>
      <c r="W56" s="103"/>
      <c r="X56" s="330"/>
    </row>
    <row r="57" spans="1:24" ht="47.1" customHeight="1" x14ac:dyDescent="0.25">
      <c r="A57" s="118"/>
      <c r="B57" s="396">
        <v>3</v>
      </c>
      <c r="C57" s="414" t="str">
        <f t="shared" si="7"/>
        <v/>
      </c>
      <c r="D57" s="488" t="str">
        <f ca="1">TEXT(IFERROR(INDEX('Overview - Section A'!$A$45:$A$51,MATCH(J57,'Overview - Section A'!$U$45:$U$51,0)),""),"d-mmm-yy") &amp;" to " &amp; TEXT(IFERROR(INDEX('Overview - Section A'!$E$45:$E$51,MATCH(J57,'Overview - Section A'!$U$45:$U$51,0)),""),"d-mmm-yy")</f>
        <v>1-Jan-19 to 31-Dec-19</v>
      </c>
      <c r="E57" s="593">
        <f>F57*G57</f>
        <v>13830.099999999999</v>
      </c>
      <c r="F57" s="593">
        <f>14855-297</f>
        <v>14558</v>
      </c>
      <c r="G57" s="610">
        <v>0.95</v>
      </c>
      <c r="H57" s="420"/>
      <c r="I57" s="472"/>
      <c r="J57" s="422" t="s">
        <v>462</v>
      </c>
      <c r="K57" s="489">
        <v>100</v>
      </c>
      <c r="L57" s="468" t="b">
        <f t="shared" si="8"/>
        <v>1</v>
      </c>
      <c r="M57" s="468" t="b">
        <f t="shared" si="9"/>
        <v>1</v>
      </c>
      <c r="N57" s="468" t="s">
        <v>909</v>
      </c>
      <c r="O57" s="50"/>
      <c r="P57" s="134"/>
      <c r="Q57" s="133"/>
      <c r="T57" s="103"/>
      <c r="V57" s="103"/>
      <c r="W57" s="103"/>
      <c r="X57" s="330"/>
    </row>
    <row r="58" spans="1:24" ht="47.1" customHeight="1" x14ac:dyDescent="0.25">
      <c r="A58" s="118"/>
      <c r="B58" s="396">
        <v>3</v>
      </c>
      <c r="C58" s="414" t="str">
        <f t="shared" si="7"/>
        <v/>
      </c>
      <c r="D58" s="488" t="str">
        <f ca="1">TEXT(IFERROR(INDEX('Overview - Section A'!$A$45:$A$51,MATCH(J58,'Overview - Section A'!$U$45:$U$51,0)),""),"d-mmm-yy") &amp;" to " &amp; TEXT(IFERROR(INDEX('Overview - Section A'!$E$45:$E$51,MATCH(J58,'Overview - Section A'!$U$45:$U$51,0)),""),"d-mmm-yy")</f>
        <v>1-Jan-20 to 31-Dec-20</v>
      </c>
      <c r="E58" s="593">
        <f>F58*G58</f>
        <v>12709.619999999999</v>
      </c>
      <c r="F58" s="593">
        <f>13370-401</f>
        <v>12969</v>
      </c>
      <c r="G58" s="610">
        <v>0.98</v>
      </c>
      <c r="H58" s="420"/>
      <c r="I58" s="472"/>
      <c r="J58" s="422" t="s">
        <v>481</v>
      </c>
      <c r="K58" s="489">
        <v>100</v>
      </c>
      <c r="L58" s="468" t="b">
        <f t="shared" si="8"/>
        <v>1</v>
      </c>
      <c r="M58" s="468" t="b">
        <f t="shared" si="9"/>
        <v>1</v>
      </c>
      <c r="N58" s="468" t="s">
        <v>910</v>
      </c>
      <c r="O58" s="50"/>
      <c r="P58" s="134"/>
      <c r="Q58" s="133"/>
      <c r="T58" s="103"/>
      <c r="V58" s="103"/>
      <c r="W58" s="103"/>
      <c r="X58" s="330"/>
    </row>
    <row r="59" spans="1:24" ht="47.1" customHeight="1" x14ac:dyDescent="0.25">
      <c r="A59" s="118"/>
      <c r="B59" s="396">
        <v>3</v>
      </c>
      <c r="C59" s="414" t="str">
        <f t="shared" si="7"/>
        <v/>
      </c>
      <c r="D59" s="488" t="str">
        <f ca="1">TEXT(IFERROR(INDEX('Overview - Section A'!$A$45:$A$51,MATCH(J59,'Overview - Section A'!$U$45:$U$51,0)),""),"d-mmm-yy") &amp;" to " &amp; TEXT(IFERROR(INDEX('Overview - Section A'!$E$45:$E$51,MATCH(J59,'Overview - Section A'!$U$45:$U$51,0)),""),"d-mmm-yy")</f>
        <v>1-Jan-21 to 31-Dec-21</v>
      </c>
      <c r="E59" s="596"/>
      <c r="F59" s="593"/>
      <c r="G59" s="594"/>
      <c r="H59" s="420"/>
      <c r="I59" s="472"/>
      <c r="J59" s="422" t="s">
        <v>465</v>
      </c>
      <c r="K59" s="489"/>
      <c r="L59" s="468" t="b">
        <f t="shared" si="8"/>
        <v>1</v>
      </c>
      <c r="M59" s="468" t="b">
        <f t="shared" si="9"/>
        <v>1</v>
      </c>
      <c r="N59" s="468" t="s">
        <v>911</v>
      </c>
      <c r="O59" s="50"/>
      <c r="P59" s="134"/>
      <c r="Q59" s="133"/>
      <c r="T59" s="103"/>
      <c r="V59" s="103"/>
      <c r="W59" s="103"/>
      <c r="X59" s="330"/>
    </row>
    <row r="60" spans="1:24" ht="47.1" customHeight="1" x14ac:dyDescent="0.25">
      <c r="A60" s="118"/>
      <c r="B60" s="396">
        <v>3</v>
      </c>
      <c r="C60" s="414" t="str">
        <f t="shared" si="7"/>
        <v/>
      </c>
      <c r="D60" s="488" t="str">
        <f ca="1">TEXT(IFERROR(INDEX('Overview - Section A'!$A$45:$A$51,MATCH(J60,'Overview - Section A'!$U$45:$U$51,0)),""),"d-mmm-yy") &amp;" to " &amp; TEXT(IFERROR(INDEX('Overview - Section A'!$E$45:$E$51,MATCH(J60,'Overview - Section A'!$U$45:$U$51,0)),""),"d-mmm-yy")</f>
        <v xml:space="preserve">1-Jan-22 to </v>
      </c>
      <c r="E60" s="596"/>
      <c r="F60" s="593"/>
      <c r="G60" s="594"/>
      <c r="H60" s="420"/>
      <c r="I60" s="472"/>
      <c r="J60" s="422" t="s">
        <v>467</v>
      </c>
      <c r="K60" s="489"/>
      <c r="L60" s="468" t="b">
        <f t="shared" si="8"/>
        <v>1</v>
      </c>
      <c r="M60" s="468" t="b">
        <f t="shared" si="9"/>
        <v>1</v>
      </c>
      <c r="N60" s="468" t="s">
        <v>912</v>
      </c>
      <c r="O60" s="50"/>
      <c r="P60" s="134"/>
      <c r="Q60" s="133"/>
      <c r="T60" s="103"/>
      <c r="V60" s="103"/>
      <c r="W60" s="103"/>
      <c r="X60" s="330"/>
    </row>
    <row r="61" spans="1:24" ht="47.1" customHeight="1" x14ac:dyDescent="0.25">
      <c r="A61" s="118"/>
      <c r="B61" s="396">
        <v>4</v>
      </c>
      <c r="C61" s="414" t="str">
        <f t="shared" si="7"/>
        <v>CM-2c(M): Proportion de cas de paludisme confirmés ayant reçu un traitement antipaludique de première intention dans des locaux du secteur privé</v>
      </c>
      <c r="D61" s="488" t="str">
        <f ca="1">TEXT(IFERROR(INDEX('Overview - Section A'!$A$45:$A$51,MATCH(J61,'Overview - Section A'!$U$45:$U$51,0)),""),"d-mmm-yy") &amp;" to " &amp; TEXT(IFERROR(INDEX('Overview - Section A'!$E$45:$E$51,MATCH(J61,'Overview - Section A'!$U$45:$U$51,0)),""),"d-mmm-yy")</f>
        <v>1-Jul-18 to 31-Dec-18</v>
      </c>
      <c r="E61" s="593">
        <f>F61*G61</f>
        <v>18</v>
      </c>
      <c r="F61" s="593">
        <v>18</v>
      </c>
      <c r="G61" s="610">
        <v>1</v>
      </c>
      <c r="H61" s="595"/>
      <c r="I61" s="472"/>
      <c r="J61" s="422" t="s">
        <v>460</v>
      </c>
      <c r="K61" s="489">
        <v>100</v>
      </c>
      <c r="L61" s="468" t="b">
        <f t="shared" si="8"/>
        <v>1</v>
      </c>
      <c r="M61" s="468" t="b">
        <f t="shared" si="9"/>
        <v>1</v>
      </c>
      <c r="N61" s="468" t="s">
        <v>913</v>
      </c>
      <c r="O61" s="50"/>
      <c r="P61" s="134"/>
      <c r="Q61" s="133"/>
      <c r="T61" s="103"/>
      <c r="V61" s="103"/>
      <c r="W61" s="103"/>
      <c r="X61" s="330"/>
    </row>
    <row r="62" spans="1:24" ht="47.1" customHeight="1" x14ac:dyDescent="0.25">
      <c r="A62" s="118"/>
      <c r="B62" s="396">
        <v>4</v>
      </c>
      <c r="C62" s="414" t="str">
        <f t="shared" si="7"/>
        <v/>
      </c>
      <c r="D62" s="488" t="str">
        <f ca="1">TEXT(IFERROR(INDEX('Overview - Section A'!$A$45:$A$51,MATCH(J62,'Overview - Section A'!$U$45:$U$51,0)),""),"d-mmm-yy") &amp;" to " &amp; TEXT(IFERROR(INDEX('Overview - Section A'!$E$45:$E$51,MATCH(J62,'Overview - Section A'!$U$45:$U$51,0)),""),"d-mmm-yy")</f>
        <v>1-Jan-19 to 31-Dec-19</v>
      </c>
      <c r="E62" s="593">
        <f>F62*G62</f>
        <v>297</v>
      </c>
      <c r="F62" s="593">
        <v>297</v>
      </c>
      <c r="G62" s="610">
        <v>1</v>
      </c>
      <c r="H62" s="595"/>
      <c r="I62" s="472"/>
      <c r="J62" s="422" t="s">
        <v>462</v>
      </c>
      <c r="K62" s="489">
        <v>100</v>
      </c>
      <c r="L62" s="468" t="b">
        <f t="shared" si="8"/>
        <v>1</v>
      </c>
      <c r="M62" s="468" t="b">
        <f t="shared" si="9"/>
        <v>1</v>
      </c>
      <c r="N62" s="468" t="s">
        <v>914</v>
      </c>
      <c r="O62" s="50"/>
      <c r="P62" s="134"/>
      <c r="Q62" s="133"/>
      <c r="T62" s="103"/>
      <c r="V62" s="103"/>
      <c r="W62" s="103"/>
      <c r="X62" s="330"/>
    </row>
    <row r="63" spans="1:24" ht="47.1" customHeight="1" x14ac:dyDescent="0.25">
      <c r="A63" s="118"/>
      <c r="B63" s="396">
        <v>4</v>
      </c>
      <c r="C63" s="414" t="str">
        <f t="shared" si="7"/>
        <v/>
      </c>
      <c r="D63" s="488" t="str">
        <f ca="1">TEXT(IFERROR(INDEX('Overview - Section A'!$A$45:$A$51,MATCH(J63,'Overview - Section A'!$U$45:$U$51,0)),""),"d-mmm-yy") &amp;" to " &amp; TEXT(IFERROR(INDEX('Overview - Section A'!$E$45:$E$51,MATCH(J63,'Overview - Section A'!$U$45:$U$51,0)),""),"d-mmm-yy")</f>
        <v>1-Jan-20 to 31-Dec-20</v>
      </c>
      <c r="E63" s="593">
        <f>F63*G63</f>
        <v>401</v>
      </c>
      <c r="F63" s="593">
        <v>401</v>
      </c>
      <c r="G63" s="610">
        <v>1</v>
      </c>
      <c r="H63" s="595"/>
      <c r="I63" s="472"/>
      <c r="J63" s="422" t="s">
        <v>481</v>
      </c>
      <c r="K63" s="489">
        <v>100</v>
      </c>
      <c r="L63" s="468" t="b">
        <f t="shared" si="8"/>
        <v>1</v>
      </c>
      <c r="M63" s="468" t="b">
        <f t="shared" si="9"/>
        <v>1</v>
      </c>
      <c r="N63" s="468" t="s">
        <v>915</v>
      </c>
      <c r="O63" s="50"/>
      <c r="P63" s="134"/>
      <c r="Q63" s="133"/>
      <c r="T63" s="103"/>
      <c r="V63" s="103"/>
      <c r="W63" s="103"/>
      <c r="X63" s="330"/>
    </row>
    <row r="64" spans="1:24" ht="47.1" customHeight="1" x14ac:dyDescent="0.25">
      <c r="A64" s="118"/>
      <c r="B64" s="396">
        <v>4</v>
      </c>
      <c r="C64" s="414" t="str">
        <f t="shared" si="7"/>
        <v/>
      </c>
      <c r="D64" s="488" t="str">
        <f ca="1">TEXT(IFERROR(INDEX('Overview - Section A'!$A$45:$A$51,MATCH(J64,'Overview - Section A'!$U$45:$U$51,0)),""),"d-mmm-yy") &amp;" to " &amp; TEXT(IFERROR(INDEX('Overview - Section A'!$E$45:$E$51,MATCH(J64,'Overview - Section A'!$U$45:$U$51,0)),""),"d-mmm-yy")</f>
        <v>1-Jan-21 to 31-Dec-21</v>
      </c>
      <c r="E64" s="596"/>
      <c r="F64" s="593"/>
      <c r="G64" s="594" t="str">
        <f t="shared" si="10"/>
        <v/>
      </c>
      <c r="H64" s="420"/>
      <c r="I64" s="472"/>
      <c r="J64" s="422" t="s">
        <v>465</v>
      </c>
      <c r="K64" s="489"/>
      <c r="L64" s="468" t="b">
        <f t="shared" si="8"/>
        <v>1</v>
      </c>
      <c r="M64" s="468" t="b">
        <f t="shared" si="9"/>
        <v>1</v>
      </c>
      <c r="N64" s="468" t="s">
        <v>916</v>
      </c>
      <c r="O64" s="50"/>
      <c r="P64" s="134"/>
      <c r="Q64" s="133"/>
      <c r="T64" s="103"/>
      <c r="V64" s="103"/>
      <c r="W64" s="103"/>
      <c r="X64" s="330"/>
    </row>
    <row r="65" spans="1:24" ht="47.1" customHeight="1" x14ac:dyDescent="0.25">
      <c r="A65" s="118"/>
      <c r="B65" s="396">
        <v>4</v>
      </c>
      <c r="C65" s="414" t="str">
        <f t="shared" si="7"/>
        <v/>
      </c>
      <c r="D65" s="488" t="str">
        <f ca="1">TEXT(IFERROR(INDEX('Overview - Section A'!$A$45:$A$51,MATCH(J65,'Overview - Section A'!$U$45:$U$51,0)),""),"d-mmm-yy") &amp;" to " &amp; TEXT(IFERROR(INDEX('Overview - Section A'!$E$45:$E$51,MATCH(J65,'Overview - Section A'!$U$45:$U$51,0)),""),"d-mmm-yy")</f>
        <v xml:space="preserve">1-Jan-22 to </v>
      </c>
      <c r="E65" s="596"/>
      <c r="F65" s="593"/>
      <c r="G65" s="594" t="str">
        <f t="shared" si="10"/>
        <v/>
      </c>
      <c r="H65" s="420"/>
      <c r="I65" s="472"/>
      <c r="J65" s="422" t="s">
        <v>467</v>
      </c>
      <c r="K65" s="489"/>
      <c r="L65" s="468" t="b">
        <f t="shared" si="8"/>
        <v>1</v>
      </c>
      <c r="M65" s="468" t="b">
        <f t="shared" si="9"/>
        <v>1</v>
      </c>
      <c r="N65" s="468" t="s">
        <v>917</v>
      </c>
      <c r="O65" s="50"/>
      <c r="P65" s="134"/>
      <c r="Q65" s="133"/>
      <c r="T65" s="103"/>
      <c r="V65" s="103"/>
      <c r="W65" s="103"/>
      <c r="X65" s="330"/>
    </row>
    <row r="66" spans="1:24" ht="47.1" customHeight="1" x14ac:dyDescent="0.25">
      <c r="A66" s="118"/>
      <c r="B66" s="396">
        <v>5</v>
      </c>
      <c r="C66" s="414" t="str">
        <f t="shared" si="7"/>
        <v>VC-5: Proportion de ménages dans les zones cibles ayant reçu une pulvérisation intradomiciliaire d'insecticide à effet rémanent au cours de la période couverte par le rapport</v>
      </c>
      <c r="D66" s="488" t="str">
        <f ca="1">TEXT(IFERROR(INDEX('Overview - Section A'!$A$45:$A$51,MATCH(J66,'Overview - Section A'!$U$45:$U$51,0)),""),"d-mmm-yy") &amp;" to " &amp; TEXT(IFERROR(INDEX('Overview - Section A'!$E$45:$E$51,MATCH(J66,'Overview - Section A'!$U$45:$U$51,0)),""),"d-mmm-yy")</f>
        <v>1-Jul-18 to 31-Dec-18</v>
      </c>
      <c r="E66" s="593"/>
      <c r="F66" s="593"/>
      <c r="G66" s="610"/>
      <c r="H66" s="420"/>
      <c r="I66" s="472"/>
      <c r="J66" s="422" t="s">
        <v>460</v>
      </c>
      <c r="K66" s="489">
        <v>100</v>
      </c>
      <c r="L66" s="468" t="b">
        <f t="shared" si="8"/>
        <v>1</v>
      </c>
      <c r="M66" s="468" t="b">
        <f t="shared" si="9"/>
        <v>1</v>
      </c>
      <c r="N66" s="468" t="s">
        <v>918</v>
      </c>
      <c r="O66" s="50"/>
      <c r="P66" s="134"/>
      <c r="Q66" s="133"/>
      <c r="T66" s="103"/>
      <c r="V66" s="103"/>
      <c r="W66" s="103"/>
      <c r="X66" s="330"/>
    </row>
    <row r="67" spans="1:24" ht="47.1" customHeight="1" x14ac:dyDescent="0.25">
      <c r="A67" s="118"/>
      <c r="B67" s="396">
        <v>5</v>
      </c>
      <c r="C67" s="414" t="str">
        <f t="shared" si="7"/>
        <v/>
      </c>
      <c r="D67" s="488" t="str">
        <f ca="1">TEXT(IFERROR(INDEX('Overview - Section A'!$A$45:$A$51,MATCH(J67,'Overview - Section A'!$U$45:$U$51,0)),""),"d-mmm-yy") &amp;" to " &amp; TEXT(IFERROR(INDEX('Overview - Section A'!$E$45:$E$51,MATCH(J67,'Overview - Section A'!$U$45:$U$51,0)),""),"d-mmm-yy")</f>
        <v>1-Jan-19 to 31-Dec-19</v>
      </c>
      <c r="E67" s="593">
        <v>8765</v>
      </c>
      <c r="F67" s="593">
        <v>10312</v>
      </c>
      <c r="G67" s="610">
        <f>E67/F67</f>
        <v>0.8499806051202482</v>
      </c>
      <c r="H67" s="420"/>
      <c r="I67" s="472"/>
      <c r="J67" s="422" t="s">
        <v>462</v>
      </c>
      <c r="K67" s="489">
        <v>100</v>
      </c>
      <c r="L67" s="468" t="b">
        <f t="shared" si="8"/>
        <v>1</v>
      </c>
      <c r="M67" s="468" t="b">
        <f t="shared" si="9"/>
        <v>1</v>
      </c>
      <c r="N67" s="468" t="s">
        <v>919</v>
      </c>
      <c r="O67" s="50"/>
      <c r="P67" s="134"/>
      <c r="Q67" s="133"/>
      <c r="T67" s="103"/>
      <c r="V67" s="103"/>
      <c r="W67" s="103"/>
      <c r="X67" s="330"/>
    </row>
    <row r="68" spans="1:24" ht="47.1" customHeight="1" x14ac:dyDescent="0.25">
      <c r="A68" s="118"/>
      <c r="B68" s="396">
        <v>5</v>
      </c>
      <c r="C68" s="414" t="str">
        <f t="shared" si="7"/>
        <v/>
      </c>
      <c r="D68" s="488" t="str">
        <f ca="1">TEXT(IFERROR(INDEX('Overview - Section A'!$A$45:$A$51,MATCH(J68,'Overview - Section A'!$U$45:$U$51,0)),""),"d-mmm-yy") &amp;" to " &amp; TEXT(IFERROR(INDEX('Overview - Section A'!$E$45:$E$51,MATCH(J68,'Overview - Section A'!$U$45:$U$51,0)),""),"d-mmm-yy")</f>
        <v>1-Jan-20 to 31-Dec-20</v>
      </c>
      <c r="E68" s="593">
        <f>F68*0.85</f>
        <v>9010</v>
      </c>
      <c r="F68" s="593">
        <v>10600</v>
      </c>
      <c r="G68" s="605">
        <v>85</v>
      </c>
      <c r="H68" s="420"/>
      <c r="I68" s="472"/>
      <c r="J68" s="422" t="s">
        <v>481</v>
      </c>
      <c r="K68" s="489">
        <v>100</v>
      </c>
      <c r="L68" s="468" t="b">
        <f t="shared" si="8"/>
        <v>1</v>
      </c>
      <c r="M68" s="468" t="b">
        <f t="shared" si="9"/>
        <v>1</v>
      </c>
      <c r="N68" s="468" t="s">
        <v>920</v>
      </c>
      <c r="O68" s="50"/>
      <c r="P68" s="134"/>
      <c r="Q68" s="133"/>
      <c r="T68" s="103"/>
      <c r="V68" s="103"/>
      <c r="W68" s="103"/>
      <c r="X68" s="330"/>
    </row>
    <row r="69" spans="1:24" ht="47.1" customHeight="1" x14ac:dyDescent="0.25">
      <c r="A69" s="118"/>
      <c r="B69" s="396">
        <v>5</v>
      </c>
      <c r="C69" s="414" t="str">
        <f t="shared" si="7"/>
        <v/>
      </c>
      <c r="D69" s="488" t="str">
        <f ca="1">TEXT(IFERROR(INDEX('Overview - Section A'!$A$45:$A$51,MATCH(J69,'Overview - Section A'!$U$45:$U$51,0)),""),"d-mmm-yy") &amp;" to " &amp; TEXT(IFERROR(INDEX('Overview - Section A'!$E$45:$E$51,MATCH(J69,'Overview - Section A'!$U$45:$U$51,0)),""),"d-mmm-yy")</f>
        <v>1-Jan-21 to 31-Dec-21</v>
      </c>
      <c r="E69" s="416"/>
      <c r="F69" s="417"/>
      <c r="G69" s="481" t="str">
        <f t="shared" si="10"/>
        <v/>
      </c>
      <c r="H69" s="420"/>
      <c r="I69" s="472"/>
      <c r="J69" s="422" t="s">
        <v>465</v>
      </c>
      <c r="K69" s="489"/>
      <c r="L69" s="468" t="b">
        <f t="shared" si="8"/>
        <v>1</v>
      </c>
      <c r="M69" s="468" t="b">
        <f t="shared" si="9"/>
        <v>1</v>
      </c>
      <c r="N69" s="468" t="s">
        <v>921</v>
      </c>
      <c r="O69" s="50"/>
      <c r="P69" s="134"/>
      <c r="Q69" s="133"/>
      <c r="T69" s="103"/>
      <c r="V69" s="103"/>
      <c r="W69" s="103"/>
      <c r="X69" s="330"/>
    </row>
    <row r="70" spans="1:24" ht="47.1" customHeight="1" x14ac:dyDescent="0.25">
      <c r="A70" s="118"/>
      <c r="B70" s="396">
        <v>5</v>
      </c>
      <c r="C70" s="414" t="str">
        <f t="shared" si="7"/>
        <v/>
      </c>
      <c r="D70" s="488" t="str">
        <f ca="1">TEXT(IFERROR(INDEX('Overview - Section A'!$A$45:$A$51,MATCH(J70,'Overview - Section A'!$U$45:$U$51,0)),""),"d-mmm-yy") &amp;" to " &amp; TEXT(IFERROR(INDEX('Overview - Section A'!$E$45:$E$51,MATCH(J70,'Overview - Section A'!$U$45:$U$51,0)),""),"d-mmm-yy")</f>
        <v xml:space="preserve">1-Jan-22 to </v>
      </c>
      <c r="E70" s="416"/>
      <c r="F70" s="417"/>
      <c r="G70" s="481" t="str">
        <f t="shared" si="10"/>
        <v/>
      </c>
      <c r="H70" s="420"/>
      <c r="I70" s="472"/>
      <c r="J70" s="422" t="s">
        <v>467</v>
      </c>
      <c r="K70" s="489"/>
      <c r="L70" s="468" t="b">
        <f t="shared" si="8"/>
        <v>1</v>
      </c>
      <c r="M70" s="468" t="b">
        <f t="shared" si="9"/>
        <v>1</v>
      </c>
      <c r="N70" s="468" t="s">
        <v>922</v>
      </c>
      <c r="O70" s="50"/>
      <c r="P70" s="134"/>
      <c r="Q70" s="133"/>
      <c r="T70" s="103"/>
      <c r="V70" s="103"/>
      <c r="W70" s="103"/>
      <c r="X70" s="330"/>
    </row>
    <row r="71" spans="1:24" ht="47.1" customHeight="1" x14ac:dyDescent="0.25">
      <c r="A71" s="118"/>
      <c r="B71" s="396">
        <v>6</v>
      </c>
      <c r="C71" s="414" t="str">
        <f t="shared" si="7"/>
        <v/>
      </c>
      <c r="D71" s="488" t="str">
        <f ca="1">TEXT(IFERROR(INDEX('Overview - Section A'!$A$45:$A$51,MATCH(J71,'Overview - Section A'!$U$45:$U$51,0)),""),"d-mmm-yy") &amp;" to " &amp; TEXT(IFERROR(INDEX('Overview - Section A'!$E$45:$E$51,MATCH(J71,'Overview - Section A'!$U$45:$U$51,0)),""),"d-mmm-yy")</f>
        <v>1-Jul-18 to 31-Dec-18</v>
      </c>
      <c r="E71" s="417"/>
      <c r="F71" s="417"/>
      <c r="G71" s="481"/>
      <c r="H71" s="420"/>
      <c r="I71" s="472"/>
      <c r="J71" s="422" t="s">
        <v>460</v>
      </c>
      <c r="K71" s="489">
        <v>100</v>
      </c>
      <c r="L71" s="468" t="b">
        <f t="shared" si="8"/>
        <v>1</v>
      </c>
      <c r="M71" s="468" t="b">
        <f t="shared" si="9"/>
        <v>0</v>
      </c>
      <c r="N71" s="468" t="s">
        <v>923</v>
      </c>
      <c r="O71" s="50"/>
      <c r="P71" s="134"/>
      <c r="Q71" s="133"/>
      <c r="T71" s="103"/>
      <c r="V71" s="103"/>
      <c r="W71" s="103"/>
      <c r="X71" s="330"/>
    </row>
    <row r="72" spans="1:24" ht="47.1" customHeight="1" x14ac:dyDescent="0.25">
      <c r="A72" s="118"/>
      <c r="B72" s="396">
        <v>6</v>
      </c>
      <c r="C72" s="414" t="str">
        <f t="shared" si="7"/>
        <v/>
      </c>
      <c r="D72" s="488" t="str">
        <f ca="1">TEXT(IFERROR(INDEX('Overview - Section A'!$A$45:$A$51,MATCH(J72,'Overview - Section A'!$U$45:$U$51,0)),""),"d-mmm-yy") &amp;" to " &amp; TEXT(IFERROR(INDEX('Overview - Section A'!$E$45:$E$51,MATCH(J72,'Overview - Section A'!$U$45:$U$51,0)),""),"d-mmm-yy")</f>
        <v>1-Jan-19 to 31-Dec-19</v>
      </c>
      <c r="E72" s="417"/>
      <c r="F72" s="417"/>
      <c r="G72" s="481"/>
      <c r="H72" s="420"/>
      <c r="I72" s="472"/>
      <c r="J72" s="422" t="s">
        <v>462</v>
      </c>
      <c r="K72" s="489">
        <v>100</v>
      </c>
      <c r="L72" s="468" t="b">
        <f t="shared" si="8"/>
        <v>1</v>
      </c>
      <c r="M72" s="468" t="b">
        <f t="shared" si="9"/>
        <v>0</v>
      </c>
      <c r="N72" s="468" t="s">
        <v>924</v>
      </c>
      <c r="O72" s="50"/>
      <c r="P72" s="134"/>
      <c r="Q72" s="133"/>
      <c r="T72" s="103"/>
      <c r="V72" s="103"/>
      <c r="W72" s="103"/>
      <c r="X72" s="330"/>
    </row>
    <row r="73" spans="1:24" ht="47.1" customHeight="1" x14ac:dyDescent="0.25">
      <c r="A73" s="118"/>
      <c r="B73" s="396">
        <v>6</v>
      </c>
      <c r="C73" s="414" t="str">
        <f t="shared" si="7"/>
        <v/>
      </c>
      <c r="D73" s="488" t="str">
        <f ca="1">TEXT(IFERROR(INDEX('Overview - Section A'!$A$45:$A$51,MATCH(J73,'Overview - Section A'!$U$45:$U$51,0)),""),"d-mmm-yy") &amp;" to " &amp; TEXT(IFERROR(INDEX('Overview - Section A'!$E$45:$E$51,MATCH(J73,'Overview - Section A'!$U$45:$U$51,0)),""),"d-mmm-yy")</f>
        <v>1-Jan-20 to 31-Dec-20</v>
      </c>
      <c r="E73" s="417"/>
      <c r="F73" s="417"/>
      <c r="G73" s="481"/>
      <c r="H73" s="420"/>
      <c r="I73" s="472"/>
      <c r="J73" s="422" t="s">
        <v>481</v>
      </c>
      <c r="K73" s="489">
        <v>100</v>
      </c>
      <c r="L73" s="468" t="b">
        <f t="shared" si="8"/>
        <v>1</v>
      </c>
      <c r="M73" s="468" t="b">
        <f t="shared" si="9"/>
        <v>0</v>
      </c>
      <c r="N73" s="468" t="s">
        <v>925</v>
      </c>
      <c r="O73" s="50"/>
      <c r="P73" s="134"/>
      <c r="Q73" s="133"/>
      <c r="T73" s="103"/>
      <c r="V73" s="103"/>
      <c r="W73" s="103"/>
      <c r="X73" s="330"/>
    </row>
    <row r="74" spans="1:24" ht="47.1" customHeight="1" x14ac:dyDescent="0.25">
      <c r="A74" s="118"/>
      <c r="B74" s="396">
        <v>6</v>
      </c>
      <c r="C74" s="414" t="str">
        <f t="shared" si="7"/>
        <v/>
      </c>
      <c r="D74" s="488" t="str">
        <f ca="1">TEXT(IFERROR(INDEX('Overview - Section A'!$A$45:$A$51,MATCH(J74,'Overview - Section A'!$U$45:$U$51,0)),""),"d-mmm-yy") &amp;" to " &amp; TEXT(IFERROR(INDEX('Overview - Section A'!$E$45:$E$51,MATCH(J74,'Overview - Section A'!$U$45:$U$51,0)),""),"d-mmm-yy")</f>
        <v>1-Jan-21 to 31-Dec-21</v>
      </c>
      <c r="E74" s="416"/>
      <c r="F74" s="417"/>
      <c r="G74" s="481" t="str">
        <f t="shared" si="10"/>
        <v/>
      </c>
      <c r="H74" s="420"/>
      <c r="I74" s="472"/>
      <c r="J74" s="422" t="s">
        <v>465</v>
      </c>
      <c r="K74" s="489"/>
      <c r="L74" s="468" t="b">
        <f t="shared" si="8"/>
        <v>1</v>
      </c>
      <c r="M74" s="468" t="b">
        <f t="shared" si="9"/>
        <v>0</v>
      </c>
      <c r="N74" s="468" t="s">
        <v>926</v>
      </c>
      <c r="O74" s="50"/>
      <c r="P74" s="134"/>
      <c r="Q74" s="133"/>
      <c r="T74" s="103"/>
      <c r="V74" s="103"/>
      <c r="W74" s="103"/>
      <c r="X74" s="330"/>
    </row>
    <row r="75" spans="1:24" ht="47.1" customHeight="1" x14ac:dyDescent="0.25">
      <c r="A75" s="118"/>
      <c r="B75" s="396">
        <v>6</v>
      </c>
      <c r="C75" s="414" t="str">
        <f t="shared" si="7"/>
        <v/>
      </c>
      <c r="D75" s="488" t="str">
        <f ca="1">TEXT(IFERROR(INDEX('Overview - Section A'!$A$45:$A$51,MATCH(J75,'Overview - Section A'!$U$45:$U$51,0)),""),"d-mmm-yy") &amp;" to " &amp; TEXT(IFERROR(INDEX('Overview - Section A'!$E$45:$E$51,MATCH(J75,'Overview - Section A'!$U$45:$U$51,0)),""),"d-mmm-yy")</f>
        <v xml:space="preserve">1-Jan-22 to </v>
      </c>
      <c r="E75" s="416"/>
      <c r="F75" s="417"/>
      <c r="G75" s="481" t="str">
        <f t="shared" si="10"/>
        <v/>
      </c>
      <c r="H75" s="420"/>
      <c r="I75" s="472"/>
      <c r="J75" s="422" t="s">
        <v>467</v>
      </c>
      <c r="K75" s="489"/>
      <c r="L75" s="468" t="b">
        <f t="shared" si="8"/>
        <v>1</v>
      </c>
      <c r="M75" s="468" t="b">
        <f t="shared" si="9"/>
        <v>0</v>
      </c>
      <c r="N75" s="468" t="s">
        <v>927</v>
      </c>
      <c r="O75" s="50"/>
      <c r="P75" s="134"/>
      <c r="Q75" s="133"/>
      <c r="T75" s="103"/>
      <c r="V75" s="103"/>
      <c r="W75" s="103"/>
      <c r="X75" s="330"/>
    </row>
    <row r="76" spans="1:24" ht="47.1" customHeight="1" x14ac:dyDescent="0.25">
      <c r="A76" s="118"/>
      <c r="B76" s="396">
        <v>7</v>
      </c>
      <c r="C76" s="414" t="str">
        <f t="shared" si="7"/>
        <v/>
      </c>
      <c r="D76" s="488" t="str">
        <f ca="1">TEXT(IFERROR(INDEX('Overview - Section A'!$A$45:$A$51,MATCH(J76,'Overview - Section A'!$U$45:$U$51,0)),""),"d-mmm-yy") &amp;" to " &amp; TEXT(IFERROR(INDEX('Overview - Section A'!$E$45:$E$51,MATCH(J76,'Overview - Section A'!$U$45:$U$51,0)),""),"d-mmm-yy")</f>
        <v>1-Jul-18 to 31-Dec-18</v>
      </c>
      <c r="E76" s="417"/>
      <c r="F76" s="417"/>
      <c r="G76" s="481"/>
      <c r="H76" s="420"/>
      <c r="I76" s="472"/>
      <c r="J76" s="422" t="s">
        <v>460</v>
      </c>
      <c r="K76" s="489"/>
      <c r="L76" s="468" t="b">
        <f t="shared" si="8"/>
        <v>1</v>
      </c>
      <c r="M76" s="468" t="b">
        <f t="shared" si="9"/>
        <v>0</v>
      </c>
      <c r="N76" s="468" t="s">
        <v>928</v>
      </c>
      <c r="O76" s="50"/>
      <c r="P76" s="134"/>
      <c r="Q76" s="133"/>
      <c r="T76" s="103"/>
      <c r="V76" s="103"/>
      <c r="W76" s="103"/>
      <c r="X76" s="330"/>
    </row>
    <row r="77" spans="1:24" ht="47.1" customHeight="1" x14ac:dyDescent="0.25">
      <c r="A77" s="118"/>
      <c r="B77" s="396">
        <v>7</v>
      </c>
      <c r="C77" s="414" t="str">
        <f t="shared" si="7"/>
        <v/>
      </c>
      <c r="D77" s="488" t="str">
        <f ca="1">TEXT(IFERROR(INDEX('Overview - Section A'!$A$45:$A$51,MATCH(J77,'Overview - Section A'!$U$45:$U$51,0)),""),"d-mmm-yy") &amp;" to " &amp; TEXT(IFERROR(INDEX('Overview - Section A'!$E$45:$E$51,MATCH(J77,'Overview - Section A'!$U$45:$U$51,0)),""),"d-mmm-yy")</f>
        <v>1-Jan-19 to 31-Dec-19</v>
      </c>
      <c r="E77" s="417"/>
      <c r="F77" s="417"/>
      <c r="G77" s="481"/>
      <c r="H77" s="420"/>
      <c r="I77" s="472"/>
      <c r="J77" s="422" t="s">
        <v>462</v>
      </c>
      <c r="K77" s="489"/>
      <c r="L77" s="468" t="b">
        <f t="shared" si="8"/>
        <v>1</v>
      </c>
      <c r="M77" s="468" t="b">
        <f t="shared" si="9"/>
        <v>0</v>
      </c>
      <c r="N77" s="468" t="s">
        <v>929</v>
      </c>
      <c r="O77" s="50"/>
      <c r="P77" s="134"/>
      <c r="Q77" s="133"/>
      <c r="T77" s="103"/>
      <c r="V77" s="103"/>
      <c r="W77" s="103"/>
      <c r="X77" s="330"/>
    </row>
    <row r="78" spans="1:24" ht="47.1" customHeight="1" x14ac:dyDescent="0.25">
      <c r="A78" s="118"/>
      <c r="B78" s="396">
        <v>7</v>
      </c>
      <c r="C78" s="414" t="str">
        <f t="shared" si="7"/>
        <v/>
      </c>
      <c r="D78" s="488" t="str">
        <f ca="1">TEXT(IFERROR(INDEX('Overview - Section A'!$A$45:$A$51,MATCH(J78,'Overview - Section A'!$U$45:$U$51,0)),""),"d-mmm-yy") &amp;" to " &amp; TEXT(IFERROR(INDEX('Overview - Section A'!$E$45:$E$51,MATCH(J78,'Overview - Section A'!$U$45:$U$51,0)),""),"d-mmm-yy")</f>
        <v>1-Jan-20 to 31-Dec-20</v>
      </c>
      <c r="E78" s="416"/>
      <c r="F78" s="417"/>
      <c r="G78" s="481" t="str">
        <f t="shared" si="10"/>
        <v/>
      </c>
      <c r="H78" s="420"/>
      <c r="I78" s="472"/>
      <c r="J78" s="422" t="s">
        <v>481</v>
      </c>
      <c r="K78" s="489"/>
      <c r="L78" s="468" t="b">
        <f t="shared" si="8"/>
        <v>1</v>
      </c>
      <c r="M78" s="468" t="b">
        <f t="shared" si="9"/>
        <v>0</v>
      </c>
      <c r="N78" s="468" t="s">
        <v>930</v>
      </c>
      <c r="O78" s="50"/>
      <c r="P78" s="134"/>
      <c r="Q78" s="133"/>
      <c r="T78" s="103"/>
      <c r="V78" s="103"/>
      <c r="W78" s="103"/>
      <c r="X78" s="330"/>
    </row>
    <row r="79" spans="1:24" ht="47.1" customHeight="1" x14ac:dyDescent="0.25">
      <c r="A79" s="118"/>
      <c r="B79" s="396">
        <v>7</v>
      </c>
      <c r="C79" s="414" t="str">
        <f t="shared" si="7"/>
        <v/>
      </c>
      <c r="D79" s="488" t="str">
        <f ca="1">TEXT(IFERROR(INDEX('Overview - Section A'!$A$45:$A$51,MATCH(J79,'Overview - Section A'!$U$45:$U$51,0)),""),"d-mmm-yy") &amp;" to " &amp; TEXT(IFERROR(INDEX('Overview - Section A'!$E$45:$E$51,MATCH(J79,'Overview - Section A'!$U$45:$U$51,0)),""),"d-mmm-yy")</f>
        <v>1-Jan-21 to 31-Dec-21</v>
      </c>
      <c r="E79" s="416"/>
      <c r="F79" s="417"/>
      <c r="G79" s="481" t="str">
        <f t="shared" si="10"/>
        <v/>
      </c>
      <c r="H79" s="420"/>
      <c r="I79" s="472"/>
      <c r="J79" s="422" t="s">
        <v>465</v>
      </c>
      <c r="K79" s="489"/>
      <c r="L79" s="468" t="b">
        <f t="shared" si="8"/>
        <v>1</v>
      </c>
      <c r="M79" s="468" t="b">
        <f t="shared" si="9"/>
        <v>0</v>
      </c>
      <c r="N79" s="468" t="s">
        <v>931</v>
      </c>
      <c r="O79" s="50"/>
      <c r="P79" s="134"/>
      <c r="Q79" s="133"/>
      <c r="T79" s="103"/>
      <c r="V79" s="103"/>
      <c r="W79" s="103"/>
      <c r="X79" s="330"/>
    </row>
    <row r="80" spans="1:24" ht="47.1" customHeight="1" x14ac:dyDescent="0.25">
      <c r="A80" s="118"/>
      <c r="B80" s="396">
        <v>7</v>
      </c>
      <c r="C80" s="414" t="str">
        <f t="shared" si="7"/>
        <v/>
      </c>
      <c r="D80" s="488" t="str">
        <f ca="1">TEXT(IFERROR(INDEX('Overview - Section A'!$A$45:$A$51,MATCH(J80,'Overview - Section A'!$U$45:$U$51,0)),""),"d-mmm-yy") &amp;" to " &amp; TEXT(IFERROR(INDEX('Overview - Section A'!$E$45:$E$51,MATCH(J80,'Overview - Section A'!$U$45:$U$51,0)),""),"d-mmm-yy")</f>
        <v xml:space="preserve">1-Jan-22 to </v>
      </c>
      <c r="E80" s="416"/>
      <c r="F80" s="417"/>
      <c r="G80" s="481" t="str">
        <f t="shared" si="10"/>
        <v/>
      </c>
      <c r="H80" s="420"/>
      <c r="I80" s="472"/>
      <c r="J80" s="422" t="s">
        <v>467</v>
      </c>
      <c r="K80" s="489"/>
      <c r="L80" s="468" t="b">
        <f t="shared" si="8"/>
        <v>1</v>
      </c>
      <c r="M80" s="468" t="b">
        <f t="shared" si="9"/>
        <v>0</v>
      </c>
      <c r="N80" s="468" t="s">
        <v>932</v>
      </c>
      <c r="O80" s="50"/>
      <c r="P80" s="134"/>
      <c r="Q80" s="133"/>
      <c r="T80" s="103"/>
      <c r="V80" s="103"/>
      <c r="W80" s="103"/>
      <c r="X80" s="330"/>
    </row>
    <row r="81" spans="1:24" ht="47.1" customHeight="1" x14ac:dyDescent="0.25">
      <c r="A81" s="118"/>
      <c r="B81" s="396">
        <v>8</v>
      </c>
      <c r="C81" s="414" t="str">
        <f t="shared" si="7"/>
        <v/>
      </c>
      <c r="D81" s="488" t="str">
        <f ca="1">TEXT(IFERROR(INDEX('Overview - Section A'!$A$45:$A$51,MATCH(J81,'Overview - Section A'!$U$45:$U$51,0)),""),"d-mmm-yy") &amp;" to " &amp; TEXT(IFERROR(INDEX('Overview - Section A'!$E$45:$E$51,MATCH(J81,'Overview - Section A'!$U$45:$U$51,0)),""),"d-mmm-yy")</f>
        <v>1-Jul-18 to 31-Dec-18</v>
      </c>
      <c r="E81" s="416"/>
      <c r="F81" s="417"/>
      <c r="G81" s="481" t="str">
        <f t="shared" si="10"/>
        <v/>
      </c>
      <c r="H81" s="420"/>
      <c r="I81" s="472"/>
      <c r="J81" s="422" t="s">
        <v>460</v>
      </c>
      <c r="K81" s="489"/>
      <c r="L81" s="468" t="b">
        <f t="shared" si="8"/>
        <v>1</v>
      </c>
      <c r="M81" s="468" t="b">
        <f t="shared" si="9"/>
        <v>0</v>
      </c>
      <c r="N81" s="468" t="s">
        <v>933</v>
      </c>
      <c r="O81" s="50"/>
      <c r="P81" s="134"/>
      <c r="Q81" s="133"/>
      <c r="T81" s="103"/>
      <c r="V81" s="103"/>
      <c r="W81" s="103"/>
      <c r="X81" s="330"/>
    </row>
    <row r="82" spans="1:24" ht="47.1" customHeight="1" x14ac:dyDescent="0.25">
      <c r="A82" s="118"/>
      <c r="B82" s="396">
        <v>8</v>
      </c>
      <c r="C82" s="414" t="str">
        <f t="shared" si="7"/>
        <v/>
      </c>
      <c r="D82" s="488" t="str">
        <f ca="1">TEXT(IFERROR(INDEX('Overview - Section A'!$A$45:$A$51,MATCH(J82,'Overview - Section A'!$U$45:$U$51,0)),""),"d-mmm-yy") &amp;" to " &amp; TEXT(IFERROR(INDEX('Overview - Section A'!$E$45:$E$51,MATCH(J82,'Overview - Section A'!$U$45:$U$51,0)),""),"d-mmm-yy")</f>
        <v>1-Jan-19 to 31-Dec-19</v>
      </c>
      <c r="E82" s="416"/>
      <c r="F82" s="417"/>
      <c r="G82" s="481" t="str">
        <f t="shared" si="10"/>
        <v/>
      </c>
      <c r="H82" s="420"/>
      <c r="I82" s="472"/>
      <c r="J82" s="422" t="s">
        <v>462</v>
      </c>
      <c r="K82" s="489"/>
      <c r="L82" s="468" t="b">
        <f t="shared" si="8"/>
        <v>1</v>
      </c>
      <c r="M82" s="468" t="b">
        <f t="shared" si="9"/>
        <v>0</v>
      </c>
      <c r="N82" s="468" t="s">
        <v>934</v>
      </c>
      <c r="O82" s="50"/>
      <c r="P82" s="134"/>
      <c r="Q82" s="133"/>
      <c r="T82" s="103"/>
      <c r="V82" s="103"/>
      <c r="W82" s="103"/>
      <c r="X82" s="330"/>
    </row>
    <row r="83" spans="1:24" ht="47.1" customHeight="1" x14ac:dyDescent="0.25">
      <c r="A83" s="118"/>
      <c r="B83" s="396">
        <v>8</v>
      </c>
      <c r="C83" s="414" t="str">
        <f t="shared" si="7"/>
        <v/>
      </c>
      <c r="D83" s="488" t="str">
        <f ca="1">TEXT(IFERROR(INDEX('Overview - Section A'!$A$45:$A$51,MATCH(J83,'Overview - Section A'!$U$45:$U$51,0)),""),"d-mmm-yy") &amp;" to " &amp; TEXT(IFERROR(INDEX('Overview - Section A'!$E$45:$E$51,MATCH(J83,'Overview - Section A'!$U$45:$U$51,0)),""),"d-mmm-yy")</f>
        <v>1-Jan-20 to 31-Dec-20</v>
      </c>
      <c r="E83" s="416"/>
      <c r="F83" s="417"/>
      <c r="G83" s="481" t="str">
        <f t="shared" si="10"/>
        <v/>
      </c>
      <c r="H83" s="420"/>
      <c r="I83" s="472"/>
      <c r="J83" s="422" t="s">
        <v>481</v>
      </c>
      <c r="K83" s="489"/>
      <c r="L83" s="468" t="b">
        <f t="shared" si="8"/>
        <v>1</v>
      </c>
      <c r="M83" s="468" t="b">
        <f t="shared" si="9"/>
        <v>0</v>
      </c>
      <c r="N83" s="468" t="s">
        <v>935</v>
      </c>
      <c r="O83" s="50"/>
      <c r="P83" s="134"/>
      <c r="Q83" s="133"/>
      <c r="T83" s="103"/>
      <c r="V83" s="103"/>
      <c r="W83" s="103"/>
      <c r="X83" s="330"/>
    </row>
    <row r="84" spans="1:24" ht="47.1" customHeight="1" x14ac:dyDescent="0.25">
      <c r="A84" s="118"/>
      <c r="B84" s="396">
        <v>8</v>
      </c>
      <c r="C84" s="414" t="str">
        <f t="shared" si="7"/>
        <v/>
      </c>
      <c r="D84" s="488" t="str">
        <f ca="1">TEXT(IFERROR(INDEX('Overview - Section A'!$A$45:$A$51,MATCH(J84,'Overview - Section A'!$U$45:$U$51,0)),""),"d-mmm-yy") &amp;" to " &amp; TEXT(IFERROR(INDEX('Overview - Section A'!$E$45:$E$51,MATCH(J84,'Overview - Section A'!$U$45:$U$51,0)),""),"d-mmm-yy")</f>
        <v>1-Jan-21 to 31-Dec-21</v>
      </c>
      <c r="E84" s="416"/>
      <c r="F84" s="417"/>
      <c r="G84" s="481" t="str">
        <f t="shared" si="10"/>
        <v/>
      </c>
      <c r="H84" s="420"/>
      <c r="I84" s="472"/>
      <c r="J84" s="422" t="s">
        <v>465</v>
      </c>
      <c r="K84" s="489"/>
      <c r="L84" s="468" t="b">
        <f t="shared" si="8"/>
        <v>1</v>
      </c>
      <c r="M84" s="468" t="b">
        <f t="shared" si="9"/>
        <v>0</v>
      </c>
      <c r="N84" s="468" t="s">
        <v>936</v>
      </c>
      <c r="O84" s="50"/>
      <c r="P84" s="134"/>
      <c r="Q84" s="133"/>
      <c r="T84" s="103"/>
      <c r="V84" s="103"/>
      <c r="W84" s="103"/>
      <c r="X84" s="330"/>
    </row>
    <row r="85" spans="1:24" ht="47.1" customHeight="1" x14ac:dyDescent="0.25">
      <c r="A85" s="118"/>
      <c r="B85" s="396">
        <v>8</v>
      </c>
      <c r="C85" s="414" t="str">
        <f t="shared" si="7"/>
        <v/>
      </c>
      <c r="D85" s="488" t="str">
        <f ca="1">TEXT(IFERROR(INDEX('Overview - Section A'!$A$45:$A$51,MATCH(J85,'Overview - Section A'!$U$45:$U$51,0)),""),"d-mmm-yy") &amp;" to " &amp; TEXT(IFERROR(INDEX('Overview - Section A'!$E$45:$E$51,MATCH(J85,'Overview - Section A'!$U$45:$U$51,0)),""),"d-mmm-yy")</f>
        <v xml:space="preserve">1-Jan-22 to </v>
      </c>
      <c r="E85" s="416"/>
      <c r="F85" s="417"/>
      <c r="G85" s="481" t="str">
        <f t="shared" si="10"/>
        <v/>
      </c>
      <c r="H85" s="420"/>
      <c r="I85" s="472"/>
      <c r="J85" s="422" t="s">
        <v>467</v>
      </c>
      <c r="K85" s="489"/>
      <c r="L85" s="468" t="b">
        <f t="shared" si="8"/>
        <v>1</v>
      </c>
      <c r="M85" s="468" t="b">
        <f t="shared" si="9"/>
        <v>0</v>
      </c>
      <c r="N85" s="468" t="s">
        <v>937</v>
      </c>
      <c r="O85" s="50"/>
      <c r="P85" s="134"/>
      <c r="Q85" s="133"/>
      <c r="T85" s="103"/>
      <c r="V85" s="103"/>
      <c r="W85" s="103"/>
      <c r="X85" s="330"/>
    </row>
    <row r="86" spans="1:24" ht="47.1" customHeight="1" x14ac:dyDescent="0.25">
      <c r="A86" s="118"/>
      <c r="B86" s="396">
        <v>9</v>
      </c>
      <c r="C86" s="414" t="str">
        <f t="shared" si="7"/>
        <v/>
      </c>
      <c r="D86" s="488" t="str">
        <f ca="1">TEXT(IFERROR(INDEX('Overview - Section A'!$A$45:$A$51,MATCH(J86,'Overview - Section A'!$U$45:$U$51,0)),""),"d-mmm-yy") &amp;" to " &amp; TEXT(IFERROR(INDEX('Overview - Section A'!$E$45:$E$51,MATCH(J86,'Overview - Section A'!$U$45:$U$51,0)),""),"d-mmm-yy")</f>
        <v>1-Jul-18 to 31-Dec-18</v>
      </c>
      <c r="E86" s="416"/>
      <c r="F86" s="417"/>
      <c r="G86" s="481" t="str">
        <f t="shared" si="10"/>
        <v/>
      </c>
      <c r="H86" s="420"/>
      <c r="I86" s="472"/>
      <c r="J86" s="422" t="s">
        <v>460</v>
      </c>
      <c r="K86" s="489"/>
      <c r="L86" s="468" t="b">
        <f t="shared" si="8"/>
        <v>1</v>
      </c>
      <c r="M86" s="468" t="b">
        <f t="shared" si="9"/>
        <v>0</v>
      </c>
      <c r="N86" s="468" t="s">
        <v>938</v>
      </c>
      <c r="O86" s="50"/>
      <c r="P86" s="134"/>
      <c r="Q86" s="133"/>
      <c r="T86" s="103"/>
      <c r="V86" s="103"/>
      <c r="W86" s="103"/>
      <c r="X86" s="330"/>
    </row>
    <row r="87" spans="1:24" ht="47.1" customHeight="1" x14ac:dyDescent="0.25">
      <c r="A87" s="118"/>
      <c r="B87" s="396">
        <v>9</v>
      </c>
      <c r="C87" s="414" t="str">
        <f t="shared" si="7"/>
        <v/>
      </c>
      <c r="D87" s="488" t="str">
        <f ca="1">TEXT(IFERROR(INDEX('Overview - Section A'!$A$45:$A$51,MATCH(J87,'Overview - Section A'!$U$45:$U$51,0)),""),"d-mmm-yy") &amp;" to " &amp; TEXT(IFERROR(INDEX('Overview - Section A'!$E$45:$E$51,MATCH(J87,'Overview - Section A'!$U$45:$U$51,0)),""),"d-mmm-yy")</f>
        <v>1-Jan-19 to 31-Dec-19</v>
      </c>
      <c r="E87" s="416"/>
      <c r="F87" s="417"/>
      <c r="G87" s="481" t="str">
        <f t="shared" si="10"/>
        <v/>
      </c>
      <c r="H87" s="420"/>
      <c r="I87" s="472"/>
      <c r="J87" s="422" t="s">
        <v>462</v>
      </c>
      <c r="K87" s="489"/>
      <c r="L87" s="468" t="b">
        <f t="shared" si="8"/>
        <v>1</v>
      </c>
      <c r="M87" s="468" t="b">
        <f t="shared" si="9"/>
        <v>0</v>
      </c>
      <c r="N87" s="468" t="s">
        <v>939</v>
      </c>
      <c r="O87" s="50"/>
      <c r="P87" s="134"/>
      <c r="Q87" s="133"/>
      <c r="T87" s="103"/>
      <c r="V87" s="103"/>
      <c r="W87" s="103"/>
      <c r="X87" s="330"/>
    </row>
    <row r="88" spans="1:24" ht="47.1" customHeight="1" x14ac:dyDescent="0.25">
      <c r="A88" s="118"/>
      <c r="B88" s="396">
        <v>9</v>
      </c>
      <c r="C88" s="414" t="str">
        <f t="shared" si="7"/>
        <v/>
      </c>
      <c r="D88" s="488" t="str">
        <f ca="1">TEXT(IFERROR(INDEX('Overview - Section A'!$A$45:$A$51,MATCH(J88,'Overview - Section A'!$U$45:$U$51,0)),""),"d-mmm-yy") &amp;" to " &amp; TEXT(IFERROR(INDEX('Overview - Section A'!$E$45:$E$51,MATCH(J88,'Overview - Section A'!$U$45:$U$51,0)),""),"d-mmm-yy")</f>
        <v>1-Jan-20 to 31-Dec-20</v>
      </c>
      <c r="E88" s="416"/>
      <c r="F88" s="417"/>
      <c r="G88" s="481" t="str">
        <f t="shared" si="10"/>
        <v/>
      </c>
      <c r="H88" s="420"/>
      <c r="I88" s="472"/>
      <c r="J88" s="422" t="s">
        <v>481</v>
      </c>
      <c r="K88" s="489"/>
      <c r="L88" s="468" t="b">
        <f t="shared" si="8"/>
        <v>1</v>
      </c>
      <c r="M88" s="468" t="b">
        <f t="shared" si="9"/>
        <v>0</v>
      </c>
      <c r="N88" s="468" t="s">
        <v>940</v>
      </c>
      <c r="O88" s="50"/>
      <c r="P88" s="134"/>
      <c r="Q88" s="133"/>
      <c r="T88" s="103"/>
      <c r="V88" s="103"/>
      <c r="W88" s="103"/>
      <c r="X88" s="330"/>
    </row>
    <row r="89" spans="1:24" ht="47.1" customHeight="1" x14ac:dyDescent="0.25">
      <c r="A89" s="118"/>
      <c r="B89" s="396">
        <v>9</v>
      </c>
      <c r="C89" s="414" t="str">
        <f t="shared" si="7"/>
        <v/>
      </c>
      <c r="D89" s="488" t="str">
        <f ca="1">TEXT(IFERROR(INDEX('Overview - Section A'!$A$45:$A$51,MATCH(J89,'Overview - Section A'!$U$45:$U$51,0)),""),"d-mmm-yy") &amp;" to " &amp; TEXT(IFERROR(INDEX('Overview - Section A'!$E$45:$E$51,MATCH(J89,'Overview - Section A'!$U$45:$U$51,0)),""),"d-mmm-yy")</f>
        <v>1-Jan-21 to 31-Dec-21</v>
      </c>
      <c r="E89" s="416"/>
      <c r="F89" s="417"/>
      <c r="G89" s="481" t="str">
        <f t="shared" si="10"/>
        <v/>
      </c>
      <c r="H89" s="420"/>
      <c r="I89" s="472"/>
      <c r="J89" s="422" t="s">
        <v>465</v>
      </c>
      <c r="K89" s="489"/>
      <c r="L89" s="468" t="b">
        <f t="shared" si="8"/>
        <v>1</v>
      </c>
      <c r="M89" s="468" t="b">
        <f t="shared" si="9"/>
        <v>0</v>
      </c>
      <c r="N89" s="468" t="s">
        <v>941</v>
      </c>
      <c r="O89" s="50"/>
      <c r="P89" s="134"/>
      <c r="Q89" s="133"/>
      <c r="T89" s="103"/>
      <c r="V89" s="103"/>
      <c r="W89" s="103"/>
      <c r="X89" s="330"/>
    </row>
    <row r="90" spans="1:24" ht="47.1" customHeight="1" x14ac:dyDescent="0.25">
      <c r="A90" s="118"/>
      <c r="B90" s="396">
        <v>9</v>
      </c>
      <c r="C90" s="414" t="str">
        <f t="shared" si="7"/>
        <v/>
      </c>
      <c r="D90" s="488" t="str">
        <f ca="1">TEXT(IFERROR(INDEX('Overview - Section A'!$A$45:$A$51,MATCH(J90,'Overview - Section A'!$U$45:$U$51,0)),""),"d-mmm-yy") &amp;" to " &amp; TEXT(IFERROR(INDEX('Overview - Section A'!$E$45:$E$51,MATCH(J90,'Overview - Section A'!$U$45:$U$51,0)),""),"d-mmm-yy")</f>
        <v xml:space="preserve">1-Jan-22 to </v>
      </c>
      <c r="E90" s="416"/>
      <c r="F90" s="417"/>
      <c r="G90" s="481" t="str">
        <f t="shared" si="10"/>
        <v/>
      </c>
      <c r="H90" s="420"/>
      <c r="I90" s="472"/>
      <c r="J90" s="422" t="s">
        <v>467</v>
      </c>
      <c r="K90" s="489"/>
      <c r="L90" s="468" t="b">
        <f t="shared" si="8"/>
        <v>1</v>
      </c>
      <c r="M90" s="468" t="b">
        <f t="shared" si="9"/>
        <v>0</v>
      </c>
      <c r="N90" s="468" t="s">
        <v>942</v>
      </c>
      <c r="O90" s="50"/>
      <c r="P90" s="134"/>
      <c r="Q90" s="133"/>
      <c r="T90" s="103"/>
      <c r="V90" s="103"/>
      <c r="W90" s="103"/>
      <c r="X90" s="330"/>
    </row>
    <row r="91" spans="1:24" ht="47.1" customHeight="1" x14ac:dyDescent="0.25">
      <c r="A91" s="118"/>
      <c r="B91" s="396">
        <v>10</v>
      </c>
      <c r="C91" s="414" t="str">
        <f t="shared" si="7"/>
        <v/>
      </c>
      <c r="D91" s="488" t="str">
        <f ca="1">TEXT(IFERROR(INDEX('Overview - Section A'!$A$45:$A$51,MATCH(J91,'Overview - Section A'!$U$45:$U$51,0)),""),"d-mmm-yy") &amp;" to " &amp; TEXT(IFERROR(INDEX('Overview - Section A'!$E$45:$E$51,MATCH(J91,'Overview - Section A'!$U$45:$U$51,0)),""),"d-mmm-yy")</f>
        <v>1-Jul-18 to 31-Dec-18</v>
      </c>
      <c r="E91" s="416"/>
      <c r="F91" s="417"/>
      <c r="G91" s="481" t="str">
        <f t="shared" si="10"/>
        <v/>
      </c>
      <c r="H91" s="420"/>
      <c r="I91" s="472"/>
      <c r="J91" s="422" t="s">
        <v>460</v>
      </c>
      <c r="K91" s="489"/>
      <c r="L91" s="468" t="b">
        <f t="shared" si="8"/>
        <v>1</v>
      </c>
      <c r="M91" s="468" t="b">
        <f t="shared" si="9"/>
        <v>0</v>
      </c>
      <c r="N91" s="468" t="s">
        <v>943</v>
      </c>
      <c r="O91" s="50"/>
      <c r="P91" s="134"/>
      <c r="Q91" s="133"/>
      <c r="T91" s="103"/>
      <c r="V91" s="103"/>
      <c r="W91" s="103"/>
      <c r="X91" s="330"/>
    </row>
    <row r="92" spans="1:24" ht="47.1" customHeight="1" x14ac:dyDescent="0.25">
      <c r="A92" s="118"/>
      <c r="B92" s="396">
        <v>10</v>
      </c>
      <c r="C92" s="414" t="str">
        <f t="shared" si="7"/>
        <v/>
      </c>
      <c r="D92" s="488" t="str">
        <f ca="1">TEXT(IFERROR(INDEX('Overview - Section A'!$A$45:$A$51,MATCH(J92,'Overview - Section A'!$U$45:$U$51,0)),""),"d-mmm-yy") &amp;" to " &amp; TEXT(IFERROR(INDEX('Overview - Section A'!$E$45:$E$51,MATCH(J92,'Overview - Section A'!$U$45:$U$51,0)),""),"d-mmm-yy")</f>
        <v>1-Jan-19 to 31-Dec-19</v>
      </c>
      <c r="E92" s="416"/>
      <c r="F92" s="417"/>
      <c r="G92" s="481" t="str">
        <f t="shared" si="10"/>
        <v/>
      </c>
      <c r="H92" s="420"/>
      <c r="I92" s="472"/>
      <c r="J92" s="422" t="s">
        <v>462</v>
      </c>
      <c r="K92" s="489"/>
      <c r="L92" s="468" t="b">
        <f t="shared" si="8"/>
        <v>1</v>
      </c>
      <c r="M92" s="468" t="b">
        <f t="shared" si="9"/>
        <v>0</v>
      </c>
      <c r="N92" s="468" t="s">
        <v>944</v>
      </c>
      <c r="O92" s="50"/>
      <c r="P92" s="134"/>
      <c r="Q92" s="133"/>
      <c r="T92" s="103"/>
      <c r="V92" s="103"/>
      <c r="W92" s="103"/>
      <c r="X92" s="330"/>
    </row>
    <row r="93" spans="1:24" ht="47.1" customHeight="1" x14ac:dyDescent="0.25">
      <c r="A93" s="118"/>
      <c r="B93" s="396">
        <v>10</v>
      </c>
      <c r="C93" s="414" t="str">
        <f t="shared" si="7"/>
        <v/>
      </c>
      <c r="D93" s="488" t="str">
        <f ca="1">TEXT(IFERROR(INDEX('Overview - Section A'!$A$45:$A$51,MATCH(J93,'Overview - Section A'!$U$45:$U$51,0)),""),"d-mmm-yy") &amp;" to " &amp; TEXT(IFERROR(INDEX('Overview - Section A'!$E$45:$E$51,MATCH(J93,'Overview - Section A'!$U$45:$U$51,0)),""),"d-mmm-yy")</f>
        <v>1-Jan-20 to 31-Dec-20</v>
      </c>
      <c r="E93" s="416"/>
      <c r="F93" s="417"/>
      <c r="G93" s="481" t="str">
        <f t="shared" si="10"/>
        <v/>
      </c>
      <c r="H93" s="420"/>
      <c r="I93" s="472"/>
      <c r="J93" s="422" t="s">
        <v>481</v>
      </c>
      <c r="K93" s="489"/>
      <c r="L93" s="468" t="b">
        <f t="shared" si="8"/>
        <v>1</v>
      </c>
      <c r="M93" s="468" t="b">
        <f t="shared" si="9"/>
        <v>0</v>
      </c>
      <c r="N93" s="468" t="s">
        <v>945</v>
      </c>
      <c r="O93" s="50"/>
      <c r="P93" s="134"/>
      <c r="Q93" s="133"/>
      <c r="T93" s="103"/>
      <c r="V93" s="103"/>
      <c r="W93" s="103"/>
      <c r="X93" s="330"/>
    </row>
    <row r="94" spans="1:24" ht="47.1" customHeight="1" x14ac:dyDescent="0.25">
      <c r="A94" s="118"/>
      <c r="B94" s="396">
        <v>10</v>
      </c>
      <c r="C94" s="414" t="str">
        <f t="shared" si="7"/>
        <v/>
      </c>
      <c r="D94" s="488" t="str">
        <f ca="1">TEXT(IFERROR(INDEX('Overview - Section A'!$A$45:$A$51,MATCH(J94,'Overview - Section A'!$U$45:$U$51,0)),""),"d-mmm-yy") &amp;" to " &amp; TEXT(IFERROR(INDEX('Overview - Section A'!$E$45:$E$51,MATCH(J94,'Overview - Section A'!$U$45:$U$51,0)),""),"d-mmm-yy")</f>
        <v>1-Jan-21 to 31-Dec-21</v>
      </c>
      <c r="E94" s="416"/>
      <c r="F94" s="417"/>
      <c r="G94" s="481" t="str">
        <f t="shared" si="10"/>
        <v/>
      </c>
      <c r="H94" s="420"/>
      <c r="I94" s="472"/>
      <c r="J94" s="422" t="s">
        <v>465</v>
      </c>
      <c r="K94" s="489"/>
      <c r="L94" s="468" t="b">
        <f t="shared" si="8"/>
        <v>1</v>
      </c>
      <c r="M94" s="468" t="b">
        <f t="shared" si="9"/>
        <v>0</v>
      </c>
      <c r="N94" s="468" t="s">
        <v>946</v>
      </c>
      <c r="O94" s="50"/>
      <c r="P94" s="134"/>
      <c r="Q94" s="133"/>
      <c r="T94" s="103"/>
      <c r="V94" s="103"/>
      <c r="W94" s="103"/>
      <c r="X94" s="330"/>
    </row>
    <row r="95" spans="1:24" ht="47.1" customHeight="1" x14ac:dyDescent="0.25">
      <c r="A95" s="118"/>
      <c r="B95" s="396">
        <v>10</v>
      </c>
      <c r="C95" s="414" t="str">
        <f t="shared" si="7"/>
        <v/>
      </c>
      <c r="D95" s="488" t="str">
        <f ca="1">TEXT(IFERROR(INDEX('Overview - Section A'!$A$45:$A$51,MATCH(J95,'Overview - Section A'!$U$45:$U$51,0)),""),"d-mmm-yy") &amp;" to " &amp; TEXT(IFERROR(INDEX('Overview - Section A'!$E$45:$E$51,MATCH(J95,'Overview - Section A'!$U$45:$U$51,0)),""),"d-mmm-yy")</f>
        <v xml:space="preserve">1-Jan-22 to </v>
      </c>
      <c r="E95" s="416"/>
      <c r="F95" s="417"/>
      <c r="G95" s="481" t="str">
        <f t="shared" si="10"/>
        <v/>
      </c>
      <c r="H95" s="420"/>
      <c r="I95" s="472"/>
      <c r="J95" s="422" t="s">
        <v>467</v>
      </c>
      <c r="K95" s="489"/>
      <c r="L95" s="468" t="b">
        <f t="shared" si="8"/>
        <v>1</v>
      </c>
      <c r="M95" s="468" t="b">
        <f t="shared" si="9"/>
        <v>0</v>
      </c>
      <c r="N95" s="468" t="s">
        <v>947</v>
      </c>
      <c r="O95" s="50"/>
      <c r="P95" s="134"/>
      <c r="Q95" s="133"/>
      <c r="T95" s="103"/>
      <c r="V95" s="103"/>
      <c r="W95" s="103"/>
      <c r="X95" s="330"/>
    </row>
    <row r="96" spans="1:24" ht="47.1" customHeight="1" x14ac:dyDescent="0.25">
      <c r="A96" s="118"/>
      <c r="B96" s="396">
        <v>11</v>
      </c>
      <c r="C96" s="414" t="str">
        <f t="shared" si="7"/>
        <v/>
      </c>
      <c r="D96" s="488" t="str">
        <f ca="1">TEXT(IFERROR(INDEX('Overview - Section A'!$A$45:$A$51,MATCH(J96,'Overview - Section A'!$U$45:$U$51,0)),""),"d-mmm-yy") &amp;" to " &amp; TEXT(IFERROR(INDEX('Overview - Section A'!$E$45:$E$51,MATCH(J96,'Overview - Section A'!$U$45:$U$51,0)),""),"d-mmm-yy")</f>
        <v>1-Jul-18 to 31-Dec-18</v>
      </c>
      <c r="E96" s="416"/>
      <c r="F96" s="417"/>
      <c r="G96" s="481" t="str">
        <f t="shared" si="10"/>
        <v/>
      </c>
      <c r="H96" s="420"/>
      <c r="I96" s="472"/>
      <c r="J96" s="422" t="s">
        <v>460</v>
      </c>
      <c r="K96" s="489"/>
      <c r="L96" s="468" t="b">
        <f t="shared" si="8"/>
        <v>1</v>
      </c>
      <c r="M96" s="468" t="b">
        <f t="shared" si="9"/>
        <v>0</v>
      </c>
      <c r="N96" s="468" t="s">
        <v>948</v>
      </c>
      <c r="O96" s="50"/>
      <c r="P96" s="134"/>
      <c r="Q96" s="133"/>
      <c r="T96" s="103"/>
      <c r="V96" s="103"/>
      <c r="W96" s="103"/>
      <c r="X96" s="330"/>
    </row>
    <row r="97" spans="1:24" ht="47.1" customHeight="1" x14ac:dyDescent="0.25">
      <c r="A97" s="118"/>
      <c r="B97" s="396">
        <v>11</v>
      </c>
      <c r="C97" s="414" t="str">
        <f t="shared" si="7"/>
        <v/>
      </c>
      <c r="D97" s="488" t="str">
        <f ca="1">TEXT(IFERROR(INDEX('Overview - Section A'!$A$45:$A$51,MATCH(J97,'Overview - Section A'!$U$45:$U$51,0)),""),"d-mmm-yy") &amp;" to " &amp; TEXT(IFERROR(INDEX('Overview - Section A'!$E$45:$E$51,MATCH(J97,'Overview - Section A'!$U$45:$U$51,0)),""),"d-mmm-yy")</f>
        <v>1-Jan-19 to 31-Dec-19</v>
      </c>
      <c r="E97" s="416"/>
      <c r="F97" s="417"/>
      <c r="G97" s="481" t="str">
        <f t="shared" si="10"/>
        <v/>
      </c>
      <c r="H97" s="420"/>
      <c r="I97" s="472"/>
      <c r="J97" s="422" t="s">
        <v>462</v>
      </c>
      <c r="K97" s="489"/>
      <c r="L97" s="468" t="b">
        <f t="shared" si="8"/>
        <v>1</v>
      </c>
      <c r="M97" s="468" t="b">
        <f t="shared" si="9"/>
        <v>0</v>
      </c>
      <c r="N97" s="468" t="s">
        <v>949</v>
      </c>
      <c r="O97" s="50"/>
      <c r="P97" s="134"/>
      <c r="Q97" s="133"/>
      <c r="T97" s="103"/>
      <c r="V97" s="103"/>
      <c r="W97" s="103"/>
      <c r="X97" s="330"/>
    </row>
    <row r="98" spans="1:24" ht="47.1" customHeight="1" x14ac:dyDescent="0.25">
      <c r="A98" s="118"/>
      <c r="B98" s="396">
        <v>11</v>
      </c>
      <c r="C98" s="414" t="str">
        <f t="shared" si="7"/>
        <v/>
      </c>
      <c r="D98" s="488" t="str">
        <f ca="1">TEXT(IFERROR(INDEX('Overview - Section A'!$A$45:$A$51,MATCH(J98,'Overview - Section A'!$U$45:$U$51,0)),""),"d-mmm-yy") &amp;" to " &amp; TEXT(IFERROR(INDEX('Overview - Section A'!$E$45:$E$51,MATCH(J98,'Overview - Section A'!$U$45:$U$51,0)),""),"d-mmm-yy")</f>
        <v>1-Jan-20 to 31-Dec-20</v>
      </c>
      <c r="E98" s="416"/>
      <c r="F98" s="417"/>
      <c r="G98" s="481" t="str">
        <f t="shared" si="10"/>
        <v/>
      </c>
      <c r="H98" s="420"/>
      <c r="I98" s="472"/>
      <c r="J98" s="422" t="s">
        <v>481</v>
      </c>
      <c r="K98" s="489"/>
      <c r="L98" s="468" t="b">
        <f t="shared" si="8"/>
        <v>1</v>
      </c>
      <c r="M98" s="468" t="b">
        <f t="shared" si="9"/>
        <v>0</v>
      </c>
      <c r="N98" s="468" t="s">
        <v>950</v>
      </c>
      <c r="O98" s="50"/>
      <c r="P98" s="134"/>
      <c r="Q98" s="133"/>
      <c r="T98" s="103"/>
      <c r="V98" s="103"/>
      <c r="W98" s="103"/>
      <c r="X98" s="330"/>
    </row>
    <row r="99" spans="1:24" ht="47.1" customHeight="1" x14ac:dyDescent="0.25">
      <c r="A99" s="118"/>
      <c r="B99" s="396">
        <v>11</v>
      </c>
      <c r="C99" s="414" t="str">
        <f t="shared" si="7"/>
        <v/>
      </c>
      <c r="D99" s="488" t="str">
        <f ca="1">TEXT(IFERROR(INDEX('Overview - Section A'!$A$45:$A$51,MATCH(J99,'Overview - Section A'!$U$45:$U$51,0)),""),"d-mmm-yy") &amp;" to " &amp; TEXT(IFERROR(INDEX('Overview - Section A'!$E$45:$E$51,MATCH(J99,'Overview - Section A'!$U$45:$U$51,0)),""),"d-mmm-yy")</f>
        <v>1-Jan-21 to 31-Dec-21</v>
      </c>
      <c r="E99" s="416"/>
      <c r="F99" s="417"/>
      <c r="G99" s="481" t="str">
        <f t="shared" si="10"/>
        <v/>
      </c>
      <c r="H99" s="420"/>
      <c r="I99" s="472"/>
      <c r="J99" s="422" t="s">
        <v>465</v>
      </c>
      <c r="K99" s="489"/>
      <c r="L99" s="468" t="b">
        <f t="shared" si="8"/>
        <v>1</v>
      </c>
      <c r="M99" s="468" t="b">
        <f t="shared" si="9"/>
        <v>0</v>
      </c>
      <c r="N99" s="468" t="s">
        <v>951</v>
      </c>
      <c r="O99" s="50"/>
      <c r="P99" s="134"/>
      <c r="Q99" s="133"/>
      <c r="T99" s="103"/>
      <c r="V99" s="103"/>
      <c r="W99" s="103"/>
      <c r="X99" s="330"/>
    </row>
    <row r="100" spans="1:24" ht="47.1" customHeight="1" x14ac:dyDescent="0.25">
      <c r="A100" s="118"/>
      <c r="B100" s="396">
        <v>11</v>
      </c>
      <c r="C100" s="414" t="str">
        <f t="shared" si="7"/>
        <v/>
      </c>
      <c r="D100" s="488" t="str">
        <f ca="1">TEXT(IFERROR(INDEX('Overview - Section A'!$A$45:$A$51,MATCH(J100,'Overview - Section A'!$U$45:$U$51,0)),""),"d-mmm-yy") &amp;" to " &amp; TEXT(IFERROR(INDEX('Overview - Section A'!$E$45:$E$51,MATCH(J100,'Overview - Section A'!$U$45:$U$51,0)),""),"d-mmm-yy")</f>
        <v xml:space="preserve">1-Jan-22 to </v>
      </c>
      <c r="E100" s="416"/>
      <c r="F100" s="417"/>
      <c r="G100" s="481" t="str">
        <f t="shared" si="10"/>
        <v/>
      </c>
      <c r="H100" s="420"/>
      <c r="I100" s="472"/>
      <c r="J100" s="422" t="s">
        <v>467</v>
      </c>
      <c r="K100" s="489"/>
      <c r="L100" s="468" t="b">
        <f t="shared" si="8"/>
        <v>1</v>
      </c>
      <c r="M100" s="468" t="b">
        <f t="shared" si="9"/>
        <v>0</v>
      </c>
      <c r="N100" s="468" t="s">
        <v>952</v>
      </c>
      <c r="O100" s="50"/>
      <c r="P100" s="134"/>
      <c r="Q100" s="133"/>
      <c r="T100" s="103"/>
      <c r="V100" s="103"/>
      <c r="W100" s="103"/>
      <c r="X100" s="330"/>
    </row>
    <row r="101" spans="1:24" ht="47.1" customHeight="1" x14ac:dyDescent="0.25">
      <c r="A101" s="118"/>
      <c r="B101" s="396">
        <v>12</v>
      </c>
      <c r="C101" s="414" t="str">
        <f t="shared" si="7"/>
        <v/>
      </c>
      <c r="D101" s="488" t="str">
        <f ca="1">TEXT(IFERROR(INDEX('Overview - Section A'!$A$45:$A$51,MATCH(J101,'Overview - Section A'!$U$45:$U$51,0)),""),"d-mmm-yy") &amp;" to " &amp; TEXT(IFERROR(INDEX('Overview - Section A'!$E$45:$E$51,MATCH(J101,'Overview - Section A'!$U$45:$U$51,0)),""),"d-mmm-yy")</f>
        <v>1-Jul-18 to 31-Dec-18</v>
      </c>
      <c r="E101" s="416"/>
      <c r="F101" s="417"/>
      <c r="G101" s="481" t="str">
        <f t="shared" si="10"/>
        <v/>
      </c>
      <c r="H101" s="420"/>
      <c r="I101" s="472"/>
      <c r="J101" s="422" t="s">
        <v>460</v>
      </c>
      <c r="K101" s="489"/>
      <c r="L101" s="468" t="b">
        <f t="shared" si="8"/>
        <v>1</v>
      </c>
      <c r="M101" s="468" t="b">
        <f t="shared" si="9"/>
        <v>0</v>
      </c>
      <c r="N101" s="468" t="s">
        <v>953</v>
      </c>
      <c r="O101" s="50"/>
      <c r="P101" s="134"/>
      <c r="Q101" s="133"/>
      <c r="T101" s="103"/>
      <c r="V101" s="103"/>
      <c r="W101" s="103"/>
      <c r="X101" s="330"/>
    </row>
    <row r="102" spans="1:24" ht="47.1" customHeight="1" x14ac:dyDescent="0.25">
      <c r="A102" s="118"/>
      <c r="B102" s="396">
        <v>12</v>
      </c>
      <c r="C102" s="414" t="str">
        <f t="shared" si="7"/>
        <v/>
      </c>
      <c r="D102" s="488" t="str">
        <f ca="1">TEXT(IFERROR(INDEX('Overview - Section A'!$A$45:$A$51,MATCH(J102,'Overview - Section A'!$U$45:$U$51,0)),""),"d-mmm-yy") &amp;" to " &amp; TEXT(IFERROR(INDEX('Overview - Section A'!$E$45:$E$51,MATCH(J102,'Overview - Section A'!$U$45:$U$51,0)),""),"d-mmm-yy")</f>
        <v>1-Jan-19 to 31-Dec-19</v>
      </c>
      <c r="E102" s="416"/>
      <c r="F102" s="417"/>
      <c r="G102" s="481" t="str">
        <f t="shared" si="10"/>
        <v/>
      </c>
      <c r="H102" s="420"/>
      <c r="I102" s="472"/>
      <c r="J102" s="422" t="s">
        <v>462</v>
      </c>
      <c r="K102" s="489"/>
      <c r="L102" s="468" t="b">
        <f t="shared" si="8"/>
        <v>1</v>
      </c>
      <c r="M102" s="468" t="b">
        <f t="shared" si="9"/>
        <v>0</v>
      </c>
      <c r="N102" s="468" t="s">
        <v>954</v>
      </c>
      <c r="O102" s="50"/>
      <c r="P102" s="134"/>
      <c r="Q102" s="133"/>
      <c r="T102" s="103"/>
      <c r="V102" s="103"/>
      <c r="W102" s="103"/>
      <c r="X102" s="330"/>
    </row>
    <row r="103" spans="1:24" ht="47.1" customHeight="1" x14ac:dyDescent="0.25">
      <c r="A103" s="118"/>
      <c r="B103" s="396">
        <v>12</v>
      </c>
      <c r="C103" s="414" t="str">
        <f t="shared" si="7"/>
        <v/>
      </c>
      <c r="D103" s="488" t="str">
        <f ca="1">TEXT(IFERROR(INDEX('Overview - Section A'!$A$45:$A$51,MATCH(J103,'Overview - Section A'!$U$45:$U$51,0)),""),"d-mmm-yy") &amp;" to " &amp; TEXT(IFERROR(INDEX('Overview - Section A'!$E$45:$E$51,MATCH(J103,'Overview - Section A'!$U$45:$U$51,0)),""),"d-mmm-yy")</f>
        <v>1-Jan-20 to 31-Dec-20</v>
      </c>
      <c r="E103" s="416"/>
      <c r="F103" s="417"/>
      <c r="G103" s="481" t="str">
        <f t="shared" si="10"/>
        <v/>
      </c>
      <c r="H103" s="420"/>
      <c r="I103" s="472"/>
      <c r="J103" s="422" t="s">
        <v>481</v>
      </c>
      <c r="K103" s="489"/>
      <c r="L103" s="468" t="b">
        <f t="shared" si="8"/>
        <v>1</v>
      </c>
      <c r="M103" s="468" t="b">
        <f t="shared" si="9"/>
        <v>0</v>
      </c>
      <c r="N103" s="468" t="s">
        <v>955</v>
      </c>
      <c r="O103" s="50"/>
      <c r="P103" s="134"/>
      <c r="Q103" s="133"/>
      <c r="T103" s="103"/>
      <c r="V103" s="103"/>
      <c r="W103" s="103"/>
      <c r="X103" s="330"/>
    </row>
    <row r="104" spans="1:24" ht="47.1" customHeight="1" x14ac:dyDescent="0.25">
      <c r="A104" s="118"/>
      <c r="B104" s="396">
        <v>12</v>
      </c>
      <c r="C104" s="414" t="str">
        <f t="shared" si="7"/>
        <v/>
      </c>
      <c r="D104" s="488" t="str">
        <f ca="1">TEXT(IFERROR(INDEX('Overview - Section A'!$A$45:$A$51,MATCH(J104,'Overview - Section A'!$U$45:$U$51,0)),""),"d-mmm-yy") &amp;" to " &amp; TEXT(IFERROR(INDEX('Overview - Section A'!$E$45:$E$51,MATCH(J104,'Overview - Section A'!$U$45:$U$51,0)),""),"d-mmm-yy")</f>
        <v>1-Jan-21 to 31-Dec-21</v>
      </c>
      <c r="E104" s="416"/>
      <c r="F104" s="417"/>
      <c r="G104" s="481" t="str">
        <f t="shared" si="10"/>
        <v/>
      </c>
      <c r="H104" s="420"/>
      <c r="I104" s="472"/>
      <c r="J104" s="422" t="s">
        <v>465</v>
      </c>
      <c r="K104" s="489"/>
      <c r="L104" s="468" t="b">
        <f t="shared" si="8"/>
        <v>1</v>
      </c>
      <c r="M104" s="468" t="b">
        <f t="shared" si="9"/>
        <v>0</v>
      </c>
      <c r="N104" s="468" t="s">
        <v>956</v>
      </c>
      <c r="O104" s="50"/>
      <c r="P104" s="134"/>
      <c r="Q104" s="133"/>
      <c r="T104" s="103"/>
      <c r="V104" s="103"/>
      <c r="W104" s="103"/>
      <c r="X104" s="330"/>
    </row>
    <row r="105" spans="1:24" ht="47.1" customHeight="1" x14ac:dyDescent="0.25">
      <c r="A105" s="118"/>
      <c r="B105" s="396">
        <v>12</v>
      </c>
      <c r="C105" s="414" t="str">
        <f t="shared" si="7"/>
        <v/>
      </c>
      <c r="D105" s="488" t="str">
        <f ca="1">TEXT(IFERROR(INDEX('Overview - Section A'!$A$45:$A$51,MATCH(J105,'Overview - Section A'!$U$45:$U$51,0)),""),"d-mmm-yy") &amp;" to " &amp; TEXT(IFERROR(INDEX('Overview - Section A'!$E$45:$E$51,MATCH(J105,'Overview - Section A'!$U$45:$U$51,0)),""),"d-mmm-yy")</f>
        <v xml:space="preserve">1-Jan-22 to </v>
      </c>
      <c r="E105" s="416"/>
      <c r="F105" s="417"/>
      <c r="G105" s="481" t="str">
        <f t="shared" si="10"/>
        <v/>
      </c>
      <c r="H105" s="420"/>
      <c r="I105" s="472"/>
      <c r="J105" s="422" t="s">
        <v>467</v>
      </c>
      <c r="K105" s="489"/>
      <c r="L105" s="468" t="b">
        <f t="shared" si="8"/>
        <v>1</v>
      </c>
      <c r="M105" s="468" t="b">
        <f t="shared" si="9"/>
        <v>0</v>
      </c>
      <c r="N105" s="468" t="s">
        <v>957</v>
      </c>
      <c r="O105" s="50"/>
      <c r="P105" s="134"/>
      <c r="Q105" s="133"/>
      <c r="T105" s="103"/>
      <c r="V105" s="103"/>
      <c r="W105" s="103"/>
      <c r="X105" s="330"/>
    </row>
    <row r="106" spans="1:24" ht="47.1" customHeight="1" x14ac:dyDescent="0.25">
      <c r="A106" s="118"/>
      <c r="B106" s="396">
        <v>13</v>
      </c>
      <c r="C106" s="414" t="str">
        <f t="shared" si="7"/>
        <v/>
      </c>
      <c r="D106" s="488" t="str">
        <f ca="1">TEXT(IFERROR(INDEX('Overview - Section A'!$A$45:$A$51,MATCH(J106,'Overview - Section A'!$U$45:$U$51,0)),""),"d-mmm-yy") &amp;" to " &amp; TEXT(IFERROR(INDEX('Overview - Section A'!$E$45:$E$51,MATCH(J106,'Overview - Section A'!$U$45:$U$51,0)),""),"d-mmm-yy")</f>
        <v>1-Jul-18 to 31-Dec-18</v>
      </c>
      <c r="E106" s="416"/>
      <c r="F106" s="417"/>
      <c r="G106" s="481" t="str">
        <f t="shared" si="10"/>
        <v/>
      </c>
      <c r="H106" s="420"/>
      <c r="I106" s="472"/>
      <c r="J106" s="422" t="s">
        <v>460</v>
      </c>
      <c r="K106" s="489"/>
      <c r="L106" s="468" t="b">
        <f t="shared" si="8"/>
        <v>1</v>
      </c>
      <c r="M106" s="468" t="b">
        <f t="shared" si="9"/>
        <v>0</v>
      </c>
      <c r="N106" s="468" t="s">
        <v>958</v>
      </c>
      <c r="O106" s="50"/>
      <c r="P106" s="134"/>
      <c r="Q106" s="133"/>
      <c r="T106" s="103"/>
      <c r="V106" s="103"/>
      <c r="W106" s="103"/>
      <c r="X106" s="330"/>
    </row>
    <row r="107" spans="1:24" ht="47.1" customHeight="1" x14ac:dyDescent="0.25">
      <c r="A107" s="118"/>
      <c r="B107" s="396">
        <v>13</v>
      </c>
      <c r="C107" s="414" t="str">
        <f t="shared" si="7"/>
        <v/>
      </c>
      <c r="D107" s="488" t="str">
        <f ca="1">TEXT(IFERROR(INDEX('Overview - Section A'!$A$45:$A$51,MATCH(J107,'Overview - Section A'!$U$45:$U$51,0)),""),"d-mmm-yy") &amp;" to " &amp; TEXT(IFERROR(INDEX('Overview - Section A'!$E$45:$E$51,MATCH(J107,'Overview - Section A'!$U$45:$U$51,0)),""),"d-mmm-yy")</f>
        <v>1-Jan-19 to 31-Dec-19</v>
      </c>
      <c r="E107" s="416"/>
      <c r="F107" s="417"/>
      <c r="G107" s="481" t="str">
        <f t="shared" si="10"/>
        <v/>
      </c>
      <c r="H107" s="420"/>
      <c r="I107" s="472"/>
      <c r="J107" s="422" t="s">
        <v>462</v>
      </c>
      <c r="K107" s="489"/>
      <c r="L107" s="468" t="b">
        <f t="shared" si="8"/>
        <v>1</v>
      </c>
      <c r="M107" s="468" t="b">
        <f t="shared" si="9"/>
        <v>0</v>
      </c>
      <c r="N107" s="468" t="s">
        <v>959</v>
      </c>
      <c r="O107" s="50"/>
      <c r="P107" s="134"/>
      <c r="Q107" s="133"/>
      <c r="T107" s="103"/>
      <c r="V107" s="103"/>
      <c r="W107" s="103"/>
      <c r="X107" s="330"/>
    </row>
    <row r="108" spans="1:24" ht="47.1" customHeight="1" x14ac:dyDescent="0.25">
      <c r="A108" s="118"/>
      <c r="B108" s="396">
        <v>13</v>
      </c>
      <c r="C108" s="414" t="str">
        <f t="shared" si="7"/>
        <v/>
      </c>
      <c r="D108" s="488" t="str">
        <f ca="1">TEXT(IFERROR(INDEX('Overview - Section A'!$A$45:$A$51,MATCH(J108,'Overview - Section A'!$U$45:$U$51,0)),""),"d-mmm-yy") &amp;" to " &amp; TEXT(IFERROR(INDEX('Overview - Section A'!$E$45:$E$51,MATCH(J108,'Overview - Section A'!$U$45:$U$51,0)),""),"d-mmm-yy")</f>
        <v>1-Jan-20 to 31-Dec-20</v>
      </c>
      <c r="E108" s="416"/>
      <c r="F108" s="417"/>
      <c r="G108" s="481" t="str">
        <f t="shared" si="10"/>
        <v/>
      </c>
      <c r="H108" s="420"/>
      <c r="I108" s="472"/>
      <c r="J108" s="422" t="s">
        <v>481</v>
      </c>
      <c r="K108" s="489"/>
      <c r="L108" s="468" t="b">
        <f t="shared" si="8"/>
        <v>1</v>
      </c>
      <c r="M108" s="468" t="b">
        <f t="shared" si="9"/>
        <v>0</v>
      </c>
      <c r="N108" s="468" t="s">
        <v>960</v>
      </c>
      <c r="O108" s="50"/>
      <c r="P108" s="134"/>
      <c r="Q108" s="133"/>
      <c r="T108" s="103"/>
      <c r="V108" s="103"/>
      <c r="W108" s="103"/>
      <c r="X108" s="330"/>
    </row>
    <row r="109" spans="1:24" ht="47.1" customHeight="1" x14ac:dyDescent="0.25">
      <c r="A109" s="118"/>
      <c r="B109" s="396">
        <v>13</v>
      </c>
      <c r="C109" s="414" t="str">
        <f t="shared" si="7"/>
        <v/>
      </c>
      <c r="D109" s="488" t="str">
        <f ca="1">TEXT(IFERROR(INDEX('Overview - Section A'!$A$45:$A$51,MATCH(J109,'Overview - Section A'!$U$45:$U$51,0)),""),"d-mmm-yy") &amp;" to " &amp; TEXT(IFERROR(INDEX('Overview - Section A'!$E$45:$E$51,MATCH(J109,'Overview - Section A'!$U$45:$U$51,0)),""),"d-mmm-yy")</f>
        <v>1-Jan-21 to 31-Dec-21</v>
      </c>
      <c r="E109" s="416"/>
      <c r="F109" s="417"/>
      <c r="G109" s="481" t="str">
        <f t="shared" si="10"/>
        <v/>
      </c>
      <c r="H109" s="420"/>
      <c r="I109" s="472"/>
      <c r="J109" s="422" t="s">
        <v>465</v>
      </c>
      <c r="K109" s="489"/>
      <c r="L109" s="468" t="b">
        <f t="shared" si="8"/>
        <v>1</v>
      </c>
      <c r="M109" s="468" t="b">
        <f t="shared" si="9"/>
        <v>0</v>
      </c>
      <c r="N109" s="468" t="s">
        <v>961</v>
      </c>
      <c r="O109" s="50"/>
      <c r="P109" s="134"/>
      <c r="Q109" s="133"/>
      <c r="T109" s="103"/>
      <c r="V109" s="103"/>
      <c r="W109" s="103"/>
      <c r="X109" s="330"/>
    </row>
    <row r="110" spans="1:24" ht="47.1" customHeight="1" x14ac:dyDescent="0.25">
      <c r="A110" s="118"/>
      <c r="B110" s="396">
        <v>13</v>
      </c>
      <c r="C110" s="414" t="str">
        <f t="shared" ref="C110:C173" si="11">IF(B110=B109,"",VLOOKUP(B110,$A$10:$AA$42,27,FALSE))</f>
        <v/>
      </c>
      <c r="D110" s="488" t="str">
        <f ca="1">TEXT(IFERROR(INDEX('Overview - Section A'!$A$45:$A$51,MATCH(J110,'Overview - Section A'!$U$45:$U$51,0)),""),"d-mmm-yy") &amp;" to " &amp; TEXT(IFERROR(INDEX('Overview - Section A'!$E$45:$E$51,MATCH(J110,'Overview - Section A'!$U$45:$U$51,0)),""),"d-mmm-yy")</f>
        <v xml:space="preserve">1-Jan-22 to </v>
      </c>
      <c r="E110" s="416"/>
      <c r="F110" s="417"/>
      <c r="G110" s="481" t="str">
        <f t="shared" ref="G110:G173" si="12">IF(IF(AND(E110="",F110=""),K110,IFERROR((E110/F110)*100,""))=0,"",IF(AND(E110="",F110=""),K110,IFERROR((E110/F110)*100,"")))</f>
        <v/>
      </c>
      <c r="H110" s="420"/>
      <c r="I110" s="472"/>
      <c r="J110" s="422" t="s">
        <v>467</v>
      </c>
      <c r="K110" s="489"/>
      <c r="L110" s="468" t="b">
        <f t="shared" ref="L110:L173" si="13">IFERROR(TRUE,FALSE)</f>
        <v>1</v>
      </c>
      <c r="M110" s="468" t="b">
        <f t="shared" ref="M110:M173" si="14">IFERROR(IF(VLOOKUP(B110,$A$10:$AA$42,27,FALSE)&lt;&gt;"",TRUE,FALSE),FALSE)</f>
        <v>0</v>
      </c>
      <c r="N110" s="468" t="s">
        <v>962</v>
      </c>
      <c r="O110" s="50"/>
      <c r="P110" s="134"/>
      <c r="Q110" s="133"/>
      <c r="T110" s="103"/>
      <c r="V110" s="103"/>
      <c r="W110" s="103"/>
      <c r="X110" s="330"/>
    </row>
    <row r="111" spans="1:24" ht="47.1" customHeight="1" x14ac:dyDescent="0.25">
      <c r="A111" s="118"/>
      <c r="B111" s="396">
        <v>14</v>
      </c>
      <c r="C111" s="414" t="str">
        <f t="shared" si="11"/>
        <v/>
      </c>
      <c r="D111" s="488" t="str">
        <f ca="1">TEXT(IFERROR(INDEX('Overview - Section A'!$A$45:$A$51,MATCH(J111,'Overview - Section A'!$U$45:$U$51,0)),""),"d-mmm-yy") &amp;" to " &amp; TEXT(IFERROR(INDEX('Overview - Section A'!$E$45:$E$51,MATCH(J111,'Overview - Section A'!$U$45:$U$51,0)),""),"d-mmm-yy")</f>
        <v>1-Jul-18 to 31-Dec-18</v>
      </c>
      <c r="E111" s="416"/>
      <c r="F111" s="417"/>
      <c r="G111" s="481" t="str">
        <f t="shared" si="12"/>
        <v/>
      </c>
      <c r="H111" s="420"/>
      <c r="I111" s="472"/>
      <c r="J111" s="422" t="s">
        <v>460</v>
      </c>
      <c r="K111" s="489"/>
      <c r="L111" s="468" t="b">
        <f t="shared" si="13"/>
        <v>1</v>
      </c>
      <c r="M111" s="468" t="b">
        <f t="shared" si="14"/>
        <v>0</v>
      </c>
      <c r="N111" s="468" t="s">
        <v>963</v>
      </c>
      <c r="O111" s="50"/>
      <c r="P111" s="134"/>
      <c r="Q111" s="133"/>
      <c r="T111" s="103"/>
      <c r="V111" s="103"/>
      <c r="W111" s="103"/>
      <c r="X111" s="330"/>
    </row>
    <row r="112" spans="1:24" ht="47.1" customHeight="1" x14ac:dyDescent="0.25">
      <c r="A112" s="118"/>
      <c r="B112" s="396">
        <v>14</v>
      </c>
      <c r="C112" s="414" t="str">
        <f t="shared" si="11"/>
        <v/>
      </c>
      <c r="D112" s="488" t="str">
        <f ca="1">TEXT(IFERROR(INDEX('Overview - Section A'!$A$45:$A$51,MATCH(J112,'Overview - Section A'!$U$45:$U$51,0)),""),"d-mmm-yy") &amp;" to " &amp; TEXT(IFERROR(INDEX('Overview - Section A'!$E$45:$E$51,MATCH(J112,'Overview - Section A'!$U$45:$U$51,0)),""),"d-mmm-yy")</f>
        <v>1-Jan-19 to 31-Dec-19</v>
      </c>
      <c r="E112" s="416"/>
      <c r="F112" s="417"/>
      <c r="G112" s="481" t="str">
        <f t="shared" si="12"/>
        <v/>
      </c>
      <c r="H112" s="420"/>
      <c r="I112" s="472"/>
      <c r="J112" s="422" t="s">
        <v>462</v>
      </c>
      <c r="K112" s="489"/>
      <c r="L112" s="468" t="b">
        <f t="shared" si="13"/>
        <v>1</v>
      </c>
      <c r="M112" s="468" t="b">
        <f t="shared" si="14"/>
        <v>0</v>
      </c>
      <c r="N112" s="468" t="s">
        <v>964</v>
      </c>
      <c r="O112" s="50"/>
      <c r="P112" s="134"/>
      <c r="Q112" s="133"/>
      <c r="T112" s="103"/>
      <c r="V112" s="103"/>
      <c r="W112" s="103"/>
      <c r="X112" s="330"/>
    </row>
    <row r="113" spans="1:24" ht="47.1" customHeight="1" x14ac:dyDescent="0.25">
      <c r="A113" s="118"/>
      <c r="B113" s="396">
        <v>14</v>
      </c>
      <c r="C113" s="414" t="str">
        <f t="shared" si="11"/>
        <v/>
      </c>
      <c r="D113" s="488" t="str">
        <f ca="1">TEXT(IFERROR(INDEX('Overview - Section A'!$A$45:$A$51,MATCH(J113,'Overview - Section A'!$U$45:$U$51,0)),""),"d-mmm-yy") &amp;" to " &amp; TEXT(IFERROR(INDEX('Overview - Section A'!$E$45:$E$51,MATCH(J113,'Overview - Section A'!$U$45:$U$51,0)),""),"d-mmm-yy")</f>
        <v>1-Jan-20 to 31-Dec-20</v>
      </c>
      <c r="E113" s="416"/>
      <c r="F113" s="417"/>
      <c r="G113" s="481" t="str">
        <f t="shared" si="12"/>
        <v/>
      </c>
      <c r="H113" s="420"/>
      <c r="I113" s="472"/>
      <c r="J113" s="422" t="s">
        <v>481</v>
      </c>
      <c r="K113" s="489"/>
      <c r="L113" s="468" t="b">
        <f t="shared" si="13"/>
        <v>1</v>
      </c>
      <c r="M113" s="468" t="b">
        <f t="shared" si="14"/>
        <v>0</v>
      </c>
      <c r="N113" s="468" t="s">
        <v>965</v>
      </c>
      <c r="O113" s="50"/>
      <c r="P113" s="134"/>
      <c r="Q113" s="133"/>
      <c r="T113" s="103"/>
      <c r="V113" s="103"/>
      <c r="W113" s="103"/>
      <c r="X113" s="330"/>
    </row>
    <row r="114" spans="1:24" ht="47.1" customHeight="1" x14ac:dyDescent="0.25">
      <c r="A114" s="118"/>
      <c r="B114" s="396">
        <v>14</v>
      </c>
      <c r="C114" s="414" t="str">
        <f t="shared" si="11"/>
        <v/>
      </c>
      <c r="D114" s="488" t="str">
        <f ca="1">TEXT(IFERROR(INDEX('Overview - Section A'!$A$45:$A$51,MATCH(J114,'Overview - Section A'!$U$45:$U$51,0)),""),"d-mmm-yy") &amp;" to " &amp; TEXT(IFERROR(INDEX('Overview - Section A'!$E$45:$E$51,MATCH(J114,'Overview - Section A'!$U$45:$U$51,0)),""),"d-mmm-yy")</f>
        <v>1-Jan-21 to 31-Dec-21</v>
      </c>
      <c r="E114" s="416"/>
      <c r="F114" s="417"/>
      <c r="G114" s="481" t="str">
        <f t="shared" si="12"/>
        <v/>
      </c>
      <c r="H114" s="420"/>
      <c r="I114" s="472"/>
      <c r="J114" s="422" t="s">
        <v>465</v>
      </c>
      <c r="K114" s="489"/>
      <c r="L114" s="468" t="b">
        <f t="shared" si="13"/>
        <v>1</v>
      </c>
      <c r="M114" s="468" t="b">
        <f t="shared" si="14"/>
        <v>0</v>
      </c>
      <c r="N114" s="468" t="s">
        <v>966</v>
      </c>
      <c r="O114" s="50"/>
      <c r="P114" s="134"/>
      <c r="Q114" s="133"/>
      <c r="T114" s="103"/>
      <c r="V114" s="103"/>
      <c r="W114" s="103"/>
      <c r="X114" s="330"/>
    </row>
    <row r="115" spans="1:24" ht="47.1" customHeight="1" x14ac:dyDescent="0.25">
      <c r="A115" s="118"/>
      <c r="B115" s="396">
        <v>14</v>
      </c>
      <c r="C115" s="414" t="str">
        <f t="shared" si="11"/>
        <v/>
      </c>
      <c r="D115" s="488" t="str">
        <f ca="1">TEXT(IFERROR(INDEX('Overview - Section A'!$A$45:$A$51,MATCH(J115,'Overview - Section A'!$U$45:$U$51,0)),""),"d-mmm-yy") &amp;" to " &amp; TEXT(IFERROR(INDEX('Overview - Section A'!$E$45:$E$51,MATCH(J115,'Overview - Section A'!$U$45:$U$51,0)),""),"d-mmm-yy")</f>
        <v xml:space="preserve">1-Jan-22 to </v>
      </c>
      <c r="E115" s="416"/>
      <c r="F115" s="417"/>
      <c r="G115" s="481" t="str">
        <f t="shared" si="12"/>
        <v/>
      </c>
      <c r="H115" s="420"/>
      <c r="I115" s="472"/>
      <c r="J115" s="422" t="s">
        <v>467</v>
      </c>
      <c r="K115" s="489"/>
      <c r="L115" s="468" t="b">
        <f t="shared" si="13"/>
        <v>1</v>
      </c>
      <c r="M115" s="468" t="b">
        <f t="shared" si="14"/>
        <v>0</v>
      </c>
      <c r="N115" s="468" t="s">
        <v>967</v>
      </c>
      <c r="O115" s="50"/>
      <c r="P115" s="134"/>
      <c r="Q115" s="133"/>
      <c r="T115" s="103"/>
      <c r="V115" s="103"/>
      <c r="W115" s="103"/>
      <c r="X115" s="330"/>
    </row>
    <row r="116" spans="1:24" ht="47.1" customHeight="1" x14ac:dyDescent="0.25">
      <c r="A116" s="118"/>
      <c r="B116" s="396">
        <v>15</v>
      </c>
      <c r="C116" s="414" t="str">
        <f t="shared" si="11"/>
        <v/>
      </c>
      <c r="D116" s="488" t="str">
        <f ca="1">TEXT(IFERROR(INDEX('Overview - Section A'!$A$45:$A$51,MATCH(J116,'Overview - Section A'!$U$45:$U$51,0)),""),"d-mmm-yy") &amp;" to " &amp; TEXT(IFERROR(INDEX('Overview - Section A'!$E$45:$E$51,MATCH(J116,'Overview - Section A'!$U$45:$U$51,0)),""),"d-mmm-yy")</f>
        <v>1-Jul-18 to 31-Dec-18</v>
      </c>
      <c r="E116" s="416"/>
      <c r="F116" s="417"/>
      <c r="G116" s="481" t="str">
        <f t="shared" si="12"/>
        <v/>
      </c>
      <c r="H116" s="420"/>
      <c r="I116" s="472"/>
      <c r="J116" s="422" t="s">
        <v>460</v>
      </c>
      <c r="K116" s="489"/>
      <c r="L116" s="468" t="b">
        <f t="shared" si="13"/>
        <v>1</v>
      </c>
      <c r="M116" s="468" t="b">
        <f t="shared" si="14"/>
        <v>0</v>
      </c>
      <c r="N116" s="468" t="s">
        <v>968</v>
      </c>
      <c r="O116" s="50"/>
      <c r="P116" s="134"/>
      <c r="Q116" s="133"/>
      <c r="T116" s="103"/>
      <c r="V116" s="103"/>
      <c r="W116" s="103"/>
      <c r="X116" s="330"/>
    </row>
    <row r="117" spans="1:24" ht="47.1" customHeight="1" x14ac:dyDescent="0.25">
      <c r="A117" s="118"/>
      <c r="B117" s="396">
        <v>15</v>
      </c>
      <c r="C117" s="414" t="str">
        <f t="shared" si="11"/>
        <v/>
      </c>
      <c r="D117" s="488" t="str">
        <f ca="1">TEXT(IFERROR(INDEX('Overview - Section A'!$A$45:$A$51,MATCH(J117,'Overview - Section A'!$U$45:$U$51,0)),""),"d-mmm-yy") &amp;" to " &amp; TEXT(IFERROR(INDEX('Overview - Section A'!$E$45:$E$51,MATCH(J117,'Overview - Section A'!$U$45:$U$51,0)),""),"d-mmm-yy")</f>
        <v>1-Jan-19 to 31-Dec-19</v>
      </c>
      <c r="E117" s="416"/>
      <c r="F117" s="417"/>
      <c r="G117" s="481" t="str">
        <f t="shared" si="12"/>
        <v/>
      </c>
      <c r="H117" s="420"/>
      <c r="I117" s="472"/>
      <c r="J117" s="422" t="s">
        <v>462</v>
      </c>
      <c r="K117" s="489"/>
      <c r="L117" s="468" t="b">
        <f t="shared" si="13"/>
        <v>1</v>
      </c>
      <c r="M117" s="468" t="b">
        <f t="shared" si="14"/>
        <v>0</v>
      </c>
      <c r="N117" s="468" t="s">
        <v>969</v>
      </c>
      <c r="O117" s="50"/>
      <c r="P117" s="134"/>
      <c r="Q117" s="133"/>
      <c r="T117" s="103"/>
      <c r="V117" s="103"/>
      <c r="W117" s="103"/>
      <c r="X117" s="330"/>
    </row>
    <row r="118" spans="1:24" ht="47.1" customHeight="1" x14ac:dyDescent="0.25">
      <c r="A118" s="118"/>
      <c r="B118" s="396">
        <v>15</v>
      </c>
      <c r="C118" s="414" t="str">
        <f t="shared" si="11"/>
        <v/>
      </c>
      <c r="D118" s="488" t="str">
        <f ca="1">TEXT(IFERROR(INDEX('Overview - Section A'!$A$45:$A$51,MATCH(J118,'Overview - Section A'!$U$45:$U$51,0)),""),"d-mmm-yy") &amp;" to " &amp; TEXT(IFERROR(INDEX('Overview - Section A'!$E$45:$E$51,MATCH(J118,'Overview - Section A'!$U$45:$U$51,0)),""),"d-mmm-yy")</f>
        <v>1-Jan-20 to 31-Dec-20</v>
      </c>
      <c r="E118" s="416"/>
      <c r="F118" s="417"/>
      <c r="G118" s="481" t="str">
        <f t="shared" si="12"/>
        <v/>
      </c>
      <c r="H118" s="420"/>
      <c r="I118" s="472"/>
      <c r="J118" s="422" t="s">
        <v>481</v>
      </c>
      <c r="K118" s="489"/>
      <c r="L118" s="468" t="b">
        <f t="shared" si="13"/>
        <v>1</v>
      </c>
      <c r="M118" s="468" t="b">
        <f t="shared" si="14"/>
        <v>0</v>
      </c>
      <c r="N118" s="468" t="s">
        <v>970</v>
      </c>
      <c r="O118" s="50"/>
      <c r="P118" s="134"/>
      <c r="Q118" s="133"/>
      <c r="T118" s="103"/>
      <c r="V118" s="103"/>
      <c r="W118" s="103"/>
      <c r="X118" s="330"/>
    </row>
    <row r="119" spans="1:24" ht="47.1" customHeight="1" x14ac:dyDescent="0.25">
      <c r="A119" s="118"/>
      <c r="B119" s="396">
        <v>15</v>
      </c>
      <c r="C119" s="414" t="str">
        <f t="shared" si="11"/>
        <v/>
      </c>
      <c r="D119" s="488" t="str">
        <f ca="1">TEXT(IFERROR(INDEX('Overview - Section A'!$A$45:$A$51,MATCH(J119,'Overview - Section A'!$U$45:$U$51,0)),""),"d-mmm-yy") &amp;" to " &amp; TEXT(IFERROR(INDEX('Overview - Section A'!$E$45:$E$51,MATCH(J119,'Overview - Section A'!$U$45:$U$51,0)),""),"d-mmm-yy")</f>
        <v>1-Jan-21 to 31-Dec-21</v>
      </c>
      <c r="E119" s="416"/>
      <c r="F119" s="417"/>
      <c r="G119" s="481" t="str">
        <f t="shared" si="12"/>
        <v/>
      </c>
      <c r="H119" s="420"/>
      <c r="I119" s="472"/>
      <c r="J119" s="422" t="s">
        <v>465</v>
      </c>
      <c r="K119" s="489"/>
      <c r="L119" s="468" t="b">
        <f t="shared" si="13"/>
        <v>1</v>
      </c>
      <c r="M119" s="468" t="b">
        <f t="shared" si="14"/>
        <v>0</v>
      </c>
      <c r="N119" s="468" t="s">
        <v>971</v>
      </c>
      <c r="O119" s="50"/>
      <c r="P119" s="134"/>
      <c r="Q119" s="133"/>
      <c r="T119" s="103"/>
      <c r="V119" s="103"/>
      <c r="W119" s="103"/>
      <c r="X119" s="330"/>
    </row>
    <row r="120" spans="1:24" ht="47.1" customHeight="1" x14ac:dyDescent="0.25">
      <c r="A120" s="118"/>
      <c r="B120" s="396">
        <v>15</v>
      </c>
      <c r="C120" s="414" t="str">
        <f t="shared" si="11"/>
        <v/>
      </c>
      <c r="D120" s="488" t="str">
        <f ca="1">TEXT(IFERROR(INDEX('Overview - Section A'!$A$45:$A$51,MATCH(J120,'Overview - Section A'!$U$45:$U$51,0)),""),"d-mmm-yy") &amp;" to " &amp; TEXT(IFERROR(INDEX('Overview - Section A'!$E$45:$E$51,MATCH(J120,'Overview - Section A'!$U$45:$U$51,0)),""),"d-mmm-yy")</f>
        <v xml:space="preserve">1-Jan-22 to </v>
      </c>
      <c r="E120" s="416"/>
      <c r="F120" s="417"/>
      <c r="G120" s="481" t="str">
        <f t="shared" si="12"/>
        <v/>
      </c>
      <c r="H120" s="420"/>
      <c r="I120" s="472"/>
      <c r="J120" s="422" t="s">
        <v>467</v>
      </c>
      <c r="K120" s="489"/>
      <c r="L120" s="468" t="b">
        <f t="shared" si="13"/>
        <v>1</v>
      </c>
      <c r="M120" s="468" t="b">
        <f t="shared" si="14"/>
        <v>0</v>
      </c>
      <c r="N120" s="468" t="s">
        <v>972</v>
      </c>
      <c r="O120" s="50"/>
      <c r="P120" s="134"/>
      <c r="Q120" s="133"/>
      <c r="T120" s="103"/>
      <c r="V120" s="103"/>
      <c r="W120" s="103"/>
      <c r="X120" s="330"/>
    </row>
    <row r="121" spans="1:24" ht="47.1" customHeight="1" x14ac:dyDescent="0.25">
      <c r="A121" s="118"/>
      <c r="B121" s="396">
        <v>16</v>
      </c>
      <c r="C121" s="414" t="str">
        <f t="shared" si="11"/>
        <v/>
      </c>
      <c r="D121" s="488" t="str">
        <f ca="1">TEXT(IFERROR(INDEX('Overview - Section A'!$A$45:$A$51,MATCH(J121,'Overview - Section A'!$U$45:$U$51,0)),""),"d-mmm-yy") &amp;" to " &amp; TEXT(IFERROR(INDEX('Overview - Section A'!$E$45:$E$51,MATCH(J121,'Overview - Section A'!$U$45:$U$51,0)),""),"d-mmm-yy")</f>
        <v>1-Jul-18 to 31-Dec-18</v>
      </c>
      <c r="E121" s="416"/>
      <c r="F121" s="417"/>
      <c r="G121" s="481" t="str">
        <f t="shared" si="12"/>
        <v/>
      </c>
      <c r="H121" s="420"/>
      <c r="I121" s="472"/>
      <c r="J121" s="422" t="s">
        <v>460</v>
      </c>
      <c r="K121" s="489"/>
      <c r="L121" s="468" t="b">
        <f t="shared" si="13"/>
        <v>1</v>
      </c>
      <c r="M121" s="468" t="b">
        <f t="shared" si="14"/>
        <v>0</v>
      </c>
      <c r="N121" s="468" t="s">
        <v>973</v>
      </c>
      <c r="O121" s="50"/>
      <c r="P121" s="134"/>
      <c r="Q121" s="133"/>
      <c r="T121" s="103"/>
      <c r="V121" s="103"/>
      <c r="W121" s="103"/>
      <c r="X121" s="330"/>
    </row>
    <row r="122" spans="1:24" ht="47.1" customHeight="1" x14ac:dyDescent="0.25">
      <c r="A122" s="118"/>
      <c r="B122" s="396">
        <v>16</v>
      </c>
      <c r="C122" s="414" t="str">
        <f t="shared" si="11"/>
        <v/>
      </c>
      <c r="D122" s="488" t="str">
        <f ca="1">TEXT(IFERROR(INDEX('Overview - Section A'!$A$45:$A$51,MATCH(J122,'Overview - Section A'!$U$45:$U$51,0)),""),"d-mmm-yy") &amp;" to " &amp; TEXT(IFERROR(INDEX('Overview - Section A'!$E$45:$E$51,MATCH(J122,'Overview - Section A'!$U$45:$U$51,0)),""),"d-mmm-yy")</f>
        <v>1-Jan-19 to 31-Dec-19</v>
      </c>
      <c r="E122" s="416"/>
      <c r="F122" s="417"/>
      <c r="G122" s="481" t="str">
        <f t="shared" si="12"/>
        <v/>
      </c>
      <c r="H122" s="420"/>
      <c r="I122" s="472"/>
      <c r="J122" s="422" t="s">
        <v>462</v>
      </c>
      <c r="K122" s="489"/>
      <c r="L122" s="468" t="b">
        <f t="shared" si="13"/>
        <v>1</v>
      </c>
      <c r="M122" s="468" t="b">
        <f t="shared" si="14"/>
        <v>0</v>
      </c>
      <c r="N122" s="468" t="s">
        <v>974</v>
      </c>
      <c r="O122" s="50"/>
      <c r="P122" s="134"/>
      <c r="Q122" s="133"/>
      <c r="T122" s="103"/>
      <c r="V122" s="103"/>
      <c r="W122" s="103"/>
      <c r="X122" s="330"/>
    </row>
    <row r="123" spans="1:24" ht="47.1" customHeight="1" x14ac:dyDescent="0.25">
      <c r="A123" s="118"/>
      <c r="B123" s="396">
        <v>16</v>
      </c>
      <c r="C123" s="414" t="str">
        <f t="shared" si="11"/>
        <v/>
      </c>
      <c r="D123" s="488" t="str">
        <f ca="1">TEXT(IFERROR(INDEX('Overview - Section A'!$A$45:$A$51,MATCH(J123,'Overview - Section A'!$U$45:$U$51,0)),""),"d-mmm-yy") &amp;" to " &amp; TEXT(IFERROR(INDEX('Overview - Section A'!$E$45:$E$51,MATCH(J123,'Overview - Section A'!$U$45:$U$51,0)),""),"d-mmm-yy")</f>
        <v>1-Jan-20 to 31-Dec-20</v>
      </c>
      <c r="E123" s="416"/>
      <c r="F123" s="417"/>
      <c r="G123" s="481" t="str">
        <f t="shared" si="12"/>
        <v/>
      </c>
      <c r="H123" s="420"/>
      <c r="I123" s="472"/>
      <c r="J123" s="422" t="s">
        <v>481</v>
      </c>
      <c r="K123" s="489"/>
      <c r="L123" s="468" t="b">
        <f t="shared" si="13"/>
        <v>1</v>
      </c>
      <c r="M123" s="468" t="b">
        <f t="shared" si="14"/>
        <v>0</v>
      </c>
      <c r="N123" s="468" t="s">
        <v>975</v>
      </c>
      <c r="O123" s="50"/>
      <c r="P123" s="134"/>
      <c r="Q123" s="133"/>
      <c r="T123" s="103"/>
      <c r="V123" s="103"/>
      <c r="W123" s="103"/>
      <c r="X123" s="330"/>
    </row>
    <row r="124" spans="1:24" ht="47.1" customHeight="1" x14ac:dyDescent="0.25">
      <c r="A124" s="118"/>
      <c r="B124" s="396">
        <v>16</v>
      </c>
      <c r="C124" s="414" t="str">
        <f t="shared" si="11"/>
        <v/>
      </c>
      <c r="D124" s="488" t="str">
        <f ca="1">TEXT(IFERROR(INDEX('Overview - Section A'!$A$45:$A$51,MATCH(J124,'Overview - Section A'!$U$45:$U$51,0)),""),"d-mmm-yy") &amp;" to " &amp; TEXT(IFERROR(INDEX('Overview - Section A'!$E$45:$E$51,MATCH(J124,'Overview - Section A'!$U$45:$U$51,0)),""),"d-mmm-yy")</f>
        <v>1-Jan-21 to 31-Dec-21</v>
      </c>
      <c r="E124" s="416"/>
      <c r="F124" s="417"/>
      <c r="G124" s="481" t="str">
        <f t="shared" si="12"/>
        <v/>
      </c>
      <c r="H124" s="420"/>
      <c r="I124" s="472"/>
      <c r="J124" s="422" t="s">
        <v>465</v>
      </c>
      <c r="K124" s="489"/>
      <c r="L124" s="468" t="b">
        <f t="shared" si="13"/>
        <v>1</v>
      </c>
      <c r="M124" s="468" t="b">
        <f t="shared" si="14"/>
        <v>0</v>
      </c>
      <c r="N124" s="468" t="s">
        <v>976</v>
      </c>
      <c r="O124" s="50"/>
      <c r="P124" s="134"/>
      <c r="Q124" s="133"/>
      <c r="T124" s="103"/>
      <c r="V124" s="103"/>
      <c r="W124" s="103"/>
      <c r="X124" s="330"/>
    </row>
    <row r="125" spans="1:24" ht="47.1" customHeight="1" x14ac:dyDescent="0.25">
      <c r="A125" s="118"/>
      <c r="B125" s="396">
        <v>16</v>
      </c>
      <c r="C125" s="414" t="str">
        <f t="shared" si="11"/>
        <v/>
      </c>
      <c r="D125" s="488" t="str">
        <f ca="1">TEXT(IFERROR(INDEX('Overview - Section A'!$A$45:$A$51,MATCH(J125,'Overview - Section A'!$U$45:$U$51,0)),""),"d-mmm-yy") &amp;" to " &amp; TEXT(IFERROR(INDEX('Overview - Section A'!$E$45:$E$51,MATCH(J125,'Overview - Section A'!$U$45:$U$51,0)),""),"d-mmm-yy")</f>
        <v xml:space="preserve">1-Jan-22 to </v>
      </c>
      <c r="E125" s="416"/>
      <c r="F125" s="417"/>
      <c r="G125" s="481" t="str">
        <f t="shared" si="12"/>
        <v/>
      </c>
      <c r="H125" s="420"/>
      <c r="I125" s="472"/>
      <c r="J125" s="422" t="s">
        <v>467</v>
      </c>
      <c r="K125" s="489"/>
      <c r="L125" s="468" t="b">
        <f t="shared" si="13"/>
        <v>1</v>
      </c>
      <c r="M125" s="468" t="b">
        <f t="shared" si="14"/>
        <v>0</v>
      </c>
      <c r="N125" s="468" t="s">
        <v>977</v>
      </c>
      <c r="O125" s="50"/>
      <c r="P125" s="134"/>
      <c r="Q125" s="133"/>
      <c r="T125" s="103"/>
      <c r="V125" s="103"/>
      <c r="W125" s="103"/>
      <c r="X125" s="330"/>
    </row>
    <row r="126" spans="1:24" ht="47.1" customHeight="1" x14ac:dyDescent="0.25">
      <c r="A126" s="118"/>
      <c r="B126" s="396">
        <v>17</v>
      </c>
      <c r="C126" s="414" t="str">
        <f t="shared" si="11"/>
        <v/>
      </c>
      <c r="D126" s="488" t="str">
        <f ca="1">TEXT(IFERROR(INDEX('Overview - Section A'!$A$45:$A$51,MATCH(J126,'Overview - Section A'!$U$45:$U$51,0)),""),"d-mmm-yy") &amp;" to " &amp; TEXT(IFERROR(INDEX('Overview - Section A'!$E$45:$E$51,MATCH(J126,'Overview - Section A'!$U$45:$U$51,0)),""),"d-mmm-yy")</f>
        <v>1-Jul-18 to 31-Dec-18</v>
      </c>
      <c r="E126" s="416"/>
      <c r="F126" s="417"/>
      <c r="G126" s="481" t="str">
        <f t="shared" si="12"/>
        <v/>
      </c>
      <c r="H126" s="420"/>
      <c r="I126" s="472"/>
      <c r="J126" s="422" t="s">
        <v>460</v>
      </c>
      <c r="K126" s="489"/>
      <c r="L126" s="468" t="b">
        <f t="shared" si="13"/>
        <v>1</v>
      </c>
      <c r="M126" s="468" t="b">
        <f t="shared" si="14"/>
        <v>0</v>
      </c>
      <c r="N126" s="468" t="s">
        <v>978</v>
      </c>
      <c r="O126" s="50"/>
      <c r="P126" s="134"/>
      <c r="Q126" s="133"/>
      <c r="T126" s="103"/>
      <c r="V126" s="103"/>
      <c r="W126" s="103"/>
      <c r="X126" s="330"/>
    </row>
    <row r="127" spans="1:24" ht="47.1" customHeight="1" x14ac:dyDescent="0.25">
      <c r="A127" s="118"/>
      <c r="B127" s="396">
        <v>17</v>
      </c>
      <c r="C127" s="414" t="str">
        <f t="shared" si="11"/>
        <v/>
      </c>
      <c r="D127" s="488" t="str">
        <f ca="1">TEXT(IFERROR(INDEX('Overview - Section A'!$A$45:$A$51,MATCH(J127,'Overview - Section A'!$U$45:$U$51,0)),""),"d-mmm-yy") &amp;" to " &amp; TEXT(IFERROR(INDEX('Overview - Section A'!$E$45:$E$51,MATCH(J127,'Overview - Section A'!$U$45:$U$51,0)),""),"d-mmm-yy")</f>
        <v>1-Jan-19 to 31-Dec-19</v>
      </c>
      <c r="E127" s="416"/>
      <c r="F127" s="417"/>
      <c r="G127" s="481" t="str">
        <f t="shared" si="12"/>
        <v/>
      </c>
      <c r="H127" s="420"/>
      <c r="I127" s="472"/>
      <c r="J127" s="422" t="s">
        <v>462</v>
      </c>
      <c r="K127" s="489"/>
      <c r="L127" s="468" t="b">
        <f t="shared" si="13"/>
        <v>1</v>
      </c>
      <c r="M127" s="468" t="b">
        <f t="shared" si="14"/>
        <v>0</v>
      </c>
      <c r="N127" s="468" t="s">
        <v>979</v>
      </c>
      <c r="O127" s="50"/>
      <c r="P127" s="134"/>
      <c r="Q127" s="133"/>
      <c r="T127" s="103"/>
      <c r="V127" s="103"/>
      <c r="W127" s="103"/>
      <c r="X127" s="330"/>
    </row>
    <row r="128" spans="1:24" ht="47.1" customHeight="1" x14ac:dyDescent="0.25">
      <c r="A128" s="118"/>
      <c r="B128" s="396">
        <v>17</v>
      </c>
      <c r="C128" s="414" t="str">
        <f t="shared" si="11"/>
        <v/>
      </c>
      <c r="D128" s="488" t="str">
        <f ca="1">TEXT(IFERROR(INDEX('Overview - Section A'!$A$45:$A$51,MATCH(J128,'Overview - Section A'!$U$45:$U$51,0)),""),"d-mmm-yy") &amp;" to " &amp; TEXT(IFERROR(INDEX('Overview - Section A'!$E$45:$E$51,MATCH(J128,'Overview - Section A'!$U$45:$U$51,0)),""),"d-mmm-yy")</f>
        <v>1-Jan-20 to 31-Dec-20</v>
      </c>
      <c r="E128" s="416"/>
      <c r="F128" s="417"/>
      <c r="G128" s="481" t="str">
        <f t="shared" si="12"/>
        <v/>
      </c>
      <c r="H128" s="420"/>
      <c r="I128" s="472"/>
      <c r="J128" s="422" t="s">
        <v>481</v>
      </c>
      <c r="K128" s="489"/>
      <c r="L128" s="468" t="b">
        <f t="shared" si="13"/>
        <v>1</v>
      </c>
      <c r="M128" s="468" t="b">
        <f t="shared" si="14"/>
        <v>0</v>
      </c>
      <c r="N128" s="468" t="s">
        <v>980</v>
      </c>
      <c r="O128" s="50"/>
      <c r="P128" s="134"/>
      <c r="Q128" s="133"/>
      <c r="T128" s="103"/>
      <c r="V128" s="103"/>
      <c r="W128" s="103"/>
      <c r="X128" s="330"/>
    </row>
    <row r="129" spans="1:24" ht="47.1" customHeight="1" x14ac:dyDescent="0.25">
      <c r="A129" s="118"/>
      <c r="B129" s="396">
        <v>17</v>
      </c>
      <c r="C129" s="414" t="str">
        <f t="shared" si="11"/>
        <v/>
      </c>
      <c r="D129" s="488" t="str">
        <f ca="1">TEXT(IFERROR(INDEX('Overview - Section A'!$A$45:$A$51,MATCH(J129,'Overview - Section A'!$U$45:$U$51,0)),""),"d-mmm-yy") &amp;" to " &amp; TEXT(IFERROR(INDEX('Overview - Section A'!$E$45:$E$51,MATCH(J129,'Overview - Section A'!$U$45:$U$51,0)),""),"d-mmm-yy")</f>
        <v>1-Jan-21 to 31-Dec-21</v>
      </c>
      <c r="E129" s="416"/>
      <c r="F129" s="417"/>
      <c r="G129" s="481" t="str">
        <f t="shared" si="12"/>
        <v/>
      </c>
      <c r="H129" s="420"/>
      <c r="I129" s="472"/>
      <c r="J129" s="422" t="s">
        <v>465</v>
      </c>
      <c r="K129" s="489"/>
      <c r="L129" s="468" t="b">
        <f t="shared" si="13"/>
        <v>1</v>
      </c>
      <c r="M129" s="468" t="b">
        <f t="shared" si="14"/>
        <v>0</v>
      </c>
      <c r="N129" s="468" t="s">
        <v>981</v>
      </c>
      <c r="O129" s="50"/>
      <c r="P129" s="134"/>
      <c r="Q129" s="133"/>
      <c r="T129" s="103"/>
      <c r="V129" s="103"/>
      <c r="W129" s="103"/>
      <c r="X129" s="330"/>
    </row>
    <row r="130" spans="1:24" ht="47.1" customHeight="1" x14ac:dyDescent="0.25">
      <c r="A130" s="118"/>
      <c r="B130" s="396">
        <v>17</v>
      </c>
      <c r="C130" s="414" t="str">
        <f t="shared" si="11"/>
        <v/>
      </c>
      <c r="D130" s="488" t="str">
        <f ca="1">TEXT(IFERROR(INDEX('Overview - Section A'!$A$45:$A$51,MATCH(J130,'Overview - Section A'!$U$45:$U$51,0)),""),"d-mmm-yy") &amp;" to " &amp; TEXT(IFERROR(INDEX('Overview - Section A'!$E$45:$E$51,MATCH(J130,'Overview - Section A'!$U$45:$U$51,0)),""),"d-mmm-yy")</f>
        <v xml:space="preserve">1-Jan-22 to </v>
      </c>
      <c r="E130" s="416"/>
      <c r="F130" s="417"/>
      <c r="G130" s="481" t="str">
        <f t="shared" si="12"/>
        <v/>
      </c>
      <c r="H130" s="420"/>
      <c r="I130" s="472"/>
      <c r="J130" s="422" t="s">
        <v>467</v>
      </c>
      <c r="K130" s="489"/>
      <c r="L130" s="468" t="b">
        <f t="shared" si="13"/>
        <v>1</v>
      </c>
      <c r="M130" s="468" t="b">
        <f t="shared" si="14"/>
        <v>0</v>
      </c>
      <c r="N130" s="468" t="s">
        <v>982</v>
      </c>
      <c r="O130" s="50"/>
      <c r="P130" s="134"/>
      <c r="Q130" s="133"/>
      <c r="T130" s="103"/>
      <c r="V130" s="103"/>
      <c r="W130" s="103"/>
      <c r="X130" s="330"/>
    </row>
    <row r="131" spans="1:24" ht="47.1" customHeight="1" x14ac:dyDescent="0.25">
      <c r="A131" s="118"/>
      <c r="B131" s="396">
        <v>18</v>
      </c>
      <c r="C131" s="414" t="str">
        <f t="shared" si="11"/>
        <v/>
      </c>
      <c r="D131" s="488" t="str">
        <f ca="1">TEXT(IFERROR(INDEX('Overview - Section A'!$A$45:$A$51,MATCH(J131,'Overview - Section A'!$U$45:$U$51,0)),""),"d-mmm-yy") &amp;" to " &amp; TEXT(IFERROR(INDEX('Overview - Section A'!$E$45:$E$51,MATCH(J131,'Overview - Section A'!$U$45:$U$51,0)),""),"d-mmm-yy")</f>
        <v>1-Jul-18 to 31-Dec-18</v>
      </c>
      <c r="E131" s="416"/>
      <c r="F131" s="417"/>
      <c r="G131" s="481" t="str">
        <f t="shared" si="12"/>
        <v/>
      </c>
      <c r="H131" s="420"/>
      <c r="I131" s="472"/>
      <c r="J131" s="422" t="s">
        <v>460</v>
      </c>
      <c r="K131" s="489"/>
      <c r="L131" s="468" t="b">
        <f t="shared" si="13"/>
        <v>1</v>
      </c>
      <c r="M131" s="468" t="b">
        <f t="shared" si="14"/>
        <v>0</v>
      </c>
      <c r="N131" s="468" t="s">
        <v>983</v>
      </c>
      <c r="O131" s="50"/>
      <c r="P131" s="134"/>
      <c r="Q131" s="133"/>
      <c r="T131" s="103"/>
      <c r="V131" s="103"/>
      <c r="W131" s="103"/>
      <c r="X131" s="330"/>
    </row>
    <row r="132" spans="1:24" ht="47.1" customHeight="1" x14ac:dyDescent="0.25">
      <c r="A132" s="118"/>
      <c r="B132" s="396">
        <v>18</v>
      </c>
      <c r="C132" s="414" t="str">
        <f t="shared" si="11"/>
        <v/>
      </c>
      <c r="D132" s="488" t="str">
        <f ca="1">TEXT(IFERROR(INDEX('Overview - Section A'!$A$45:$A$51,MATCH(J132,'Overview - Section A'!$U$45:$U$51,0)),""),"d-mmm-yy") &amp;" to " &amp; TEXT(IFERROR(INDEX('Overview - Section A'!$E$45:$E$51,MATCH(J132,'Overview - Section A'!$U$45:$U$51,0)),""),"d-mmm-yy")</f>
        <v>1-Jan-19 to 31-Dec-19</v>
      </c>
      <c r="E132" s="416"/>
      <c r="F132" s="417"/>
      <c r="G132" s="481" t="str">
        <f t="shared" si="12"/>
        <v/>
      </c>
      <c r="H132" s="420"/>
      <c r="I132" s="472"/>
      <c r="J132" s="422" t="s">
        <v>462</v>
      </c>
      <c r="K132" s="489"/>
      <c r="L132" s="468" t="b">
        <f t="shared" si="13"/>
        <v>1</v>
      </c>
      <c r="M132" s="468" t="b">
        <f t="shared" si="14"/>
        <v>0</v>
      </c>
      <c r="N132" s="468" t="s">
        <v>984</v>
      </c>
      <c r="O132" s="50"/>
      <c r="P132" s="134"/>
      <c r="Q132" s="133"/>
      <c r="T132" s="103"/>
      <c r="V132" s="103"/>
      <c r="W132" s="103"/>
      <c r="X132" s="330"/>
    </row>
    <row r="133" spans="1:24" ht="47.1" customHeight="1" x14ac:dyDescent="0.25">
      <c r="A133" s="118"/>
      <c r="B133" s="396">
        <v>18</v>
      </c>
      <c r="C133" s="414" t="str">
        <f t="shared" si="11"/>
        <v/>
      </c>
      <c r="D133" s="488" t="str">
        <f ca="1">TEXT(IFERROR(INDEX('Overview - Section A'!$A$45:$A$51,MATCH(J133,'Overview - Section A'!$U$45:$U$51,0)),""),"d-mmm-yy") &amp;" to " &amp; TEXT(IFERROR(INDEX('Overview - Section A'!$E$45:$E$51,MATCH(J133,'Overview - Section A'!$U$45:$U$51,0)),""),"d-mmm-yy")</f>
        <v>1-Jan-20 to 31-Dec-20</v>
      </c>
      <c r="E133" s="416"/>
      <c r="F133" s="417"/>
      <c r="G133" s="481" t="str">
        <f t="shared" si="12"/>
        <v/>
      </c>
      <c r="H133" s="420"/>
      <c r="I133" s="472"/>
      <c r="J133" s="422" t="s">
        <v>481</v>
      </c>
      <c r="K133" s="489"/>
      <c r="L133" s="468" t="b">
        <f t="shared" si="13"/>
        <v>1</v>
      </c>
      <c r="M133" s="468" t="b">
        <f t="shared" si="14"/>
        <v>0</v>
      </c>
      <c r="N133" s="468" t="s">
        <v>985</v>
      </c>
      <c r="O133" s="50"/>
      <c r="P133" s="134"/>
      <c r="Q133" s="133"/>
      <c r="T133" s="103"/>
      <c r="V133" s="103"/>
      <c r="W133" s="103"/>
      <c r="X133" s="330"/>
    </row>
    <row r="134" spans="1:24" ht="47.1" customHeight="1" x14ac:dyDescent="0.25">
      <c r="A134" s="118"/>
      <c r="B134" s="396">
        <v>18</v>
      </c>
      <c r="C134" s="414" t="str">
        <f t="shared" si="11"/>
        <v/>
      </c>
      <c r="D134" s="488" t="str">
        <f ca="1">TEXT(IFERROR(INDEX('Overview - Section A'!$A$45:$A$51,MATCH(J134,'Overview - Section A'!$U$45:$U$51,0)),""),"d-mmm-yy") &amp;" to " &amp; TEXT(IFERROR(INDEX('Overview - Section A'!$E$45:$E$51,MATCH(J134,'Overview - Section A'!$U$45:$U$51,0)),""),"d-mmm-yy")</f>
        <v>1-Jan-21 to 31-Dec-21</v>
      </c>
      <c r="E134" s="416"/>
      <c r="F134" s="417"/>
      <c r="G134" s="481" t="str">
        <f t="shared" si="12"/>
        <v/>
      </c>
      <c r="H134" s="420"/>
      <c r="I134" s="472"/>
      <c r="J134" s="422" t="s">
        <v>465</v>
      </c>
      <c r="K134" s="489"/>
      <c r="L134" s="468" t="b">
        <f t="shared" si="13"/>
        <v>1</v>
      </c>
      <c r="M134" s="468" t="b">
        <f t="shared" si="14"/>
        <v>0</v>
      </c>
      <c r="N134" s="468" t="s">
        <v>986</v>
      </c>
      <c r="O134" s="50"/>
      <c r="P134" s="134"/>
      <c r="Q134" s="133"/>
      <c r="T134" s="103"/>
      <c r="V134" s="103"/>
      <c r="W134" s="103"/>
      <c r="X134" s="330"/>
    </row>
    <row r="135" spans="1:24" ht="47.1" customHeight="1" x14ac:dyDescent="0.25">
      <c r="A135" s="118"/>
      <c r="B135" s="396">
        <v>18</v>
      </c>
      <c r="C135" s="414" t="str">
        <f t="shared" si="11"/>
        <v/>
      </c>
      <c r="D135" s="488" t="str">
        <f ca="1">TEXT(IFERROR(INDEX('Overview - Section A'!$A$45:$A$51,MATCH(J135,'Overview - Section A'!$U$45:$U$51,0)),""),"d-mmm-yy") &amp;" to " &amp; TEXT(IFERROR(INDEX('Overview - Section A'!$E$45:$E$51,MATCH(J135,'Overview - Section A'!$U$45:$U$51,0)),""),"d-mmm-yy")</f>
        <v xml:space="preserve">1-Jan-22 to </v>
      </c>
      <c r="E135" s="416"/>
      <c r="F135" s="417"/>
      <c r="G135" s="481" t="str">
        <f t="shared" si="12"/>
        <v/>
      </c>
      <c r="H135" s="420"/>
      <c r="I135" s="472"/>
      <c r="J135" s="422" t="s">
        <v>467</v>
      </c>
      <c r="K135" s="489"/>
      <c r="L135" s="468" t="b">
        <f t="shared" si="13"/>
        <v>1</v>
      </c>
      <c r="M135" s="468" t="b">
        <f t="shared" si="14"/>
        <v>0</v>
      </c>
      <c r="N135" s="468" t="s">
        <v>987</v>
      </c>
      <c r="O135" s="50"/>
      <c r="P135" s="134"/>
      <c r="Q135" s="133"/>
      <c r="T135" s="103"/>
      <c r="V135" s="103"/>
      <c r="W135" s="103"/>
      <c r="X135" s="330"/>
    </row>
    <row r="136" spans="1:24" ht="47.1" customHeight="1" x14ac:dyDescent="0.25">
      <c r="A136" s="118"/>
      <c r="B136" s="396">
        <v>19</v>
      </c>
      <c r="C136" s="414" t="str">
        <f t="shared" si="11"/>
        <v/>
      </c>
      <c r="D136" s="488" t="str">
        <f ca="1">TEXT(IFERROR(INDEX('Overview - Section A'!$A$45:$A$51,MATCH(J136,'Overview - Section A'!$U$45:$U$51,0)),""),"d-mmm-yy") &amp;" to " &amp; TEXT(IFERROR(INDEX('Overview - Section A'!$E$45:$E$51,MATCH(J136,'Overview - Section A'!$U$45:$U$51,0)),""),"d-mmm-yy")</f>
        <v>1-Jul-18 to 31-Dec-18</v>
      </c>
      <c r="E136" s="416"/>
      <c r="F136" s="417"/>
      <c r="G136" s="481" t="str">
        <f t="shared" si="12"/>
        <v/>
      </c>
      <c r="H136" s="420"/>
      <c r="I136" s="472"/>
      <c r="J136" s="422" t="s">
        <v>460</v>
      </c>
      <c r="K136" s="489"/>
      <c r="L136" s="468" t="b">
        <f t="shared" si="13"/>
        <v>1</v>
      </c>
      <c r="M136" s="468" t="b">
        <f t="shared" si="14"/>
        <v>0</v>
      </c>
      <c r="N136" s="468" t="s">
        <v>988</v>
      </c>
      <c r="O136" s="50"/>
      <c r="P136" s="134"/>
      <c r="Q136" s="133"/>
      <c r="T136" s="103"/>
      <c r="V136" s="103"/>
      <c r="W136" s="103"/>
      <c r="X136" s="330"/>
    </row>
    <row r="137" spans="1:24" ht="47.1" customHeight="1" x14ac:dyDescent="0.25">
      <c r="A137" s="118"/>
      <c r="B137" s="396">
        <v>19</v>
      </c>
      <c r="C137" s="414" t="str">
        <f t="shared" si="11"/>
        <v/>
      </c>
      <c r="D137" s="488" t="str">
        <f ca="1">TEXT(IFERROR(INDEX('Overview - Section A'!$A$45:$A$51,MATCH(J137,'Overview - Section A'!$U$45:$U$51,0)),""),"d-mmm-yy") &amp;" to " &amp; TEXT(IFERROR(INDEX('Overview - Section A'!$E$45:$E$51,MATCH(J137,'Overview - Section A'!$U$45:$U$51,0)),""),"d-mmm-yy")</f>
        <v>1-Jan-19 to 31-Dec-19</v>
      </c>
      <c r="E137" s="416"/>
      <c r="F137" s="417"/>
      <c r="G137" s="481" t="str">
        <f t="shared" si="12"/>
        <v/>
      </c>
      <c r="H137" s="420"/>
      <c r="I137" s="472"/>
      <c r="J137" s="422" t="s">
        <v>462</v>
      </c>
      <c r="K137" s="489"/>
      <c r="L137" s="468" t="b">
        <f t="shared" si="13"/>
        <v>1</v>
      </c>
      <c r="M137" s="468" t="b">
        <f t="shared" si="14"/>
        <v>0</v>
      </c>
      <c r="N137" s="468" t="s">
        <v>989</v>
      </c>
      <c r="O137" s="50"/>
      <c r="P137" s="134"/>
      <c r="Q137" s="133"/>
      <c r="T137" s="103"/>
      <c r="V137" s="103"/>
      <c r="W137" s="103"/>
      <c r="X137" s="330"/>
    </row>
    <row r="138" spans="1:24" ht="47.1" customHeight="1" x14ac:dyDescent="0.25">
      <c r="A138" s="118"/>
      <c r="B138" s="396">
        <v>19</v>
      </c>
      <c r="C138" s="414" t="str">
        <f t="shared" si="11"/>
        <v/>
      </c>
      <c r="D138" s="488" t="str">
        <f ca="1">TEXT(IFERROR(INDEX('Overview - Section A'!$A$45:$A$51,MATCH(J138,'Overview - Section A'!$U$45:$U$51,0)),""),"d-mmm-yy") &amp;" to " &amp; TEXT(IFERROR(INDEX('Overview - Section A'!$E$45:$E$51,MATCH(J138,'Overview - Section A'!$U$45:$U$51,0)),""),"d-mmm-yy")</f>
        <v>1-Jan-20 to 31-Dec-20</v>
      </c>
      <c r="E138" s="416"/>
      <c r="F138" s="417"/>
      <c r="G138" s="481" t="str">
        <f t="shared" si="12"/>
        <v/>
      </c>
      <c r="H138" s="420"/>
      <c r="I138" s="472"/>
      <c r="J138" s="422" t="s">
        <v>481</v>
      </c>
      <c r="K138" s="489"/>
      <c r="L138" s="468" t="b">
        <f t="shared" si="13"/>
        <v>1</v>
      </c>
      <c r="M138" s="468" t="b">
        <f t="shared" si="14"/>
        <v>0</v>
      </c>
      <c r="N138" s="468" t="s">
        <v>990</v>
      </c>
      <c r="O138" s="50"/>
      <c r="P138" s="134"/>
      <c r="Q138" s="133"/>
      <c r="T138" s="103"/>
      <c r="V138" s="103"/>
      <c r="W138" s="103"/>
      <c r="X138" s="330"/>
    </row>
    <row r="139" spans="1:24" ht="47.1" customHeight="1" x14ac:dyDescent="0.25">
      <c r="A139" s="118"/>
      <c r="B139" s="396">
        <v>19</v>
      </c>
      <c r="C139" s="414" t="str">
        <f t="shared" si="11"/>
        <v/>
      </c>
      <c r="D139" s="488" t="str">
        <f ca="1">TEXT(IFERROR(INDEX('Overview - Section A'!$A$45:$A$51,MATCH(J139,'Overview - Section A'!$U$45:$U$51,0)),""),"d-mmm-yy") &amp;" to " &amp; TEXT(IFERROR(INDEX('Overview - Section A'!$E$45:$E$51,MATCH(J139,'Overview - Section A'!$U$45:$U$51,0)),""),"d-mmm-yy")</f>
        <v>1-Jan-21 to 31-Dec-21</v>
      </c>
      <c r="E139" s="416"/>
      <c r="F139" s="417"/>
      <c r="G139" s="481" t="str">
        <f t="shared" si="12"/>
        <v/>
      </c>
      <c r="H139" s="420"/>
      <c r="I139" s="472"/>
      <c r="J139" s="422" t="s">
        <v>465</v>
      </c>
      <c r="K139" s="489"/>
      <c r="L139" s="468" t="b">
        <f t="shared" si="13"/>
        <v>1</v>
      </c>
      <c r="M139" s="468" t="b">
        <f t="shared" si="14"/>
        <v>0</v>
      </c>
      <c r="N139" s="468" t="s">
        <v>991</v>
      </c>
      <c r="O139" s="50"/>
      <c r="P139" s="134"/>
      <c r="Q139" s="133"/>
      <c r="T139" s="103"/>
      <c r="V139" s="103"/>
      <c r="W139" s="103"/>
      <c r="X139" s="330"/>
    </row>
    <row r="140" spans="1:24" ht="47.1" customHeight="1" x14ac:dyDescent="0.25">
      <c r="A140" s="118"/>
      <c r="B140" s="396">
        <v>19</v>
      </c>
      <c r="C140" s="414" t="str">
        <f t="shared" si="11"/>
        <v/>
      </c>
      <c r="D140" s="488" t="str">
        <f ca="1">TEXT(IFERROR(INDEX('Overview - Section A'!$A$45:$A$51,MATCH(J140,'Overview - Section A'!$U$45:$U$51,0)),""),"d-mmm-yy") &amp;" to " &amp; TEXT(IFERROR(INDEX('Overview - Section A'!$E$45:$E$51,MATCH(J140,'Overview - Section A'!$U$45:$U$51,0)),""),"d-mmm-yy")</f>
        <v xml:space="preserve">1-Jan-22 to </v>
      </c>
      <c r="E140" s="416"/>
      <c r="F140" s="417"/>
      <c r="G140" s="481" t="str">
        <f t="shared" si="12"/>
        <v/>
      </c>
      <c r="H140" s="420"/>
      <c r="I140" s="472"/>
      <c r="J140" s="422" t="s">
        <v>467</v>
      </c>
      <c r="K140" s="489"/>
      <c r="L140" s="468" t="b">
        <f t="shared" si="13"/>
        <v>1</v>
      </c>
      <c r="M140" s="468" t="b">
        <f t="shared" si="14"/>
        <v>0</v>
      </c>
      <c r="N140" s="468" t="s">
        <v>992</v>
      </c>
      <c r="O140" s="50"/>
      <c r="P140" s="134"/>
      <c r="Q140" s="133"/>
      <c r="T140" s="103"/>
      <c r="V140" s="103"/>
      <c r="W140" s="103"/>
      <c r="X140" s="330"/>
    </row>
    <row r="141" spans="1:24" ht="47.1" customHeight="1" x14ac:dyDescent="0.25">
      <c r="A141" s="118"/>
      <c r="B141" s="396">
        <v>20</v>
      </c>
      <c r="C141" s="414" t="str">
        <f t="shared" si="11"/>
        <v/>
      </c>
      <c r="D141" s="488" t="str">
        <f ca="1">TEXT(IFERROR(INDEX('Overview - Section A'!$A$45:$A$51,MATCH(J141,'Overview - Section A'!$U$45:$U$51,0)),""),"d-mmm-yy") &amp;" to " &amp; TEXT(IFERROR(INDEX('Overview - Section A'!$E$45:$E$51,MATCH(J141,'Overview - Section A'!$U$45:$U$51,0)),""),"d-mmm-yy")</f>
        <v>1-Jul-18 to 31-Dec-18</v>
      </c>
      <c r="E141" s="416"/>
      <c r="F141" s="417"/>
      <c r="G141" s="481" t="str">
        <f t="shared" si="12"/>
        <v/>
      </c>
      <c r="H141" s="420"/>
      <c r="I141" s="472"/>
      <c r="J141" s="422" t="s">
        <v>460</v>
      </c>
      <c r="K141" s="489"/>
      <c r="L141" s="468" t="b">
        <f t="shared" si="13"/>
        <v>1</v>
      </c>
      <c r="M141" s="468" t="b">
        <f t="shared" si="14"/>
        <v>0</v>
      </c>
      <c r="N141" s="468" t="s">
        <v>993</v>
      </c>
      <c r="O141" s="50"/>
      <c r="P141" s="134"/>
      <c r="Q141" s="133"/>
      <c r="T141" s="103"/>
      <c r="V141" s="103"/>
      <c r="W141" s="103"/>
      <c r="X141" s="330"/>
    </row>
    <row r="142" spans="1:24" ht="47.1" customHeight="1" x14ac:dyDescent="0.25">
      <c r="A142" s="118"/>
      <c r="B142" s="396">
        <v>20</v>
      </c>
      <c r="C142" s="414" t="str">
        <f t="shared" si="11"/>
        <v/>
      </c>
      <c r="D142" s="488" t="str">
        <f ca="1">TEXT(IFERROR(INDEX('Overview - Section A'!$A$45:$A$51,MATCH(J142,'Overview - Section A'!$U$45:$U$51,0)),""),"d-mmm-yy") &amp;" to " &amp; TEXT(IFERROR(INDEX('Overview - Section A'!$E$45:$E$51,MATCH(J142,'Overview - Section A'!$U$45:$U$51,0)),""),"d-mmm-yy")</f>
        <v>1-Jan-19 to 31-Dec-19</v>
      </c>
      <c r="E142" s="416"/>
      <c r="F142" s="417"/>
      <c r="G142" s="481" t="str">
        <f t="shared" si="12"/>
        <v/>
      </c>
      <c r="H142" s="420"/>
      <c r="I142" s="472"/>
      <c r="J142" s="422" t="s">
        <v>462</v>
      </c>
      <c r="K142" s="489"/>
      <c r="L142" s="468" t="b">
        <f t="shared" si="13"/>
        <v>1</v>
      </c>
      <c r="M142" s="468" t="b">
        <f t="shared" si="14"/>
        <v>0</v>
      </c>
      <c r="N142" s="468" t="s">
        <v>994</v>
      </c>
      <c r="O142" s="50"/>
      <c r="P142" s="134"/>
      <c r="Q142" s="133"/>
      <c r="T142" s="103"/>
      <c r="V142" s="103"/>
      <c r="W142" s="103"/>
      <c r="X142" s="330"/>
    </row>
    <row r="143" spans="1:24" ht="47.1" customHeight="1" x14ac:dyDescent="0.25">
      <c r="A143" s="118"/>
      <c r="B143" s="396">
        <v>20</v>
      </c>
      <c r="C143" s="414" t="str">
        <f t="shared" si="11"/>
        <v/>
      </c>
      <c r="D143" s="488" t="str">
        <f ca="1">TEXT(IFERROR(INDEX('Overview - Section A'!$A$45:$A$51,MATCH(J143,'Overview - Section A'!$U$45:$U$51,0)),""),"d-mmm-yy") &amp;" to " &amp; TEXT(IFERROR(INDEX('Overview - Section A'!$E$45:$E$51,MATCH(J143,'Overview - Section A'!$U$45:$U$51,0)),""),"d-mmm-yy")</f>
        <v>1-Jan-20 to 31-Dec-20</v>
      </c>
      <c r="E143" s="416"/>
      <c r="F143" s="417"/>
      <c r="G143" s="481" t="str">
        <f t="shared" si="12"/>
        <v/>
      </c>
      <c r="H143" s="420"/>
      <c r="I143" s="472"/>
      <c r="J143" s="422" t="s">
        <v>481</v>
      </c>
      <c r="K143" s="489"/>
      <c r="L143" s="468" t="b">
        <f t="shared" si="13"/>
        <v>1</v>
      </c>
      <c r="M143" s="468" t="b">
        <f t="shared" si="14"/>
        <v>0</v>
      </c>
      <c r="N143" s="468" t="s">
        <v>995</v>
      </c>
      <c r="O143" s="50"/>
      <c r="P143" s="134"/>
      <c r="Q143" s="133"/>
      <c r="T143" s="103"/>
      <c r="V143" s="103"/>
      <c r="W143" s="103"/>
      <c r="X143" s="330"/>
    </row>
    <row r="144" spans="1:24" ht="47.1" customHeight="1" x14ac:dyDescent="0.25">
      <c r="A144" s="118"/>
      <c r="B144" s="396">
        <v>20</v>
      </c>
      <c r="C144" s="414" t="str">
        <f t="shared" si="11"/>
        <v/>
      </c>
      <c r="D144" s="488" t="str">
        <f ca="1">TEXT(IFERROR(INDEX('Overview - Section A'!$A$45:$A$51,MATCH(J144,'Overview - Section A'!$U$45:$U$51,0)),""),"d-mmm-yy") &amp;" to " &amp; TEXT(IFERROR(INDEX('Overview - Section A'!$E$45:$E$51,MATCH(J144,'Overview - Section A'!$U$45:$U$51,0)),""),"d-mmm-yy")</f>
        <v>1-Jan-21 to 31-Dec-21</v>
      </c>
      <c r="E144" s="416"/>
      <c r="F144" s="417"/>
      <c r="G144" s="481" t="str">
        <f t="shared" si="12"/>
        <v/>
      </c>
      <c r="H144" s="420"/>
      <c r="I144" s="472"/>
      <c r="J144" s="422" t="s">
        <v>465</v>
      </c>
      <c r="K144" s="489"/>
      <c r="L144" s="468" t="b">
        <f t="shared" si="13"/>
        <v>1</v>
      </c>
      <c r="M144" s="468" t="b">
        <f t="shared" si="14"/>
        <v>0</v>
      </c>
      <c r="N144" s="468" t="s">
        <v>996</v>
      </c>
      <c r="O144" s="50"/>
      <c r="P144" s="134"/>
      <c r="Q144" s="133"/>
      <c r="T144" s="103"/>
      <c r="V144" s="103"/>
      <c r="W144" s="103"/>
      <c r="X144" s="330"/>
    </row>
    <row r="145" spans="1:24" ht="47.1" customHeight="1" x14ac:dyDescent="0.25">
      <c r="A145" s="118"/>
      <c r="B145" s="396">
        <v>20</v>
      </c>
      <c r="C145" s="414" t="str">
        <f t="shared" si="11"/>
        <v/>
      </c>
      <c r="D145" s="488" t="str">
        <f ca="1">TEXT(IFERROR(INDEX('Overview - Section A'!$A$45:$A$51,MATCH(J145,'Overview - Section A'!$U$45:$U$51,0)),""),"d-mmm-yy") &amp;" to " &amp; TEXT(IFERROR(INDEX('Overview - Section A'!$E$45:$E$51,MATCH(J145,'Overview - Section A'!$U$45:$U$51,0)),""),"d-mmm-yy")</f>
        <v xml:space="preserve">1-Jan-22 to </v>
      </c>
      <c r="E145" s="416"/>
      <c r="F145" s="417"/>
      <c r="G145" s="481" t="str">
        <f t="shared" si="12"/>
        <v/>
      </c>
      <c r="H145" s="420"/>
      <c r="I145" s="472"/>
      <c r="J145" s="422" t="s">
        <v>467</v>
      </c>
      <c r="K145" s="489"/>
      <c r="L145" s="468" t="b">
        <f t="shared" si="13"/>
        <v>1</v>
      </c>
      <c r="M145" s="468" t="b">
        <f t="shared" si="14"/>
        <v>0</v>
      </c>
      <c r="N145" s="468" t="s">
        <v>997</v>
      </c>
      <c r="O145" s="50"/>
      <c r="P145" s="134"/>
      <c r="Q145" s="133"/>
      <c r="T145" s="103"/>
      <c r="V145" s="103"/>
      <c r="W145" s="103"/>
      <c r="X145" s="330"/>
    </row>
    <row r="146" spans="1:24" ht="47.1" customHeight="1" x14ac:dyDescent="0.25">
      <c r="A146" s="118"/>
      <c r="B146" s="396">
        <v>21</v>
      </c>
      <c r="C146" s="414" t="str">
        <f t="shared" si="11"/>
        <v/>
      </c>
      <c r="D146" s="488" t="str">
        <f ca="1">TEXT(IFERROR(INDEX('Overview - Section A'!$A$45:$A$51,MATCH(J146,'Overview - Section A'!$U$45:$U$51,0)),""),"d-mmm-yy") &amp;" to " &amp; TEXT(IFERROR(INDEX('Overview - Section A'!$E$45:$E$51,MATCH(J146,'Overview - Section A'!$U$45:$U$51,0)),""),"d-mmm-yy")</f>
        <v>1-Jul-18 to 31-Dec-18</v>
      </c>
      <c r="E146" s="416"/>
      <c r="F146" s="417"/>
      <c r="G146" s="481" t="str">
        <f t="shared" si="12"/>
        <v/>
      </c>
      <c r="H146" s="420"/>
      <c r="I146" s="472"/>
      <c r="J146" s="422" t="s">
        <v>460</v>
      </c>
      <c r="K146" s="489"/>
      <c r="L146" s="468" t="b">
        <f t="shared" si="13"/>
        <v>1</v>
      </c>
      <c r="M146" s="468" t="b">
        <f t="shared" si="14"/>
        <v>0</v>
      </c>
      <c r="N146" s="468" t="s">
        <v>998</v>
      </c>
      <c r="O146" s="50"/>
      <c r="P146" s="134"/>
      <c r="Q146" s="133"/>
      <c r="T146" s="103"/>
      <c r="V146" s="103"/>
      <c r="W146" s="103"/>
      <c r="X146" s="330"/>
    </row>
    <row r="147" spans="1:24" ht="47.1" customHeight="1" x14ac:dyDescent="0.25">
      <c r="A147" s="118"/>
      <c r="B147" s="396">
        <v>21</v>
      </c>
      <c r="C147" s="414" t="str">
        <f t="shared" si="11"/>
        <v/>
      </c>
      <c r="D147" s="488" t="str">
        <f ca="1">TEXT(IFERROR(INDEX('Overview - Section A'!$A$45:$A$51,MATCH(J147,'Overview - Section A'!$U$45:$U$51,0)),""),"d-mmm-yy") &amp;" to " &amp; TEXT(IFERROR(INDEX('Overview - Section A'!$E$45:$E$51,MATCH(J147,'Overview - Section A'!$U$45:$U$51,0)),""),"d-mmm-yy")</f>
        <v>1-Jan-19 to 31-Dec-19</v>
      </c>
      <c r="E147" s="416"/>
      <c r="F147" s="417"/>
      <c r="G147" s="481" t="str">
        <f t="shared" si="12"/>
        <v/>
      </c>
      <c r="H147" s="420"/>
      <c r="I147" s="472"/>
      <c r="J147" s="422" t="s">
        <v>462</v>
      </c>
      <c r="K147" s="489"/>
      <c r="L147" s="468" t="b">
        <f t="shared" si="13"/>
        <v>1</v>
      </c>
      <c r="M147" s="468" t="b">
        <f t="shared" si="14"/>
        <v>0</v>
      </c>
      <c r="N147" s="468" t="s">
        <v>999</v>
      </c>
      <c r="O147" s="50"/>
      <c r="P147" s="134"/>
      <c r="Q147" s="133"/>
      <c r="T147" s="103"/>
      <c r="V147" s="103"/>
      <c r="W147" s="103"/>
      <c r="X147" s="330"/>
    </row>
    <row r="148" spans="1:24" ht="47.1" customHeight="1" x14ac:dyDescent="0.25">
      <c r="A148" s="118"/>
      <c r="B148" s="396">
        <v>21</v>
      </c>
      <c r="C148" s="414" t="str">
        <f t="shared" si="11"/>
        <v/>
      </c>
      <c r="D148" s="488" t="str">
        <f ca="1">TEXT(IFERROR(INDEX('Overview - Section A'!$A$45:$A$51,MATCH(J148,'Overview - Section A'!$U$45:$U$51,0)),""),"d-mmm-yy") &amp;" to " &amp; TEXT(IFERROR(INDEX('Overview - Section A'!$E$45:$E$51,MATCH(J148,'Overview - Section A'!$U$45:$U$51,0)),""),"d-mmm-yy")</f>
        <v>1-Jan-20 to 31-Dec-20</v>
      </c>
      <c r="E148" s="416"/>
      <c r="F148" s="417"/>
      <c r="G148" s="481" t="str">
        <f t="shared" si="12"/>
        <v/>
      </c>
      <c r="H148" s="420"/>
      <c r="I148" s="472"/>
      <c r="J148" s="422" t="s">
        <v>481</v>
      </c>
      <c r="K148" s="489"/>
      <c r="L148" s="468" t="b">
        <f t="shared" si="13"/>
        <v>1</v>
      </c>
      <c r="M148" s="468" t="b">
        <f t="shared" si="14"/>
        <v>0</v>
      </c>
      <c r="N148" s="468" t="s">
        <v>1000</v>
      </c>
      <c r="O148" s="50"/>
      <c r="P148" s="134"/>
      <c r="Q148" s="133"/>
      <c r="T148" s="103"/>
      <c r="V148" s="103"/>
      <c r="W148" s="103"/>
      <c r="X148" s="330"/>
    </row>
    <row r="149" spans="1:24" ht="47.1" customHeight="1" x14ac:dyDescent="0.25">
      <c r="A149" s="118"/>
      <c r="B149" s="396">
        <v>21</v>
      </c>
      <c r="C149" s="414" t="str">
        <f t="shared" si="11"/>
        <v/>
      </c>
      <c r="D149" s="488" t="str">
        <f ca="1">TEXT(IFERROR(INDEX('Overview - Section A'!$A$45:$A$51,MATCH(J149,'Overview - Section A'!$U$45:$U$51,0)),""),"d-mmm-yy") &amp;" to " &amp; TEXT(IFERROR(INDEX('Overview - Section A'!$E$45:$E$51,MATCH(J149,'Overview - Section A'!$U$45:$U$51,0)),""),"d-mmm-yy")</f>
        <v>1-Jan-21 to 31-Dec-21</v>
      </c>
      <c r="E149" s="416"/>
      <c r="F149" s="417"/>
      <c r="G149" s="481" t="str">
        <f t="shared" si="12"/>
        <v/>
      </c>
      <c r="H149" s="420"/>
      <c r="I149" s="472"/>
      <c r="J149" s="422" t="s">
        <v>465</v>
      </c>
      <c r="K149" s="489"/>
      <c r="L149" s="468" t="b">
        <f t="shared" si="13"/>
        <v>1</v>
      </c>
      <c r="M149" s="468" t="b">
        <f t="shared" si="14"/>
        <v>0</v>
      </c>
      <c r="N149" s="468" t="s">
        <v>1001</v>
      </c>
      <c r="O149" s="50"/>
      <c r="P149" s="134"/>
      <c r="Q149" s="133"/>
      <c r="T149" s="103"/>
      <c r="V149" s="103"/>
      <c r="W149" s="103"/>
      <c r="X149" s="330"/>
    </row>
    <row r="150" spans="1:24" ht="47.1" customHeight="1" x14ac:dyDescent="0.25">
      <c r="A150" s="118"/>
      <c r="B150" s="396">
        <v>21</v>
      </c>
      <c r="C150" s="414" t="str">
        <f t="shared" si="11"/>
        <v/>
      </c>
      <c r="D150" s="488" t="str">
        <f ca="1">TEXT(IFERROR(INDEX('Overview - Section A'!$A$45:$A$51,MATCH(J150,'Overview - Section A'!$U$45:$U$51,0)),""),"d-mmm-yy") &amp;" to " &amp; TEXT(IFERROR(INDEX('Overview - Section A'!$E$45:$E$51,MATCH(J150,'Overview - Section A'!$U$45:$U$51,0)),""),"d-mmm-yy")</f>
        <v xml:space="preserve">1-Jan-22 to </v>
      </c>
      <c r="E150" s="416"/>
      <c r="F150" s="417"/>
      <c r="G150" s="481" t="str">
        <f t="shared" si="12"/>
        <v/>
      </c>
      <c r="H150" s="420"/>
      <c r="I150" s="472"/>
      <c r="J150" s="422" t="s">
        <v>467</v>
      </c>
      <c r="K150" s="489"/>
      <c r="L150" s="468" t="b">
        <f t="shared" si="13"/>
        <v>1</v>
      </c>
      <c r="M150" s="468" t="b">
        <f t="shared" si="14"/>
        <v>0</v>
      </c>
      <c r="N150" s="468" t="s">
        <v>1002</v>
      </c>
      <c r="O150" s="50"/>
      <c r="P150" s="134"/>
      <c r="Q150" s="133"/>
      <c r="T150" s="103"/>
      <c r="V150" s="103"/>
      <c r="W150" s="103"/>
      <c r="X150" s="330"/>
    </row>
    <row r="151" spans="1:24" ht="47.1" customHeight="1" x14ac:dyDescent="0.25">
      <c r="A151" s="118"/>
      <c r="B151" s="396">
        <v>22</v>
      </c>
      <c r="C151" s="414" t="str">
        <f t="shared" si="11"/>
        <v/>
      </c>
      <c r="D151" s="488" t="str">
        <f ca="1">TEXT(IFERROR(INDEX('Overview - Section A'!$A$45:$A$51,MATCH(J151,'Overview - Section A'!$U$45:$U$51,0)),""),"d-mmm-yy") &amp;" to " &amp; TEXT(IFERROR(INDEX('Overview - Section A'!$E$45:$E$51,MATCH(J151,'Overview - Section A'!$U$45:$U$51,0)),""),"d-mmm-yy")</f>
        <v>1-Jul-18 to 31-Dec-18</v>
      </c>
      <c r="E151" s="416"/>
      <c r="F151" s="417"/>
      <c r="G151" s="481" t="str">
        <f t="shared" si="12"/>
        <v/>
      </c>
      <c r="H151" s="420"/>
      <c r="I151" s="472"/>
      <c r="J151" s="422" t="s">
        <v>460</v>
      </c>
      <c r="K151" s="489"/>
      <c r="L151" s="468" t="b">
        <f t="shared" si="13"/>
        <v>1</v>
      </c>
      <c r="M151" s="468" t="b">
        <f t="shared" si="14"/>
        <v>0</v>
      </c>
      <c r="N151" s="468" t="s">
        <v>1003</v>
      </c>
      <c r="O151" s="50"/>
      <c r="P151" s="134"/>
      <c r="Q151" s="133"/>
      <c r="T151" s="103"/>
      <c r="V151" s="103"/>
      <c r="W151" s="103"/>
      <c r="X151" s="330"/>
    </row>
    <row r="152" spans="1:24" ht="47.1" customHeight="1" x14ac:dyDescent="0.25">
      <c r="A152" s="118"/>
      <c r="B152" s="396">
        <v>22</v>
      </c>
      <c r="C152" s="414" t="str">
        <f t="shared" si="11"/>
        <v/>
      </c>
      <c r="D152" s="488" t="str">
        <f ca="1">TEXT(IFERROR(INDEX('Overview - Section A'!$A$45:$A$51,MATCH(J152,'Overview - Section A'!$U$45:$U$51,0)),""),"d-mmm-yy") &amp;" to " &amp; TEXT(IFERROR(INDEX('Overview - Section A'!$E$45:$E$51,MATCH(J152,'Overview - Section A'!$U$45:$U$51,0)),""),"d-mmm-yy")</f>
        <v>1-Jan-19 to 31-Dec-19</v>
      </c>
      <c r="E152" s="416"/>
      <c r="F152" s="417"/>
      <c r="G152" s="481" t="str">
        <f t="shared" si="12"/>
        <v/>
      </c>
      <c r="H152" s="420"/>
      <c r="I152" s="472"/>
      <c r="J152" s="422" t="s">
        <v>462</v>
      </c>
      <c r="K152" s="489"/>
      <c r="L152" s="468" t="b">
        <f t="shared" si="13"/>
        <v>1</v>
      </c>
      <c r="M152" s="468" t="b">
        <f t="shared" si="14"/>
        <v>0</v>
      </c>
      <c r="N152" s="468" t="s">
        <v>1004</v>
      </c>
      <c r="O152" s="50"/>
      <c r="P152" s="134"/>
      <c r="Q152" s="133"/>
      <c r="T152" s="103"/>
      <c r="V152" s="103"/>
      <c r="W152" s="103"/>
      <c r="X152" s="330"/>
    </row>
    <row r="153" spans="1:24" ht="47.1" customHeight="1" x14ac:dyDescent="0.25">
      <c r="A153" s="118"/>
      <c r="B153" s="396">
        <v>22</v>
      </c>
      <c r="C153" s="414" t="str">
        <f t="shared" si="11"/>
        <v/>
      </c>
      <c r="D153" s="488" t="str">
        <f ca="1">TEXT(IFERROR(INDEX('Overview - Section A'!$A$45:$A$51,MATCH(J153,'Overview - Section A'!$U$45:$U$51,0)),""),"d-mmm-yy") &amp;" to " &amp; TEXT(IFERROR(INDEX('Overview - Section A'!$E$45:$E$51,MATCH(J153,'Overview - Section A'!$U$45:$U$51,0)),""),"d-mmm-yy")</f>
        <v>1-Jan-20 to 31-Dec-20</v>
      </c>
      <c r="E153" s="416"/>
      <c r="F153" s="417"/>
      <c r="G153" s="481" t="str">
        <f t="shared" si="12"/>
        <v/>
      </c>
      <c r="H153" s="420"/>
      <c r="I153" s="472"/>
      <c r="J153" s="422" t="s">
        <v>481</v>
      </c>
      <c r="K153" s="489"/>
      <c r="L153" s="468" t="b">
        <f t="shared" si="13"/>
        <v>1</v>
      </c>
      <c r="M153" s="468" t="b">
        <f t="shared" si="14"/>
        <v>0</v>
      </c>
      <c r="N153" s="468" t="s">
        <v>1005</v>
      </c>
      <c r="O153" s="50"/>
      <c r="P153" s="134"/>
      <c r="Q153" s="133"/>
      <c r="T153" s="103"/>
      <c r="V153" s="103"/>
      <c r="W153" s="103"/>
      <c r="X153" s="330"/>
    </row>
    <row r="154" spans="1:24" ht="47.1" customHeight="1" x14ac:dyDescent="0.25">
      <c r="A154" s="118"/>
      <c r="B154" s="396">
        <v>22</v>
      </c>
      <c r="C154" s="414" t="str">
        <f t="shared" si="11"/>
        <v/>
      </c>
      <c r="D154" s="488" t="str">
        <f ca="1">TEXT(IFERROR(INDEX('Overview - Section A'!$A$45:$A$51,MATCH(J154,'Overview - Section A'!$U$45:$U$51,0)),""),"d-mmm-yy") &amp;" to " &amp; TEXT(IFERROR(INDEX('Overview - Section A'!$E$45:$E$51,MATCH(J154,'Overview - Section A'!$U$45:$U$51,0)),""),"d-mmm-yy")</f>
        <v>1-Jan-21 to 31-Dec-21</v>
      </c>
      <c r="E154" s="416"/>
      <c r="F154" s="417"/>
      <c r="G154" s="481" t="str">
        <f t="shared" si="12"/>
        <v/>
      </c>
      <c r="H154" s="420"/>
      <c r="I154" s="472"/>
      <c r="J154" s="422" t="s">
        <v>465</v>
      </c>
      <c r="K154" s="489"/>
      <c r="L154" s="468" t="b">
        <f t="shared" si="13"/>
        <v>1</v>
      </c>
      <c r="M154" s="468" t="b">
        <f t="shared" si="14"/>
        <v>0</v>
      </c>
      <c r="N154" s="468" t="s">
        <v>1006</v>
      </c>
      <c r="O154" s="50"/>
      <c r="P154" s="134"/>
      <c r="Q154" s="133"/>
      <c r="T154" s="103"/>
      <c r="V154" s="103"/>
      <c r="W154" s="103"/>
      <c r="X154" s="330"/>
    </row>
    <row r="155" spans="1:24" ht="47.1" customHeight="1" x14ac:dyDescent="0.25">
      <c r="A155" s="118"/>
      <c r="B155" s="396">
        <v>22</v>
      </c>
      <c r="C155" s="414" t="str">
        <f t="shared" si="11"/>
        <v/>
      </c>
      <c r="D155" s="488" t="str">
        <f ca="1">TEXT(IFERROR(INDEX('Overview - Section A'!$A$45:$A$51,MATCH(J155,'Overview - Section A'!$U$45:$U$51,0)),""),"d-mmm-yy") &amp;" to " &amp; TEXT(IFERROR(INDEX('Overview - Section A'!$E$45:$E$51,MATCH(J155,'Overview - Section A'!$U$45:$U$51,0)),""),"d-mmm-yy")</f>
        <v xml:space="preserve">1-Jan-22 to </v>
      </c>
      <c r="E155" s="416"/>
      <c r="F155" s="417"/>
      <c r="G155" s="481" t="str">
        <f t="shared" si="12"/>
        <v/>
      </c>
      <c r="H155" s="420"/>
      <c r="I155" s="472"/>
      <c r="J155" s="422" t="s">
        <v>467</v>
      </c>
      <c r="K155" s="489"/>
      <c r="L155" s="468" t="b">
        <f t="shared" si="13"/>
        <v>1</v>
      </c>
      <c r="M155" s="468" t="b">
        <f t="shared" si="14"/>
        <v>0</v>
      </c>
      <c r="N155" s="468" t="s">
        <v>1007</v>
      </c>
      <c r="O155" s="50"/>
      <c r="P155" s="134"/>
      <c r="Q155" s="133"/>
      <c r="T155" s="103"/>
      <c r="V155" s="103"/>
      <c r="W155" s="103"/>
      <c r="X155" s="330"/>
    </row>
    <row r="156" spans="1:24" ht="47.1" customHeight="1" x14ac:dyDescent="0.25">
      <c r="A156" s="118"/>
      <c r="B156" s="396">
        <v>23</v>
      </c>
      <c r="C156" s="414" t="str">
        <f t="shared" si="11"/>
        <v/>
      </c>
      <c r="D156" s="488" t="str">
        <f ca="1">TEXT(IFERROR(INDEX('Overview - Section A'!$A$45:$A$51,MATCH(J156,'Overview - Section A'!$U$45:$U$51,0)),""),"d-mmm-yy") &amp;" to " &amp; TEXT(IFERROR(INDEX('Overview - Section A'!$E$45:$E$51,MATCH(J156,'Overview - Section A'!$U$45:$U$51,0)),""),"d-mmm-yy")</f>
        <v>1-Jul-18 to 31-Dec-18</v>
      </c>
      <c r="E156" s="416"/>
      <c r="F156" s="417"/>
      <c r="G156" s="481" t="str">
        <f t="shared" si="12"/>
        <v/>
      </c>
      <c r="H156" s="420"/>
      <c r="I156" s="472"/>
      <c r="J156" s="422" t="s">
        <v>460</v>
      </c>
      <c r="K156" s="489"/>
      <c r="L156" s="468" t="b">
        <f t="shared" si="13"/>
        <v>1</v>
      </c>
      <c r="M156" s="468" t="b">
        <f t="shared" si="14"/>
        <v>0</v>
      </c>
      <c r="N156" s="468" t="s">
        <v>1008</v>
      </c>
      <c r="O156" s="50"/>
      <c r="P156" s="134"/>
      <c r="Q156" s="133"/>
      <c r="T156" s="103"/>
      <c r="V156" s="103"/>
      <c r="W156" s="103"/>
      <c r="X156" s="330"/>
    </row>
    <row r="157" spans="1:24" ht="47.1" customHeight="1" x14ac:dyDescent="0.25">
      <c r="A157" s="118"/>
      <c r="B157" s="396">
        <v>23</v>
      </c>
      <c r="C157" s="414" t="str">
        <f t="shared" si="11"/>
        <v/>
      </c>
      <c r="D157" s="488" t="str">
        <f ca="1">TEXT(IFERROR(INDEX('Overview - Section A'!$A$45:$A$51,MATCH(J157,'Overview - Section A'!$U$45:$U$51,0)),""),"d-mmm-yy") &amp;" to " &amp; TEXT(IFERROR(INDEX('Overview - Section A'!$E$45:$E$51,MATCH(J157,'Overview - Section A'!$U$45:$U$51,0)),""),"d-mmm-yy")</f>
        <v>1-Jan-19 to 31-Dec-19</v>
      </c>
      <c r="E157" s="416"/>
      <c r="F157" s="417"/>
      <c r="G157" s="481" t="str">
        <f t="shared" si="12"/>
        <v/>
      </c>
      <c r="H157" s="420"/>
      <c r="I157" s="472"/>
      <c r="J157" s="422" t="s">
        <v>462</v>
      </c>
      <c r="K157" s="489"/>
      <c r="L157" s="468" t="b">
        <f t="shared" si="13"/>
        <v>1</v>
      </c>
      <c r="M157" s="468" t="b">
        <f t="shared" si="14"/>
        <v>0</v>
      </c>
      <c r="N157" s="468" t="s">
        <v>1009</v>
      </c>
      <c r="O157" s="50"/>
      <c r="P157" s="134"/>
      <c r="Q157" s="133"/>
      <c r="T157" s="103"/>
      <c r="V157" s="103"/>
      <c r="W157" s="103"/>
      <c r="X157" s="330"/>
    </row>
    <row r="158" spans="1:24" ht="47.1" customHeight="1" x14ac:dyDescent="0.25">
      <c r="A158" s="118"/>
      <c r="B158" s="396">
        <v>23</v>
      </c>
      <c r="C158" s="414" t="str">
        <f t="shared" si="11"/>
        <v/>
      </c>
      <c r="D158" s="488" t="str">
        <f ca="1">TEXT(IFERROR(INDEX('Overview - Section A'!$A$45:$A$51,MATCH(J158,'Overview - Section A'!$U$45:$U$51,0)),""),"d-mmm-yy") &amp;" to " &amp; TEXT(IFERROR(INDEX('Overview - Section A'!$E$45:$E$51,MATCH(J158,'Overview - Section A'!$U$45:$U$51,0)),""),"d-mmm-yy")</f>
        <v>1-Jan-20 to 31-Dec-20</v>
      </c>
      <c r="E158" s="416"/>
      <c r="F158" s="417"/>
      <c r="G158" s="481" t="str">
        <f t="shared" si="12"/>
        <v/>
      </c>
      <c r="H158" s="420"/>
      <c r="I158" s="472"/>
      <c r="J158" s="422" t="s">
        <v>481</v>
      </c>
      <c r="K158" s="489"/>
      <c r="L158" s="468" t="b">
        <f t="shared" si="13"/>
        <v>1</v>
      </c>
      <c r="M158" s="468" t="b">
        <f t="shared" si="14"/>
        <v>0</v>
      </c>
      <c r="N158" s="468" t="s">
        <v>1010</v>
      </c>
      <c r="O158" s="50"/>
      <c r="P158" s="134"/>
      <c r="Q158" s="133"/>
      <c r="T158" s="103"/>
      <c r="V158" s="103"/>
      <c r="W158" s="103"/>
      <c r="X158" s="330"/>
    </row>
    <row r="159" spans="1:24" ht="47.1" customHeight="1" x14ac:dyDescent="0.25">
      <c r="A159" s="118"/>
      <c r="B159" s="396">
        <v>23</v>
      </c>
      <c r="C159" s="414" t="str">
        <f t="shared" si="11"/>
        <v/>
      </c>
      <c r="D159" s="488" t="str">
        <f ca="1">TEXT(IFERROR(INDEX('Overview - Section A'!$A$45:$A$51,MATCH(J159,'Overview - Section A'!$U$45:$U$51,0)),""),"d-mmm-yy") &amp;" to " &amp; TEXT(IFERROR(INDEX('Overview - Section A'!$E$45:$E$51,MATCH(J159,'Overview - Section A'!$U$45:$U$51,0)),""),"d-mmm-yy")</f>
        <v>1-Jan-21 to 31-Dec-21</v>
      </c>
      <c r="E159" s="416"/>
      <c r="F159" s="417"/>
      <c r="G159" s="481" t="str">
        <f t="shared" si="12"/>
        <v/>
      </c>
      <c r="H159" s="420"/>
      <c r="I159" s="472"/>
      <c r="J159" s="422" t="s">
        <v>465</v>
      </c>
      <c r="K159" s="489"/>
      <c r="L159" s="468" t="b">
        <f t="shared" si="13"/>
        <v>1</v>
      </c>
      <c r="M159" s="468" t="b">
        <f t="shared" si="14"/>
        <v>0</v>
      </c>
      <c r="N159" s="468" t="s">
        <v>1011</v>
      </c>
      <c r="O159" s="50"/>
      <c r="P159" s="134"/>
      <c r="Q159" s="133"/>
      <c r="T159" s="103"/>
      <c r="V159" s="103"/>
      <c r="W159" s="103"/>
      <c r="X159" s="330"/>
    </row>
    <row r="160" spans="1:24" ht="47.1" customHeight="1" x14ac:dyDescent="0.25">
      <c r="A160" s="118"/>
      <c r="B160" s="396">
        <v>23</v>
      </c>
      <c r="C160" s="414" t="str">
        <f t="shared" si="11"/>
        <v/>
      </c>
      <c r="D160" s="488" t="str">
        <f ca="1">TEXT(IFERROR(INDEX('Overview - Section A'!$A$45:$A$51,MATCH(J160,'Overview - Section A'!$U$45:$U$51,0)),""),"d-mmm-yy") &amp;" to " &amp; TEXT(IFERROR(INDEX('Overview - Section A'!$E$45:$E$51,MATCH(J160,'Overview - Section A'!$U$45:$U$51,0)),""),"d-mmm-yy")</f>
        <v xml:space="preserve">1-Jan-22 to </v>
      </c>
      <c r="E160" s="416"/>
      <c r="F160" s="417"/>
      <c r="G160" s="481" t="str">
        <f t="shared" si="12"/>
        <v/>
      </c>
      <c r="H160" s="420"/>
      <c r="I160" s="472"/>
      <c r="J160" s="422" t="s">
        <v>467</v>
      </c>
      <c r="K160" s="489"/>
      <c r="L160" s="468" t="b">
        <f t="shared" si="13"/>
        <v>1</v>
      </c>
      <c r="M160" s="468" t="b">
        <f t="shared" si="14"/>
        <v>0</v>
      </c>
      <c r="N160" s="468" t="s">
        <v>1012</v>
      </c>
      <c r="O160" s="50"/>
      <c r="P160" s="134"/>
      <c r="Q160" s="133"/>
      <c r="T160" s="103"/>
      <c r="V160" s="103"/>
      <c r="W160" s="103"/>
      <c r="X160" s="330"/>
    </row>
    <row r="161" spans="1:24" ht="47.1" customHeight="1" x14ac:dyDescent="0.25">
      <c r="A161" s="118"/>
      <c r="B161" s="396">
        <v>24</v>
      </c>
      <c r="C161" s="414" t="str">
        <f t="shared" si="11"/>
        <v/>
      </c>
      <c r="D161" s="488" t="str">
        <f ca="1">TEXT(IFERROR(INDEX('Overview - Section A'!$A$45:$A$51,MATCH(J161,'Overview - Section A'!$U$45:$U$51,0)),""),"d-mmm-yy") &amp;" to " &amp; TEXT(IFERROR(INDEX('Overview - Section A'!$E$45:$E$51,MATCH(J161,'Overview - Section A'!$U$45:$U$51,0)),""),"d-mmm-yy")</f>
        <v>1-Jul-18 to 31-Dec-18</v>
      </c>
      <c r="E161" s="416"/>
      <c r="F161" s="417"/>
      <c r="G161" s="481" t="str">
        <f t="shared" si="12"/>
        <v/>
      </c>
      <c r="H161" s="420"/>
      <c r="I161" s="472"/>
      <c r="J161" s="422" t="s">
        <v>460</v>
      </c>
      <c r="K161" s="489"/>
      <c r="L161" s="468" t="b">
        <f t="shared" si="13"/>
        <v>1</v>
      </c>
      <c r="M161" s="468" t="b">
        <f t="shared" si="14"/>
        <v>0</v>
      </c>
      <c r="N161" s="468" t="s">
        <v>1013</v>
      </c>
      <c r="O161" s="50"/>
      <c r="P161" s="134"/>
      <c r="Q161" s="133"/>
      <c r="T161" s="103"/>
      <c r="V161" s="103"/>
      <c r="W161" s="103"/>
      <c r="X161" s="330"/>
    </row>
    <row r="162" spans="1:24" ht="47.1" customHeight="1" x14ac:dyDescent="0.25">
      <c r="A162" s="118"/>
      <c r="B162" s="396">
        <v>24</v>
      </c>
      <c r="C162" s="414" t="str">
        <f t="shared" si="11"/>
        <v/>
      </c>
      <c r="D162" s="488" t="str">
        <f ca="1">TEXT(IFERROR(INDEX('Overview - Section A'!$A$45:$A$51,MATCH(J162,'Overview - Section A'!$U$45:$U$51,0)),""),"d-mmm-yy") &amp;" to " &amp; TEXT(IFERROR(INDEX('Overview - Section A'!$E$45:$E$51,MATCH(J162,'Overview - Section A'!$U$45:$U$51,0)),""),"d-mmm-yy")</f>
        <v>1-Jan-19 to 31-Dec-19</v>
      </c>
      <c r="E162" s="416"/>
      <c r="F162" s="417"/>
      <c r="G162" s="481" t="str">
        <f t="shared" si="12"/>
        <v/>
      </c>
      <c r="H162" s="420"/>
      <c r="I162" s="472"/>
      <c r="J162" s="422" t="s">
        <v>462</v>
      </c>
      <c r="K162" s="489"/>
      <c r="L162" s="468" t="b">
        <f t="shared" si="13"/>
        <v>1</v>
      </c>
      <c r="M162" s="468" t="b">
        <f t="shared" si="14"/>
        <v>0</v>
      </c>
      <c r="N162" s="468" t="s">
        <v>1014</v>
      </c>
      <c r="O162" s="50"/>
      <c r="P162" s="134"/>
      <c r="Q162" s="133"/>
      <c r="T162" s="103"/>
      <c r="V162" s="103"/>
      <c r="W162" s="103"/>
      <c r="X162" s="330"/>
    </row>
    <row r="163" spans="1:24" ht="47.1" customHeight="1" x14ac:dyDescent="0.25">
      <c r="A163" s="118"/>
      <c r="B163" s="396">
        <v>24</v>
      </c>
      <c r="C163" s="414" t="str">
        <f t="shared" si="11"/>
        <v/>
      </c>
      <c r="D163" s="488" t="str">
        <f ca="1">TEXT(IFERROR(INDEX('Overview - Section A'!$A$45:$A$51,MATCH(J163,'Overview - Section A'!$U$45:$U$51,0)),""),"d-mmm-yy") &amp;" to " &amp; TEXT(IFERROR(INDEX('Overview - Section A'!$E$45:$E$51,MATCH(J163,'Overview - Section A'!$U$45:$U$51,0)),""),"d-mmm-yy")</f>
        <v>1-Jan-20 to 31-Dec-20</v>
      </c>
      <c r="E163" s="416"/>
      <c r="F163" s="417"/>
      <c r="G163" s="481" t="str">
        <f t="shared" si="12"/>
        <v/>
      </c>
      <c r="H163" s="420"/>
      <c r="I163" s="472"/>
      <c r="J163" s="422" t="s">
        <v>481</v>
      </c>
      <c r="K163" s="489"/>
      <c r="L163" s="468" t="b">
        <f t="shared" si="13"/>
        <v>1</v>
      </c>
      <c r="M163" s="468" t="b">
        <f t="shared" si="14"/>
        <v>0</v>
      </c>
      <c r="N163" s="468" t="s">
        <v>1015</v>
      </c>
      <c r="O163" s="50"/>
      <c r="P163" s="134"/>
      <c r="Q163" s="133"/>
      <c r="T163" s="103"/>
      <c r="V163" s="103"/>
      <c r="W163" s="103"/>
      <c r="X163" s="330"/>
    </row>
    <row r="164" spans="1:24" ht="47.1" customHeight="1" x14ac:dyDescent="0.25">
      <c r="A164" s="118"/>
      <c r="B164" s="396">
        <v>24</v>
      </c>
      <c r="C164" s="414" t="str">
        <f t="shared" si="11"/>
        <v/>
      </c>
      <c r="D164" s="488" t="str">
        <f ca="1">TEXT(IFERROR(INDEX('Overview - Section A'!$A$45:$A$51,MATCH(J164,'Overview - Section A'!$U$45:$U$51,0)),""),"d-mmm-yy") &amp;" to " &amp; TEXT(IFERROR(INDEX('Overview - Section A'!$E$45:$E$51,MATCH(J164,'Overview - Section A'!$U$45:$U$51,0)),""),"d-mmm-yy")</f>
        <v>1-Jan-21 to 31-Dec-21</v>
      </c>
      <c r="E164" s="416"/>
      <c r="F164" s="417"/>
      <c r="G164" s="481" t="str">
        <f t="shared" si="12"/>
        <v/>
      </c>
      <c r="H164" s="420"/>
      <c r="I164" s="472"/>
      <c r="J164" s="422" t="s">
        <v>465</v>
      </c>
      <c r="K164" s="489"/>
      <c r="L164" s="468" t="b">
        <f t="shared" si="13"/>
        <v>1</v>
      </c>
      <c r="M164" s="468" t="b">
        <f t="shared" si="14"/>
        <v>0</v>
      </c>
      <c r="N164" s="468" t="s">
        <v>1016</v>
      </c>
      <c r="O164" s="50"/>
      <c r="P164" s="134"/>
      <c r="Q164" s="133"/>
      <c r="T164" s="103"/>
      <c r="V164" s="103"/>
      <c r="W164" s="103"/>
      <c r="X164" s="330"/>
    </row>
    <row r="165" spans="1:24" ht="47.1" customHeight="1" x14ac:dyDescent="0.25">
      <c r="A165" s="118"/>
      <c r="B165" s="396">
        <v>24</v>
      </c>
      <c r="C165" s="414" t="str">
        <f t="shared" si="11"/>
        <v/>
      </c>
      <c r="D165" s="488" t="str">
        <f ca="1">TEXT(IFERROR(INDEX('Overview - Section A'!$A$45:$A$51,MATCH(J165,'Overview - Section A'!$U$45:$U$51,0)),""),"d-mmm-yy") &amp;" to " &amp; TEXT(IFERROR(INDEX('Overview - Section A'!$E$45:$E$51,MATCH(J165,'Overview - Section A'!$U$45:$U$51,0)),""),"d-mmm-yy")</f>
        <v xml:space="preserve">1-Jan-22 to </v>
      </c>
      <c r="E165" s="416"/>
      <c r="F165" s="417"/>
      <c r="G165" s="481" t="str">
        <f t="shared" si="12"/>
        <v/>
      </c>
      <c r="H165" s="420"/>
      <c r="I165" s="472"/>
      <c r="J165" s="422" t="s">
        <v>467</v>
      </c>
      <c r="K165" s="489"/>
      <c r="L165" s="468" t="b">
        <f t="shared" si="13"/>
        <v>1</v>
      </c>
      <c r="M165" s="468" t="b">
        <f t="shared" si="14"/>
        <v>0</v>
      </c>
      <c r="N165" s="468" t="s">
        <v>1017</v>
      </c>
      <c r="O165" s="50"/>
      <c r="P165" s="134"/>
      <c r="Q165" s="133"/>
      <c r="T165" s="103"/>
      <c r="V165" s="103"/>
      <c r="W165" s="103"/>
      <c r="X165" s="330"/>
    </row>
    <row r="166" spans="1:24" ht="47.1" customHeight="1" x14ac:dyDescent="0.25">
      <c r="A166" s="118"/>
      <c r="B166" s="396">
        <v>25</v>
      </c>
      <c r="C166" s="414" t="str">
        <f t="shared" si="11"/>
        <v/>
      </c>
      <c r="D166" s="488" t="str">
        <f ca="1">TEXT(IFERROR(INDEX('Overview - Section A'!$A$45:$A$51,MATCH(J166,'Overview - Section A'!$U$45:$U$51,0)),""),"d-mmm-yy") &amp;" to " &amp; TEXT(IFERROR(INDEX('Overview - Section A'!$E$45:$E$51,MATCH(J166,'Overview - Section A'!$U$45:$U$51,0)),""),"d-mmm-yy")</f>
        <v>1-Jul-18 to 31-Dec-18</v>
      </c>
      <c r="E166" s="416"/>
      <c r="F166" s="417"/>
      <c r="G166" s="481" t="str">
        <f t="shared" si="12"/>
        <v/>
      </c>
      <c r="H166" s="420"/>
      <c r="I166" s="472"/>
      <c r="J166" s="422" t="s">
        <v>460</v>
      </c>
      <c r="K166" s="489"/>
      <c r="L166" s="468" t="b">
        <f t="shared" si="13"/>
        <v>1</v>
      </c>
      <c r="M166" s="468" t="b">
        <f t="shared" si="14"/>
        <v>0</v>
      </c>
      <c r="N166" s="468" t="s">
        <v>1018</v>
      </c>
      <c r="O166" s="50"/>
      <c r="P166" s="134"/>
      <c r="Q166" s="133"/>
      <c r="T166" s="103"/>
      <c r="V166" s="103"/>
      <c r="W166" s="103"/>
      <c r="X166" s="330"/>
    </row>
    <row r="167" spans="1:24" ht="47.1" customHeight="1" x14ac:dyDescent="0.25">
      <c r="A167" s="118"/>
      <c r="B167" s="396">
        <v>25</v>
      </c>
      <c r="C167" s="414" t="str">
        <f t="shared" si="11"/>
        <v/>
      </c>
      <c r="D167" s="488" t="str">
        <f ca="1">TEXT(IFERROR(INDEX('Overview - Section A'!$A$45:$A$51,MATCH(J167,'Overview - Section A'!$U$45:$U$51,0)),""),"d-mmm-yy") &amp;" to " &amp; TEXT(IFERROR(INDEX('Overview - Section A'!$E$45:$E$51,MATCH(J167,'Overview - Section A'!$U$45:$U$51,0)),""),"d-mmm-yy")</f>
        <v>1-Jan-19 to 31-Dec-19</v>
      </c>
      <c r="E167" s="416"/>
      <c r="F167" s="417"/>
      <c r="G167" s="481" t="str">
        <f t="shared" si="12"/>
        <v/>
      </c>
      <c r="H167" s="420"/>
      <c r="I167" s="472"/>
      <c r="J167" s="422" t="s">
        <v>462</v>
      </c>
      <c r="K167" s="489"/>
      <c r="L167" s="468" t="b">
        <f t="shared" si="13"/>
        <v>1</v>
      </c>
      <c r="M167" s="468" t="b">
        <f t="shared" si="14"/>
        <v>0</v>
      </c>
      <c r="N167" s="468" t="s">
        <v>1019</v>
      </c>
      <c r="O167" s="50"/>
      <c r="P167" s="134"/>
      <c r="Q167" s="133"/>
      <c r="T167" s="103"/>
      <c r="V167" s="103"/>
      <c r="W167" s="103"/>
      <c r="X167" s="330"/>
    </row>
    <row r="168" spans="1:24" ht="47.1" customHeight="1" x14ac:dyDescent="0.25">
      <c r="A168" s="118"/>
      <c r="B168" s="396">
        <v>25</v>
      </c>
      <c r="C168" s="414" t="str">
        <f t="shared" si="11"/>
        <v/>
      </c>
      <c r="D168" s="488" t="str">
        <f ca="1">TEXT(IFERROR(INDEX('Overview - Section A'!$A$45:$A$51,MATCH(J168,'Overview - Section A'!$U$45:$U$51,0)),""),"d-mmm-yy") &amp;" to " &amp; TEXT(IFERROR(INDEX('Overview - Section A'!$E$45:$E$51,MATCH(J168,'Overview - Section A'!$U$45:$U$51,0)),""),"d-mmm-yy")</f>
        <v>1-Jan-20 to 31-Dec-20</v>
      </c>
      <c r="E168" s="416"/>
      <c r="F168" s="417"/>
      <c r="G168" s="481" t="str">
        <f t="shared" si="12"/>
        <v/>
      </c>
      <c r="H168" s="420"/>
      <c r="I168" s="472"/>
      <c r="J168" s="422" t="s">
        <v>481</v>
      </c>
      <c r="K168" s="489"/>
      <c r="L168" s="468" t="b">
        <f t="shared" si="13"/>
        <v>1</v>
      </c>
      <c r="M168" s="468" t="b">
        <f t="shared" si="14"/>
        <v>0</v>
      </c>
      <c r="N168" s="468" t="s">
        <v>1020</v>
      </c>
      <c r="O168" s="50"/>
      <c r="P168" s="134"/>
      <c r="Q168" s="133"/>
      <c r="T168" s="103"/>
      <c r="V168" s="103"/>
      <c r="W168" s="103"/>
      <c r="X168" s="330"/>
    </row>
    <row r="169" spans="1:24" ht="47.1" customHeight="1" x14ac:dyDescent="0.25">
      <c r="A169" s="118"/>
      <c r="B169" s="396">
        <v>25</v>
      </c>
      <c r="C169" s="414" t="str">
        <f t="shared" si="11"/>
        <v/>
      </c>
      <c r="D169" s="488" t="str">
        <f ca="1">TEXT(IFERROR(INDEX('Overview - Section A'!$A$45:$A$51,MATCH(J169,'Overview - Section A'!$U$45:$U$51,0)),""),"d-mmm-yy") &amp;" to " &amp; TEXT(IFERROR(INDEX('Overview - Section A'!$E$45:$E$51,MATCH(J169,'Overview - Section A'!$U$45:$U$51,0)),""),"d-mmm-yy")</f>
        <v>1-Jan-21 to 31-Dec-21</v>
      </c>
      <c r="E169" s="416"/>
      <c r="F169" s="417"/>
      <c r="G169" s="481" t="str">
        <f t="shared" si="12"/>
        <v/>
      </c>
      <c r="H169" s="420"/>
      <c r="I169" s="472"/>
      <c r="J169" s="422" t="s">
        <v>465</v>
      </c>
      <c r="K169" s="489"/>
      <c r="L169" s="468" t="b">
        <f t="shared" si="13"/>
        <v>1</v>
      </c>
      <c r="M169" s="468" t="b">
        <f t="shared" si="14"/>
        <v>0</v>
      </c>
      <c r="N169" s="468" t="s">
        <v>1021</v>
      </c>
      <c r="O169" s="50"/>
      <c r="P169" s="134"/>
      <c r="Q169" s="133"/>
      <c r="T169" s="103"/>
      <c r="V169" s="103"/>
      <c r="W169" s="103"/>
      <c r="X169" s="330"/>
    </row>
    <row r="170" spans="1:24" ht="47.1" customHeight="1" x14ac:dyDescent="0.25">
      <c r="A170" s="118"/>
      <c r="B170" s="396">
        <v>25</v>
      </c>
      <c r="C170" s="414" t="str">
        <f t="shared" si="11"/>
        <v/>
      </c>
      <c r="D170" s="488" t="str">
        <f ca="1">TEXT(IFERROR(INDEX('Overview - Section A'!$A$45:$A$51,MATCH(J170,'Overview - Section A'!$U$45:$U$51,0)),""),"d-mmm-yy") &amp;" to " &amp; TEXT(IFERROR(INDEX('Overview - Section A'!$E$45:$E$51,MATCH(J170,'Overview - Section A'!$U$45:$U$51,0)),""),"d-mmm-yy")</f>
        <v xml:space="preserve">1-Jan-22 to </v>
      </c>
      <c r="E170" s="416"/>
      <c r="F170" s="417"/>
      <c r="G170" s="481" t="str">
        <f t="shared" si="12"/>
        <v/>
      </c>
      <c r="H170" s="420"/>
      <c r="I170" s="472"/>
      <c r="J170" s="422" t="s">
        <v>467</v>
      </c>
      <c r="K170" s="489"/>
      <c r="L170" s="468" t="b">
        <f t="shared" si="13"/>
        <v>1</v>
      </c>
      <c r="M170" s="468" t="b">
        <f t="shared" si="14"/>
        <v>0</v>
      </c>
      <c r="N170" s="468" t="s">
        <v>1022</v>
      </c>
      <c r="O170" s="50"/>
      <c r="P170" s="134"/>
      <c r="Q170" s="133"/>
      <c r="T170" s="103"/>
      <c r="V170" s="103"/>
      <c r="W170" s="103"/>
      <c r="X170" s="330"/>
    </row>
    <row r="171" spans="1:24" ht="47.1" customHeight="1" x14ac:dyDescent="0.25">
      <c r="A171" s="118"/>
      <c r="B171" s="396">
        <v>26</v>
      </c>
      <c r="C171" s="414" t="str">
        <f t="shared" si="11"/>
        <v/>
      </c>
      <c r="D171" s="488" t="str">
        <f ca="1">TEXT(IFERROR(INDEX('Overview - Section A'!$A$45:$A$51,MATCH(J171,'Overview - Section A'!$U$45:$U$51,0)),""),"d-mmm-yy") &amp;" to " &amp; TEXT(IFERROR(INDEX('Overview - Section A'!$E$45:$E$51,MATCH(J171,'Overview - Section A'!$U$45:$U$51,0)),""),"d-mmm-yy")</f>
        <v>1-Jul-18 to 31-Dec-18</v>
      </c>
      <c r="E171" s="416"/>
      <c r="F171" s="417"/>
      <c r="G171" s="481" t="str">
        <f t="shared" si="12"/>
        <v/>
      </c>
      <c r="H171" s="420"/>
      <c r="I171" s="472"/>
      <c r="J171" s="422" t="s">
        <v>460</v>
      </c>
      <c r="K171" s="489"/>
      <c r="L171" s="468" t="b">
        <f t="shared" si="13"/>
        <v>1</v>
      </c>
      <c r="M171" s="468" t="b">
        <f t="shared" si="14"/>
        <v>0</v>
      </c>
      <c r="N171" s="468" t="s">
        <v>1023</v>
      </c>
      <c r="O171" s="50"/>
      <c r="P171" s="134"/>
      <c r="Q171" s="133"/>
      <c r="T171" s="103"/>
      <c r="V171" s="103"/>
      <c r="W171" s="103"/>
      <c r="X171" s="330"/>
    </row>
    <row r="172" spans="1:24" ht="47.1" customHeight="1" x14ac:dyDescent="0.25">
      <c r="A172" s="118"/>
      <c r="B172" s="396">
        <v>26</v>
      </c>
      <c r="C172" s="414" t="str">
        <f t="shared" si="11"/>
        <v/>
      </c>
      <c r="D172" s="488" t="str">
        <f ca="1">TEXT(IFERROR(INDEX('Overview - Section A'!$A$45:$A$51,MATCH(J172,'Overview - Section A'!$U$45:$U$51,0)),""),"d-mmm-yy") &amp;" to " &amp; TEXT(IFERROR(INDEX('Overview - Section A'!$E$45:$E$51,MATCH(J172,'Overview - Section A'!$U$45:$U$51,0)),""),"d-mmm-yy")</f>
        <v>1-Jan-19 to 31-Dec-19</v>
      </c>
      <c r="E172" s="416"/>
      <c r="F172" s="417"/>
      <c r="G172" s="481" t="str">
        <f t="shared" si="12"/>
        <v/>
      </c>
      <c r="H172" s="420"/>
      <c r="I172" s="472"/>
      <c r="J172" s="422" t="s">
        <v>462</v>
      </c>
      <c r="K172" s="489"/>
      <c r="L172" s="468" t="b">
        <f t="shared" si="13"/>
        <v>1</v>
      </c>
      <c r="M172" s="468" t="b">
        <f t="shared" si="14"/>
        <v>0</v>
      </c>
      <c r="N172" s="468" t="s">
        <v>1024</v>
      </c>
      <c r="O172" s="50"/>
      <c r="P172" s="134"/>
      <c r="Q172" s="133"/>
      <c r="T172" s="103"/>
      <c r="V172" s="103"/>
      <c r="W172" s="103"/>
      <c r="X172" s="330"/>
    </row>
    <row r="173" spans="1:24" ht="47.1" customHeight="1" x14ac:dyDescent="0.25">
      <c r="A173" s="118"/>
      <c r="B173" s="396">
        <v>26</v>
      </c>
      <c r="C173" s="414" t="str">
        <f t="shared" si="11"/>
        <v/>
      </c>
      <c r="D173" s="488" t="str">
        <f ca="1">TEXT(IFERROR(INDEX('Overview - Section A'!$A$45:$A$51,MATCH(J173,'Overview - Section A'!$U$45:$U$51,0)),""),"d-mmm-yy") &amp;" to " &amp; TEXT(IFERROR(INDEX('Overview - Section A'!$E$45:$E$51,MATCH(J173,'Overview - Section A'!$U$45:$U$51,0)),""),"d-mmm-yy")</f>
        <v>1-Jan-20 to 31-Dec-20</v>
      </c>
      <c r="E173" s="416"/>
      <c r="F173" s="417"/>
      <c r="G173" s="481" t="str">
        <f t="shared" si="12"/>
        <v/>
      </c>
      <c r="H173" s="420"/>
      <c r="I173" s="472"/>
      <c r="J173" s="422" t="s">
        <v>481</v>
      </c>
      <c r="K173" s="489"/>
      <c r="L173" s="468" t="b">
        <f t="shared" si="13"/>
        <v>1</v>
      </c>
      <c r="M173" s="468" t="b">
        <f t="shared" si="14"/>
        <v>0</v>
      </c>
      <c r="N173" s="468" t="s">
        <v>1025</v>
      </c>
      <c r="O173" s="50"/>
      <c r="P173" s="134"/>
      <c r="Q173" s="133"/>
      <c r="T173" s="103"/>
      <c r="V173" s="103"/>
      <c r="W173" s="103"/>
      <c r="X173" s="330"/>
    </row>
    <row r="174" spans="1:24" ht="47.1" customHeight="1" x14ac:dyDescent="0.25">
      <c r="A174" s="118"/>
      <c r="B174" s="396">
        <v>26</v>
      </c>
      <c r="C174" s="414" t="str">
        <f t="shared" ref="C174:C195" si="15">IF(B174=B173,"",VLOOKUP(B174,$A$10:$AA$42,27,FALSE))</f>
        <v/>
      </c>
      <c r="D174" s="488" t="str">
        <f ca="1">TEXT(IFERROR(INDEX('Overview - Section A'!$A$45:$A$51,MATCH(J174,'Overview - Section A'!$U$45:$U$51,0)),""),"d-mmm-yy") &amp;" to " &amp; TEXT(IFERROR(INDEX('Overview - Section A'!$E$45:$E$51,MATCH(J174,'Overview - Section A'!$U$45:$U$51,0)),""),"d-mmm-yy")</f>
        <v>1-Jan-21 to 31-Dec-21</v>
      </c>
      <c r="E174" s="416"/>
      <c r="F174" s="417"/>
      <c r="G174" s="481" t="str">
        <f t="shared" ref="G174:G195" si="16">IF(IF(AND(E174="",F174=""),K174,IFERROR((E174/F174)*100,""))=0,"",IF(AND(E174="",F174=""),K174,IFERROR((E174/F174)*100,"")))</f>
        <v/>
      </c>
      <c r="H174" s="420"/>
      <c r="I174" s="472"/>
      <c r="J174" s="422" t="s">
        <v>465</v>
      </c>
      <c r="K174" s="489"/>
      <c r="L174" s="468" t="b">
        <f t="shared" ref="L174:L195" si="17">IFERROR(TRUE,FALSE)</f>
        <v>1</v>
      </c>
      <c r="M174" s="468" t="b">
        <f t="shared" ref="M174:M195" si="18">IFERROR(IF(VLOOKUP(B174,$A$10:$AA$42,27,FALSE)&lt;&gt;"",TRUE,FALSE),FALSE)</f>
        <v>0</v>
      </c>
      <c r="N174" s="468" t="s">
        <v>1026</v>
      </c>
      <c r="O174" s="50"/>
      <c r="P174" s="134"/>
      <c r="Q174" s="133"/>
      <c r="T174" s="103"/>
      <c r="V174" s="103"/>
      <c r="W174" s="103"/>
      <c r="X174" s="330"/>
    </row>
    <row r="175" spans="1:24" ht="47.1" customHeight="1" x14ac:dyDescent="0.25">
      <c r="A175" s="118"/>
      <c r="B175" s="396">
        <v>26</v>
      </c>
      <c r="C175" s="414" t="str">
        <f t="shared" si="15"/>
        <v/>
      </c>
      <c r="D175" s="488" t="str">
        <f ca="1">TEXT(IFERROR(INDEX('Overview - Section A'!$A$45:$A$51,MATCH(J175,'Overview - Section A'!$U$45:$U$51,0)),""),"d-mmm-yy") &amp;" to " &amp; TEXT(IFERROR(INDEX('Overview - Section A'!$E$45:$E$51,MATCH(J175,'Overview - Section A'!$U$45:$U$51,0)),""),"d-mmm-yy")</f>
        <v xml:space="preserve">1-Jan-22 to </v>
      </c>
      <c r="E175" s="416"/>
      <c r="F175" s="417"/>
      <c r="G175" s="481" t="str">
        <f t="shared" si="16"/>
        <v/>
      </c>
      <c r="H175" s="420"/>
      <c r="I175" s="472"/>
      <c r="J175" s="422" t="s">
        <v>467</v>
      </c>
      <c r="K175" s="489"/>
      <c r="L175" s="468" t="b">
        <f t="shared" si="17"/>
        <v>1</v>
      </c>
      <c r="M175" s="468" t="b">
        <f t="shared" si="18"/>
        <v>0</v>
      </c>
      <c r="N175" s="468" t="s">
        <v>1027</v>
      </c>
      <c r="O175" s="50"/>
      <c r="P175" s="134"/>
      <c r="Q175" s="133"/>
      <c r="T175" s="103"/>
      <c r="V175" s="103"/>
      <c r="W175" s="103"/>
      <c r="X175" s="330"/>
    </row>
    <row r="176" spans="1:24" ht="47.1" customHeight="1" x14ac:dyDescent="0.25">
      <c r="A176" s="118"/>
      <c r="B176" s="396">
        <v>27</v>
      </c>
      <c r="C176" s="414" t="str">
        <f t="shared" si="15"/>
        <v/>
      </c>
      <c r="D176" s="488" t="str">
        <f ca="1">TEXT(IFERROR(INDEX('Overview - Section A'!$A$45:$A$51,MATCH(J176,'Overview - Section A'!$U$45:$U$51,0)),""),"d-mmm-yy") &amp;" to " &amp; TEXT(IFERROR(INDEX('Overview - Section A'!$E$45:$E$51,MATCH(J176,'Overview - Section A'!$U$45:$U$51,0)),""),"d-mmm-yy")</f>
        <v>1-Jul-18 to 31-Dec-18</v>
      </c>
      <c r="E176" s="416"/>
      <c r="F176" s="417"/>
      <c r="G176" s="481" t="str">
        <f t="shared" si="16"/>
        <v/>
      </c>
      <c r="H176" s="420"/>
      <c r="I176" s="472"/>
      <c r="J176" s="422" t="s">
        <v>460</v>
      </c>
      <c r="K176" s="489"/>
      <c r="L176" s="468" t="b">
        <f t="shared" si="17"/>
        <v>1</v>
      </c>
      <c r="M176" s="468" t="b">
        <f t="shared" si="18"/>
        <v>0</v>
      </c>
      <c r="N176" s="468" t="s">
        <v>1028</v>
      </c>
      <c r="O176" s="50"/>
      <c r="P176" s="134"/>
      <c r="Q176" s="133"/>
      <c r="T176" s="103"/>
      <c r="V176" s="103"/>
      <c r="W176" s="103"/>
      <c r="X176" s="330"/>
    </row>
    <row r="177" spans="1:24" ht="47.1" customHeight="1" x14ac:dyDescent="0.25">
      <c r="A177" s="118"/>
      <c r="B177" s="396">
        <v>27</v>
      </c>
      <c r="C177" s="414" t="str">
        <f t="shared" si="15"/>
        <v/>
      </c>
      <c r="D177" s="488" t="str">
        <f ca="1">TEXT(IFERROR(INDEX('Overview - Section A'!$A$45:$A$51,MATCH(J177,'Overview - Section A'!$U$45:$U$51,0)),""),"d-mmm-yy") &amp;" to " &amp; TEXT(IFERROR(INDEX('Overview - Section A'!$E$45:$E$51,MATCH(J177,'Overview - Section A'!$U$45:$U$51,0)),""),"d-mmm-yy")</f>
        <v>1-Jan-19 to 31-Dec-19</v>
      </c>
      <c r="E177" s="416"/>
      <c r="F177" s="417"/>
      <c r="G177" s="481" t="str">
        <f t="shared" si="16"/>
        <v/>
      </c>
      <c r="H177" s="420"/>
      <c r="I177" s="472"/>
      <c r="J177" s="422" t="s">
        <v>462</v>
      </c>
      <c r="K177" s="489"/>
      <c r="L177" s="468" t="b">
        <f t="shared" si="17"/>
        <v>1</v>
      </c>
      <c r="M177" s="468" t="b">
        <f t="shared" si="18"/>
        <v>0</v>
      </c>
      <c r="N177" s="468" t="s">
        <v>1029</v>
      </c>
      <c r="O177" s="50"/>
      <c r="P177" s="134"/>
      <c r="Q177" s="133"/>
      <c r="T177" s="103"/>
      <c r="V177" s="103"/>
      <c r="W177" s="103"/>
      <c r="X177" s="330"/>
    </row>
    <row r="178" spans="1:24" ht="47.1" customHeight="1" x14ac:dyDescent="0.25">
      <c r="A178" s="118"/>
      <c r="B178" s="396">
        <v>27</v>
      </c>
      <c r="C178" s="414" t="str">
        <f t="shared" si="15"/>
        <v/>
      </c>
      <c r="D178" s="488" t="str">
        <f ca="1">TEXT(IFERROR(INDEX('Overview - Section A'!$A$45:$A$51,MATCH(J178,'Overview - Section A'!$U$45:$U$51,0)),""),"d-mmm-yy") &amp;" to " &amp; TEXT(IFERROR(INDEX('Overview - Section A'!$E$45:$E$51,MATCH(J178,'Overview - Section A'!$U$45:$U$51,0)),""),"d-mmm-yy")</f>
        <v>1-Jan-20 to 31-Dec-20</v>
      </c>
      <c r="E178" s="416"/>
      <c r="F178" s="417"/>
      <c r="G178" s="481" t="str">
        <f t="shared" si="16"/>
        <v/>
      </c>
      <c r="H178" s="420"/>
      <c r="I178" s="472"/>
      <c r="J178" s="422" t="s">
        <v>481</v>
      </c>
      <c r="K178" s="489"/>
      <c r="L178" s="468" t="b">
        <f t="shared" si="17"/>
        <v>1</v>
      </c>
      <c r="M178" s="468" t="b">
        <f t="shared" si="18"/>
        <v>0</v>
      </c>
      <c r="N178" s="468" t="s">
        <v>1030</v>
      </c>
      <c r="O178" s="50"/>
      <c r="P178" s="134"/>
      <c r="Q178" s="133"/>
      <c r="T178" s="103"/>
      <c r="V178" s="103"/>
      <c r="W178" s="103"/>
      <c r="X178" s="330"/>
    </row>
    <row r="179" spans="1:24" ht="47.1" customHeight="1" x14ac:dyDescent="0.25">
      <c r="A179" s="118"/>
      <c r="B179" s="396">
        <v>27</v>
      </c>
      <c r="C179" s="414" t="str">
        <f t="shared" si="15"/>
        <v/>
      </c>
      <c r="D179" s="488" t="str">
        <f ca="1">TEXT(IFERROR(INDEX('Overview - Section A'!$A$45:$A$51,MATCH(J179,'Overview - Section A'!$U$45:$U$51,0)),""),"d-mmm-yy") &amp;" to " &amp; TEXT(IFERROR(INDEX('Overview - Section A'!$E$45:$E$51,MATCH(J179,'Overview - Section A'!$U$45:$U$51,0)),""),"d-mmm-yy")</f>
        <v>1-Jan-21 to 31-Dec-21</v>
      </c>
      <c r="E179" s="416"/>
      <c r="F179" s="417"/>
      <c r="G179" s="481" t="str">
        <f t="shared" si="16"/>
        <v/>
      </c>
      <c r="H179" s="420"/>
      <c r="I179" s="472"/>
      <c r="J179" s="422" t="s">
        <v>465</v>
      </c>
      <c r="K179" s="489"/>
      <c r="L179" s="468" t="b">
        <f t="shared" si="17"/>
        <v>1</v>
      </c>
      <c r="M179" s="468" t="b">
        <f t="shared" si="18"/>
        <v>0</v>
      </c>
      <c r="N179" s="468" t="s">
        <v>1031</v>
      </c>
      <c r="O179" s="50"/>
      <c r="P179" s="134"/>
      <c r="Q179" s="133"/>
      <c r="T179" s="103"/>
      <c r="V179" s="103"/>
      <c r="W179" s="103"/>
      <c r="X179" s="330"/>
    </row>
    <row r="180" spans="1:24" ht="47.1" customHeight="1" x14ac:dyDescent="0.25">
      <c r="A180" s="118"/>
      <c r="B180" s="396">
        <v>27</v>
      </c>
      <c r="C180" s="414" t="str">
        <f t="shared" si="15"/>
        <v/>
      </c>
      <c r="D180" s="488" t="str">
        <f ca="1">TEXT(IFERROR(INDEX('Overview - Section A'!$A$45:$A$51,MATCH(J180,'Overview - Section A'!$U$45:$U$51,0)),""),"d-mmm-yy") &amp;" to " &amp; TEXT(IFERROR(INDEX('Overview - Section A'!$E$45:$E$51,MATCH(J180,'Overview - Section A'!$U$45:$U$51,0)),""),"d-mmm-yy")</f>
        <v xml:space="preserve">1-Jan-22 to </v>
      </c>
      <c r="E180" s="416"/>
      <c r="F180" s="417"/>
      <c r="G180" s="481" t="str">
        <f t="shared" si="16"/>
        <v/>
      </c>
      <c r="H180" s="420"/>
      <c r="I180" s="472"/>
      <c r="J180" s="422" t="s">
        <v>467</v>
      </c>
      <c r="K180" s="489"/>
      <c r="L180" s="468" t="b">
        <f t="shared" si="17"/>
        <v>1</v>
      </c>
      <c r="M180" s="468" t="b">
        <f t="shared" si="18"/>
        <v>0</v>
      </c>
      <c r="N180" s="468" t="s">
        <v>1032</v>
      </c>
      <c r="O180" s="50"/>
      <c r="P180" s="134"/>
      <c r="Q180" s="133"/>
      <c r="T180" s="103"/>
      <c r="V180" s="103"/>
      <c r="W180" s="103"/>
      <c r="X180" s="330"/>
    </row>
    <row r="181" spans="1:24" ht="47.1" customHeight="1" x14ac:dyDescent="0.25">
      <c r="A181" s="118"/>
      <c r="B181" s="396">
        <v>28</v>
      </c>
      <c r="C181" s="414" t="str">
        <f t="shared" si="15"/>
        <v/>
      </c>
      <c r="D181" s="488" t="str">
        <f ca="1">TEXT(IFERROR(INDEX('Overview - Section A'!$A$45:$A$51,MATCH(J181,'Overview - Section A'!$U$45:$U$51,0)),""),"d-mmm-yy") &amp;" to " &amp; TEXT(IFERROR(INDEX('Overview - Section A'!$E$45:$E$51,MATCH(J181,'Overview - Section A'!$U$45:$U$51,0)),""),"d-mmm-yy")</f>
        <v>1-Jul-18 to 31-Dec-18</v>
      </c>
      <c r="E181" s="416"/>
      <c r="F181" s="417"/>
      <c r="G181" s="481" t="str">
        <f t="shared" si="16"/>
        <v/>
      </c>
      <c r="H181" s="420"/>
      <c r="I181" s="472"/>
      <c r="J181" s="422" t="s">
        <v>460</v>
      </c>
      <c r="K181" s="489"/>
      <c r="L181" s="468" t="b">
        <f t="shared" si="17"/>
        <v>1</v>
      </c>
      <c r="M181" s="468" t="b">
        <f t="shared" si="18"/>
        <v>0</v>
      </c>
      <c r="N181" s="468" t="s">
        <v>1033</v>
      </c>
      <c r="O181" s="50"/>
      <c r="P181" s="134"/>
      <c r="Q181" s="133"/>
      <c r="T181" s="103"/>
      <c r="V181" s="103"/>
      <c r="W181" s="103"/>
      <c r="X181" s="330"/>
    </row>
    <row r="182" spans="1:24" ht="47.1" customHeight="1" x14ac:dyDescent="0.25">
      <c r="A182" s="118"/>
      <c r="B182" s="396">
        <v>28</v>
      </c>
      <c r="C182" s="414" t="str">
        <f t="shared" si="15"/>
        <v/>
      </c>
      <c r="D182" s="488" t="str">
        <f ca="1">TEXT(IFERROR(INDEX('Overview - Section A'!$A$45:$A$51,MATCH(J182,'Overview - Section A'!$U$45:$U$51,0)),""),"d-mmm-yy") &amp;" to " &amp; TEXT(IFERROR(INDEX('Overview - Section A'!$E$45:$E$51,MATCH(J182,'Overview - Section A'!$U$45:$U$51,0)),""),"d-mmm-yy")</f>
        <v>1-Jan-19 to 31-Dec-19</v>
      </c>
      <c r="E182" s="416"/>
      <c r="F182" s="417"/>
      <c r="G182" s="481" t="str">
        <f t="shared" si="16"/>
        <v/>
      </c>
      <c r="H182" s="420"/>
      <c r="I182" s="472"/>
      <c r="J182" s="422" t="s">
        <v>462</v>
      </c>
      <c r="K182" s="489"/>
      <c r="L182" s="468" t="b">
        <f t="shared" si="17"/>
        <v>1</v>
      </c>
      <c r="M182" s="468" t="b">
        <f t="shared" si="18"/>
        <v>0</v>
      </c>
      <c r="N182" s="468" t="s">
        <v>1034</v>
      </c>
      <c r="O182" s="50"/>
      <c r="P182" s="134"/>
      <c r="Q182" s="133"/>
      <c r="T182" s="103"/>
      <c r="V182" s="103"/>
      <c r="W182" s="103"/>
      <c r="X182" s="330"/>
    </row>
    <row r="183" spans="1:24" ht="47.1" customHeight="1" x14ac:dyDescent="0.25">
      <c r="A183" s="118"/>
      <c r="B183" s="396">
        <v>28</v>
      </c>
      <c r="C183" s="414" t="str">
        <f t="shared" si="15"/>
        <v/>
      </c>
      <c r="D183" s="488" t="str">
        <f ca="1">TEXT(IFERROR(INDEX('Overview - Section A'!$A$45:$A$51,MATCH(J183,'Overview - Section A'!$U$45:$U$51,0)),""),"d-mmm-yy") &amp;" to " &amp; TEXT(IFERROR(INDEX('Overview - Section A'!$E$45:$E$51,MATCH(J183,'Overview - Section A'!$U$45:$U$51,0)),""),"d-mmm-yy")</f>
        <v>1-Jan-20 to 31-Dec-20</v>
      </c>
      <c r="E183" s="416"/>
      <c r="F183" s="417"/>
      <c r="G183" s="481" t="str">
        <f t="shared" si="16"/>
        <v/>
      </c>
      <c r="H183" s="420"/>
      <c r="I183" s="472"/>
      <c r="J183" s="422" t="s">
        <v>481</v>
      </c>
      <c r="K183" s="489"/>
      <c r="L183" s="468" t="b">
        <f t="shared" si="17"/>
        <v>1</v>
      </c>
      <c r="M183" s="468" t="b">
        <f t="shared" si="18"/>
        <v>0</v>
      </c>
      <c r="N183" s="468" t="s">
        <v>1035</v>
      </c>
      <c r="O183" s="50"/>
      <c r="P183" s="134"/>
      <c r="Q183" s="133"/>
      <c r="T183" s="103"/>
      <c r="V183" s="103"/>
      <c r="W183" s="103"/>
      <c r="X183" s="330"/>
    </row>
    <row r="184" spans="1:24" ht="47.1" customHeight="1" x14ac:dyDescent="0.25">
      <c r="A184" s="118"/>
      <c r="B184" s="396">
        <v>28</v>
      </c>
      <c r="C184" s="414" t="str">
        <f t="shared" si="15"/>
        <v/>
      </c>
      <c r="D184" s="488" t="str">
        <f ca="1">TEXT(IFERROR(INDEX('Overview - Section A'!$A$45:$A$51,MATCH(J184,'Overview - Section A'!$U$45:$U$51,0)),""),"d-mmm-yy") &amp;" to " &amp; TEXT(IFERROR(INDEX('Overview - Section A'!$E$45:$E$51,MATCH(J184,'Overview - Section A'!$U$45:$U$51,0)),""),"d-mmm-yy")</f>
        <v>1-Jan-21 to 31-Dec-21</v>
      </c>
      <c r="E184" s="416"/>
      <c r="F184" s="417"/>
      <c r="G184" s="481" t="str">
        <f t="shared" si="16"/>
        <v/>
      </c>
      <c r="H184" s="420"/>
      <c r="I184" s="472"/>
      <c r="J184" s="422" t="s">
        <v>465</v>
      </c>
      <c r="K184" s="489"/>
      <c r="L184" s="468" t="b">
        <f t="shared" si="17"/>
        <v>1</v>
      </c>
      <c r="M184" s="468" t="b">
        <f t="shared" si="18"/>
        <v>0</v>
      </c>
      <c r="N184" s="468" t="s">
        <v>1036</v>
      </c>
      <c r="O184" s="50"/>
      <c r="P184" s="134"/>
      <c r="Q184" s="133"/>
      <c r="T184" s="103"/>
      <c r="V184" s="103"/>
      <c r="W184" s="103"/>
      <c r="X184" s="330"/>
    </row>
    <row r="185" spans="1:24" ht="47.1" customHeight="1" x14ac:dyDescent="0.25">
      <c r="A185" s="118"/>
      <c r="B185" s="396">
        <v>28</v>
      </c>
      <c r="C185" s="414" t="str">
        <f t="shared" si="15"/>
        <v/>
      </c>
      <c r="D185" s="488" t="str">
        <f ca="1">TEXT(IFERROR(INDEX('Overview - Section A'!$A$45:$A$51,MATCH(J185,'Overview - Section A'!$U$45:$U$51,0)),""),"d-mmm-yy") &amp;" to " &amp; TEXT(IFERROR(INDEX('Overview - Section A'!$E$45:$E$51,MATCH(J185,'Overview - Section A'!$U$45:$U$51,0)),""),"d-mmm-yy")</f>
        <v xml:space="preserve">1-Jan-22 to </v>
      </c>
      <c r="E185" s="416"/>
      <c r="F185" s="417"/>
      <c r="G185" s="481" t="str">
        <f t="shared" si="16"/>
        <v/>
      </c>
      <c r="H185" s="420"/>
      <c r="I185" s="472"/>
      <c r="J185" s="422" t="s">
        <v>467</v>
      </c>
      <c r="K185" s="489"/>
      <c r="L185" s="468" t="b">
        <f t="shared" si="17"/>
        <v>1</v>
      </c>
      <c r="M185" s="468" t="b">
        <f t="shared" si="18"/>
        <v>0</v>
      </c>
      <c r="N185" s="468" t="s">
        <v>1037</v>
      </c>
      <c r="O185" s="50"/>
      <c r="P185" s="134"/>
      <c r="Q185" s="133"/>
      <c r="T185" s="103"/>
      <c r="V185" s="103"/>
      <c r="W185" s="103"/>
      <c r="X185" s="330"/>
    </row>
    <row r="186" spans="1:24" ht="47.1" customHeight="1" x14ac:dyDescent="0.25">
      <c r="A186" s="118"/>
      <c r="B186" s="396">
        <v>29</v>
      </c>
      <c r="C186" s="414" t="str">
        <f t="shared" si="15"/>
        <v/>
      </c>
      <c r="D186" s="488" t="str">
        <f ca="1">TEXT(IFERROR(INDEX('Overview - Section A'!$A$45:$A$51,MATCH(J186,'Overview - Section A'!$U$45:$U$51,0)),""),"d-mmm-yy") &amp;" to " &amp; TEXT(IFERROR(INDEX('Overview - Section A'!$E$45:$E$51,MATCH(J186,'Overview - Section A'!$U$45:$U$51,0)),""),"d-mmm-yy")</f>
        <v>1-Jul-18 to 31-Dec-18</v>
      </c>
      <c r="E186" s="416"/>
      <c r="F186" s="417"/>
      <c r="G186" s="481" t="str">
        <f t="shared" si="16"/>
        <v/>
      </c>
      <c r="H186" s="420"/>
      <c r="I186" s="472"/>
      <c r="J186" s="422" t="s">
        <v>460</v>
      </c>
      <c r="K186" s="489"/>
      <c r="L186" s="468" t="b">
        <f t="shared" si="17"/>
        <v>1</v>
      </c>
      <c r="M186" s="468" t="b">
        <f t="shared" si="18"/>
        <v>0</v>
      </c>
      <c r="N186" s="468" t="s">
        <v>1038</v>
      </c>
      <c r="O186" s="50"/>
      <c r="P186" s="134"/>
      <c r="Q186" s="133"/>
      <c r="T186" s="103"/>
      <c r="V186" s="103"/>
      <c r="W186" s="103"/>
      <c r="X186" s="330"/>
    </row>
    <row r="187" spans="1:24" ht="47.1" customHeight="1" x14ac:dyDescent="0.25">
      <c r="A187" s="118"/>
      <c r="B187" s="396">
        <v>29</v>
      </c>
      <c r="C187" s="414" t="str">
        <f t="shared" si="15"/>
        <v/>
      </c>
      <c r="D187" s="488" t="str">
        <f ca="1">TEXT(IFERROR(INDEX('Overview - Section A'!$A$45:$A$51,MATCH(J187,'Overview - Section A'!$U$45:$U$51,0)),""),"d-mmm-yy") &amp;" to " &amp; TEXT(IFERROR(INDEX('Overview - Section A'!$E$45:$E$51,MATCH(J187,'Overview - Section A'!$U$45:$U$51,0)),""),"d-mmm-yy")</f>
        <v>1-Jan-19 to 31-Dec-19</v>
      </c>
      <c r="E187" s="416"/>
      <c r="F187" s="417"/>
      <c r="G187" s="481" t="str">
        <f t="shared" si="16"/>
        <v/>
      </c>
      <c r="H187" s="420"/>
      <c r="I187" s="472"/>
      <c r="J187" s="422" t="s">
        <v>462</v>
      </c>
      <c r="K187" s="489"/>
      <c r="L187" s="468" t="b">
        <f t="shared" si="17"/>
        <v>1</v>
      </c>
      <c r="M187" s="468" t="b">
        <f t="shared" si="18"/>
        <v>0</v>
      </c>
      <c r="N187" s="468" t="s">
        <v>1039</v>
      </c>
      <c r="O187" s="50"/>
      <c r="P187" s="134"/>
      <c r="Q187" s="133"/>
      <c r="T187" s="103"/>
      <c r="V187" s="103"/>
      <c r="W187" s="103"/>
      <c r="X187" s="330"/>
    </row>
    <row r="188" spans="1:24" ht="47.1" customHeight="1" x14ac:dyDescent="0.25">
      <c r="A188" s="118"/>
      <c r="B188" s="396">
        <v>29</v>
      </c>
      <c r="C188" s="414" t="str">
        <f t="shared" si="15"/>
        <v/>
      </c>
      <c r="D188" s="488" t="str">
        <f ca="1">TEXT(IFERROR(INDEX('Overview - Section A'!$A$45:$A$51,MATCH(J188,'Overview - Section A'!$U$45:$U$51,0)),""),"d-mmm-yy") &amp;" to " &amp; TEXT(IFERROR(INDEX('Overview - Section A'!$E$45:$E$51,MATCH(J188,'Overview - Section A'!$U$45:$U$51,0)),""),"d-mmm-yy")</f>
        <v>1-Jan-20 to 31-Dec-20</v>
      </c>
      <c r="E188" s="416"/>
      <c r="F188" s="417"/>
      <c r="G188" s="481" t="str">
        <f t="shared" si="16"/>
        <v/>
      </c>
      <c r="H188" s="420"/>
      <c r="I188" s="472"/>
      <c r="J188" s="422" t="s">
        <v>481</v>
      </c>
      <c r="K188" s="489"/>
      <c r="L188" s="468" t="b">
        <f t="shared" si="17"/>
        <v>1</v>
      </c>
      <c r="M188" s="468" t="b">
        <f t="shared" si="18"/>
        <v>0</v>
      </c>
      <c r="N188" s="468" t="s">
        <v>1040</v>
      </c>
      <c r="O188" s="50"/>
      <c r="P188" s="134"/>
      <c r="Q188" s="133"/>
      <c r="T188" s="103"/>
      <c r="V188" s="103"/>
      <c r="W188" s="103"/>
      <c r="X188" s="330"/>
    </row>
    <row r="189" spans="1:24" ht="47.1" customHeight="1" x14ac:dyDescent="0.25">
      <c r="A189" s="118"/>
      <c r="B189" s="396">
        <v>29</v>
      </c>
      <c r="C189" s="414" t="str">
        <f t="shared" si="15"/>
        <v/>
      </c>
      <c r="D189" s="488" t="str">
        <f ca="1">TEXT(IFERROR(INDEX('Overview - Section A'!$A$45:$A$51,MATCH(J189,'Overview - Section A'!$U$45:$U$51,0)),""),"d-mmm-yy") &amp;" to " &amp; TEXT(IFERROR(INDEX('Overview - Section A'!$E$45:$E$51,MATCH(J189,'Overview - Section A'!$U$45:$U$51,0)),""),"d-mmm-yy")</f>
        <v>1-Jan-21 to 31-Dec-21</v>
      </c>
      <c r="E189" s="416"/>
      <c r="F189" s="417"/>
      <c r="G189" s="481" t="str">
        <f t="shared" si="16"/>
        <v/>
      </c>
      <c r="H189" s="420"/>
      <c r="I189" s="472"/>
      <c r="J189" s="422" t="s">
        <v>465</v>
      </c>
      <c r="K189" s="489"/>
      <c r="L189" s="468" t="b">
        <f t="shared" si="17"/>
        <v>1</v>
      </c>
      <c r="M189" s="468" t="b">
        <f t="shared" si="18"/>
        <v>0</v>
      </c>
      <c r="N189" s="468" t="s">
        <v>1041</v>
      </c>
      <c r="O189" s="50"/>
      <c r="P189" s="134"/>
      <c r="Q189" s="133"/>
      <c r="T189" s="103"/>
      <c r="V189" s="103"/>
      <c r="W189" s="103"/>
      <c r="X189" s="330"/>
    </row>
    <row r="190" spans="1:24" ht="47.1" customHeight="1" x14ac:dyDescent="0.25">
      <c r="A190" s="118"/>
      <c r="B190" s="396">
        <v>29</v>
      </c>
      <c r="C190" s="414" t="str">
        <f t="shared" si="15"/>
        <v/>
      </c>
      <c r="D190" s="488" t="str">
        <f ca="1">TEXT(IFERROR(INDEX('Overview - Section A'!$A$45:$A$51,MATCH(J190,'Overview - Section A'!$U$45:$U$51,0)),""),"d-mmm-yy") &amp;" to " &amp; TEXT(IFERROR(INDEX('Overview - Section A'!$E$45:$E$51,MATCH(J190,'Overview - Section A'!$U$45:$U$51,0)),""),"d-mmm-yy")</f>
        <v xml:space="preserve">1-Jan-22 to </v>
      </c>
      <c r="E190" s="416"/>
      <c r="F190" s="417"/>
      <c r="G190" s="481" t="str">
        <f t="shared" si="16"/>
        <v/>
      </c>
      <c r="H190" s="420"/>
      <c r="I190" s="472"/>
      <c r="J190" s="422" t="s">
        <v>467</v>
      </c>
      <c r="K190" s="489"/>
      <c r="L190" s="468" t="b">
        <f t="shared" si="17"/>
        <v>1</v>
      </c>
      <c r="M190" s="468" t="b">
        <f t="shared" si="18"/>
        <v>0</v>
      </c>
      <c r="N190" s="468" t="s">
        <v>1042</v>
      </c>
      <c r="O190" s="50"/>
      <c r="P190" s="134"/>
      <c r="Q190" s="133"/>
      <c r="T190" s="103"/>
      <c r="V190" s="103"/>
      <c r="W190" s="103"/>
      <c r="X190" s="330"/>
    </row>
    <row r="191" spans="1:24" ht="47.1" customHeight="1" x14ac:dyDescent="0.25">
      <c r="A191" s="118"/>
      <c r="B191" s="396">
        <v>30</v>
      </c>
      <c r="C191" s="414" t="str">
        <f t="shared" si="15"/>
        <v/>
      </c>
      <c r="D191" s="488" t="str">
        <f ca="1">TEXT(IFERROR(INDEX('Overview - Section A'!$A$45:$A$51,MATCH(J191,'Overview - Section A'!$U$45:$U$51,0)),""),"d-mmm-yy") &amp;" to " &amp; TEXT(IFERROR(INDEX('Overview - Section A'!$E$45:$E$51,MATCH(J191,'Overview - Section A'!$U$45:$U$51,0)),""),"d-mmm-yy")</f>
        <v>1-Jul-18 to 31-Dec-18</v>
      </c>
      <c r="E191" s="416"/>
      <c r="F191" s="417"/>
      <c r="G191" s="481" t="str">
        <f t="shared" si="16"/>
        <v/>
      </c>
      <c r="H191" s="420"/>
      <c r="I191" s="472"/>
      <c r="J191" s="422" t="s">
        <v>460</v>
      </c>
      <c r="K191" s="489"/>
      <c r="L191" s="468" t="b">
        <f t="shared" si="17"/>
        <v>1</v>
      </c>
      <c r="M191" s="468" t="b">
        <f t="shared" si="18"/>
        <v>0</v>
      </c>
      <c r="N191" s="468" t="s">
        <v>1043</v>
      </c>
      <c r="O191" s="50"/>
      <c r="P191" s="134"/>
      <c r="Q191" s="133"/>
      <c r="T191" s="103"/>
      <c r="V191" s="103"/>
      <c r="W191" s="103"/>
      <c r="X191" s="330"/>
    </row>
    <row r="192" spans="1:24" ht="47.1" customHeight="1" x14ac:dyDescent="0.25">
      <c r="A192" s="118"/>
      <c r="B192" s="396">
        <v>30</v>
      </c>
      <c r="C192" s="414" t="str">
        <f t="shared" si="15"/>
        <v/>
      </c>
      <c r="D192" s="488" t="str">
        <f ca="1">TEXT(IFERROR(INDEX('Overview - Section A'!$A$45:$A$51,MATCH(J192,'Overview - Section A'!$U$45:$U$51,0)),""),"d-mmm-yy") &amp;" to " &amp; TEXT(IFERROR(INDEX('Overview - Section A'!$E$45:$E$51,MATCH(J192,'Overview - Section A'!$U$45:$U$51,0)),""),"d-mmm-yy")</f>
        <v>1-Jan-19 to 31-Dec-19</v>
      </c>
      <c r="E192" s="416"/>
      <c r="F192" s="417"/>
      <c r="G192" s="481" t="str">
        <f t="shared" si="16"/>
        <v/>
      </c>
      <c r="H192" s="420"/>
      <c r="I192" s="472"/>
      <c r="J192" s="422" t="s">
        <v>462</v>
      </c>
      <c r="K192" s="489"/>
      <c r="L192" s="468" t="b">
        <f t="shared" si="17"/>
        <v>1</v>
      </c>
      <c r="M192" s="468" t="b">
        <f t="shared" si="18"/>
        <v>0</v>
      </c>
      <c r="N192" s="468" t="s">
        <v>1044</v>
      </c>
      <c r="O192" s="50"/>
      <c r="P192" s="134"/>
      <c r="Q192" s="133"/>
      <c r="T192" s="103"/>
      <c r="V192" s="103"/>
      <c r="W192" s="103"/>
      <c r="X192" s="330"/>
    </row>
    <row r="193" spans="1:24" ht="47.1" customHeight="1" x14ac:dyDescent="0.25">
      <c r="A193" s="118"/>
      <c r="B193" s="396">
        <v>30</v>
      </c>
      <c r="C193" s="414" t="str">
        <f t="shared" si="15"/>
        <v/>
      </c>
      <c r="D193" s="488" t="str">
        <f ca="1">TEXT(IFERROR(INDEX('Overview - Section A'!$A$45:$A$51,MATCH(J193,'Overview - Section A'!$U$45:$U$51,0)),""),"d-mmm-yy") &amp;" to " &amp; TEXT(IFERROR(INDEX('Overview - Section A'!$E$45:$E$51,MATCH(J193,'Overview - Section A'!$U$45:$U$51,0)),""),"d-mmm-yy")</f>
        <v>1-Jan-20 to 31-Dec-20</v>
      </c>
      <c r="E193" s="416"/>
      <c r="F193" s="417"/>
      <c r="G193" s="481" t="str">
        <f t="shared" si="16"/>
        <v/>
      </c>
      <c r="H193" s="420"/>
      <c r="I193" s="472"/>
      <c r="J193" s="422" t="s">
        <v>481</v>
      </c>
      <c r="K193" s="489"/>
      <c r="L193" s="468" t="b">
        <f t="shared" si="17"/>
        <v>1</v>
      </c>
      <c r="M193" s="468" t="b">
        <f t="shared" si="18"/>
        <v>0</v>
      </c>
      <c r="N193" s="468" t="s">
        <v>1045</v>
      </c>
      <c r="O193" s="50"/>
      <c r="P193" s="134"/>
      <c r="Q193" s="133"/>
      <c r="T193" s="103"/>
      <c r="V193" s="103"/>
      <c r="W193" s="103"/>
      <c r="X193" s="330"/>
    </row>
    <row r="194" spans="1:24" ht="47.1" customHeight="1" x14ac:dyDescent="0.25">
      <c r="A194" s="118"/>
      <c r="B194" s="396">
        <v>30</v>
      </c>
      <c r="C194" s="414" t="str">
        <f t="shared" si="15"/>
        <v/>
      </c>
      <c r="D194" s="488" t="str">
        <f ca="1">TEXT(IFERROR(INDEX('Overview - Section A'!$A$45:$A$51,MATCH(J194,'Overview - Section A'!$U$45:$U$51,0)),""),"d-mmm-yy") &amp;" to " &amp; TEXT(IFERROR(INDEX('Overview - Section A'!$E$45:$E$51,MATCH(J194,'Overview - Section A'!$U$45:$U$51,0)),""),"d-mmm-yy")</f>
        <v>1-Jan-21 to 31-Dec-21</v>
      </c>
      <c r="E194" s="416"/>
      <c r="F194" s="417"/>
      <c r="G194" s="481" t="str">
        <f t="shared" si="16"/>
        <v/>
      </c>
      <c r="H194" s="420"/>
      <c r="I194" s="472"/>
      <c r="J194" s="422" t="s">
        <v>465</v>
      </c>
      <c r="K194" s="489"/>
      <c r="L194" s="468" t="b">
        <f t="shared" si="17"/>
        <v>1</v>
      </c>
      <c r="M194" s="468" t="b">
        <f t="shared" si="18"/>
        <v>0</v>
      </c>
      <c r="N194" s="468" t="s">
        <v>1046</v>
      </c>
      <c r="O194" s="50"/>
      <c r="P194" s="134"/>
      <c r="Q194" s="133"/>
      <c r="T194" s="103"/>
      <c r="V194" s="103"/>
      <c r="W194" s="103"/>
      <c r="X194" s="330"/>
    </row>
    <row r="195" spans="1:24" ht="47.1" customHeight="1" x14ac:dyDescent="0.25">
      <c r="A195" s="118"/>
      <c r="B195" s="396">
        <v>30</v>
      </c>
      <c r="C195" s="414" t="str">
        <f t="shared" si="15"/>
        <v/>
      </c>
      <c r="D195" s="488" t="str">
        <f ca="1">TEXT(IFERROR(INDEX('Overview - Section A'!$A$45:$A$51,MATCH(J195,'Overview - Section A'!$U$45:$U$51,0)),""),"d-mmm-yy") &amp;" to " &amp; TEXT(IFERROR(INDEX('Overview - Section A'!$E$45:$E$51,MATCH(J195,'Overview - Section A'!$U$45:$U$51,0)),""),"d-mmm-yy")</f>
        <v xml:space="preserve">1-Jan-22 to </v>
      </c>
      <c r="E195" s="416"/>
      <c r="F195" s="417"/>
      <c r="G195" s="481" t="str">
        <f t="shared" si="16"/>
        <v/>
      </c>
      <c r="H195" s="420"/>
      <c r="I195" s="472"/>
      <c r="J195" s="422" t="s">
        <v>467</v>
      </c>
      <c r="K195" s="489"/>
      <c r="L195" s="468" t="b">
        <f t="shared" si="17"/>
        <v>1</v>
      </c>
      <c r="M195" s="468" t="b">
        <f t="shared" si="18"/>
        <v>0</v>
      </c>
      <c r="N195" s="468" t="s">
        <v>1047</v>
      </c>
      <c r="O195" s="50"/>
      <c r="P195" s="134"/>
      <c r="Q195" s="133"/>
      <c r="T195" s="103"/>
      <c r="V195" s="103"/>
      <c r="W195" s="103"/>
      <c r="X195" s="330"/>
    </row>
    <row r="196" spans="1:24" ht="2.1" customHeight="1" thickBot="1" x14ac:dyDescent="0.3">
      <c r="B196" s="64"/>
      <c r="C196" s="65"/>
      <c r="D196" s="65"/>
      <c r="E196" s="65"/>
      <c r="F196" s="65"/>
      <c r="G196" s="65"/>
      <c r="H196" s="65"/>
      <c r="I196" s="65"/>
      <c r="J196" s="65"/>
      <c r="K196" s="65"/>
      <c r="L196" s="65"/>
      <c r="M196" s="65"/>
      <c r="N196" s="65"/>
      <c r="O196" s="60"/>
      <c r="P196" s="134"/>
      <c r="Q196" s="133"/>
      <c r="T196" s="103"/>
      <c r="U196" s="103"/>
      <c r="V196" s="103"/>
      <c r="W196" s="103"/>
      <c r="X196" s="330"/>
    </row>
    <row r="197" spans="1:24" x14ac:dyDescent="0.25">
      <c r="P197" s="133"/>
      <c r="Q197" s="133"/>
      <c r="T197" s="314"/>
      <c r="U197" s="127"/>
      <c r="V197" s="127"/>
      <c r="W197" s="127"/>
      <c r="X197" s="330"/>
    </row>
    <row r="198" spans="1:24" x14ac:dyDescent="0.25">
      <c r="P198" s="133"/>
      <c r="Q198" s="133"/>
      <c r="T198" s="103"/>
      <c r="U198" s="103"/>
      <c r="V198" s="103"/>
      <c r="W198" s="103"/>
      <c r="X198" s="330"/>
    </row>
    <row r="199" spans="1:24" x14ac:dyDescent="0.25">
      <c r="T199" s="103"/>
      <c r="U199" s="103"/>
      <c r="V199" s="103"/>
      <c r="W199" s="103"/>
      <c r="X199" s="330"/>
    </row>
    <row r="200" spans="1:24" x14ac:dyDescent="0.25">
      <c r="T200" s="103"/>
      <c r="U200" s="103"/>
      <c r="V200" s="103"/>
      <c r="W200" s="103"/>
      <c r="X200" s="330"/>
    </row>
    <row r="201" spans="1:24" x14ac:dyDescent="0.25">
      <c r="T201" s="103"/>
      <c r="U201" s="103"/>
      <c r="V201" s="103"/>
      <c r="W201" s="103"/>
      <c r="X201" s="330"/>
    </row>
    <row r="204" spans="1:24" x14ac:dyDescent="0.25">
      <c r="A204" s="66" t="s">
        <v>53</v>
      </c>
    </row>
  </sheetData>
  <sheetProtection algorithmName="SHA-512" hashValue="m9XmNQk3fH0cMd0YTDl3HFwv7FhY/PuLIwj8CjFPAwHazvtCFYj4bFgvljvZvRZgnFjph0GLn6PHe+8SNOFRpQ==" saltValue="RqXzqjFTJYnx9aJPMnJBTA==" spinCount="100000" sheet="1" objects="1" scenarios="1" formatCells="0" sort="0" autoFilter="0"/>
  <mergeCells count="3">
    <mergeCell ref="B43:H43"/>
    <mergeCell ref="A1:V2"/>
    <mergeCell ref="A8:AW8"/>
  </mergeCells>
  <conditionalFormatting sqref="B45:D195">
    <cfRule type="expression" dxfId="62" priority="27">
      <formula>MOD($B45,2)=0</formula>
    </cfRule>
    <cfRule type="expression" dxfId="61" priority="28">
      <formula>MOD($B45,2)=1</formula>
    </cfRule>
  </conditionalFormatting>
  <conditionalFormatting sqref="C10:D40">
    <cfRule type="expression" dxfId="60" priority="25">
      <formula>AND($D10&lt;&gt;"",$C10&lt;&gt;"")</formula>
    </cfRule>
  </conditionalFormatting>
  <conditionalFormatting sqref="A10:AU11 AW10:AW14 Q12:AU14 A12:O14">
    <cfRule type="expression" dxfId="59" priority="21">
      <formula>$AF10:$AF41="[Record ID]"</formula>
    </cfRule>
  </conditionalFormatting>
  <conditionalFormatting sqref="B45:H195">
    <cfRule type="expression" dxfId="58" priority="20">
      <formula>$N45:$N196="[Record ID]"</formula>
    </cfRule>
  </conditionalFormatting>
  <conditionalFormatting sqref="A10:AU11 A16:AU41 H15:O15 Q12:AU14 A12:O14 A15:D15 Q15:V15 X15:AU15">
    <cfRule type="expression" dxfId="57" priority="19">
      <formula>$J10="Yes"</formula>
    </cfRule>
  </conditionalFormatting>
  <conditionalFormatting sqref="AW10:AW40">
    <cfRule type="expression" dxfId="56" priority="17">
      <formula>$J10="Yes"</formula>
    </cfRule>
  </conditionalFormatting>
  <conditionalFormatting sqref="AW15:AW40 A16:AU40 A15:D15 H15:O15 Q15:V15 X15:AU15">
    <cfRule type="expression" dxfId="55" priority="53">
      <formula>$AF15:$AF196="[Record ID]"</formula>
    </cfRule>
  </conditionalFormatting>
  <conditionalFormatting sqref="G15">
    <cfRule type="expression" dxfId="54" priority="12">
      <formula>$AF15:$AF46="[Record ID]"</formula>
    </cfRule>
  </conditionalFormatting>
  <conditionalFormatting sqref="G15">
    <cfRule type="expression" dxfId="53" priority="11">
      <formula>$J15="Yes"</formula>
    </cfRule>
  </conditionalFormatting>
  <conditionalFormatting sqref="E15:F15">
    <cfRule type="expression" dxfId="52" priority="10">
      <formula>$AF15:$AF46="[Record ID]"</formula>
    </cfRule>
  </conditionalFormatting>
  <conditionalFormatting sqref="E15:F15">
    <cfRule type="expression" dxfId="51" priority="9">
      <formula>$J15="Yes"</formula>
    </cfRule>
  </conditionalFormatting>
  <conditionalFormatting sqref="P12:P15">
    <cfRule type="expression" dxfId="50" priority="8">
      <formula>$AF12:$AF43="[Record ID]"</formula>
    </cfRule>
  </conditionalFormatting>
  <conditionalFormatting sqref="P12:P15">
    <cfRule type="expression" dxfId="49" priority="7">
      <formula>$J12="Yes"</formula>
    </cfRule>
  </conditionalFormatting>
  <conditionalFormatting sqref="A15">
    <cfRule type="expression" dxfId="48" priority="6">
      <formula>$AF15:$AF46="[Record ID]"</formula>
    </cfRule>
  </conditionalFormatting>
  <conditionalFormatting sqref="W15">
    <cfRule type="expression" dxfId="47" priority="4">
      <formula>$AO$8="Deactivate"</formula>
    </cfRule>
  </conditionalFormatting>
  <conditionalFormatting sqref="W15">
    <cfRule type="expression" dxfId="46" priority="5">
      <formula>$AF15:$AF196="[Record ID]"</formula>
    </cfRule>
  </conditionalFormatting>
  <dataValidations xWindow="1101" yWindow="521" count="18">
    <dataValidation type="list" allowBlank="1" showInputMessage="1" showErrorMessage="1" sqref="R10:R40">
      <formula1>Subset</formula1>
    </dataValidation>
    <dataValidation type="custom" allowBlank="1" showInputMessage="1" showErrorMessage="1" errorTitle="Coverage Indicators" error="Cannot have a Standard Indicator and Custom Indicator on same line" sqref="D10:D40">
      <formula1>C10=""</formula1>
    </dataValidation>
    <dataValidation type="list" allowBlank="1" showInputMessage="1" showErrorMessage="1" sqref="B10:B40">
      <formula1>Coverage_Module</formula1>
    </dataValidation>
    <dataValidation type="list" allowBlank="1" showInputMessage="1" showErrorMessage="1" sqref="C10:C40">
      <formula1>OFFSET(CoverageStart,MATCH(X10,CoverageColumn,0)-1,2,COUNTIF(CoverageColumn,X10),1)</formula1>
    </dataValidation>
    <dataValidation type="list" allowBlank="1" showInputMessage="1" showErrorMessage="1" sqref="S10:S40">
      <formula1>ResponsiblePR</formula1>
    </dataValidation>
    <dataValidation type="list" allowBlank="1" showInputMessage="1" showErrorMessage="1" sqref="T10:T40">
      <formula1>Country</formula1>
    </dataValidation>
    <dataValidation allowBlank="1" showInputMessage="1" showErrorMessage="1" prompt="Please include the geographic area in the comments box" sqref="W10:W40"/>
    <dataValidation allowBlank="1" showInputMessage="1" showErrorMessage="1" prompt="To ensure data consistency please ensure that all thousands are separated with a comma and all decimals are separated with a decimal. (e.g. 1,000,000.96)" sqref="E10:G40 E45:G195"/>
    <dataValidation type="decimal" allowBlank="1" showInputMessage="1" showErrorMessage="1" errorTitle="X-Author for Excel" error="Please enter a valid numeric value. Valid range for Coverage Indicator Number is -1E+18 to 1E+18." promptTitle="X-Author for Excel" sqref="A10:A40 B45:B195">
      <formula1>-1000000000000000000</formula1>
      <formula2>1000000000000000000</formula2>
    </dataValidation>
    <dataValidation type="list" allowBlank="1" showInputMessage="1" showErrorMessage="1" errorTitle="X-Author for Excel" error="Please select a value from the drop-down." promptTitle="X-Author for Excel" sqref="H10:H4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V10:V4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195">
      <formula1>"TRUE,FALSE"</formula1>
    </dataValidation>
    <dataValidation type="custom" allowBlank="1" showInputMessage="1" showErrorMessage="1" errorTitle="X-Author for Excel" error="Id and Lookup fields are not editable." promptTitle="X-Author for Excel" sqref="AV10:AV40 AE10:AH40 N45:N195 J45:J195">
      <formula1>""</formula1>
    </dataValidation>
    <dataValidation type="decimal" allowBlank="1" showInputMessage="1" showErrorMessage="1" errorTitle="X-Author for Excel" error="Please enter a valid numeric value. Valid range for Baseline % is -99999.99 to 99999.99." promptTitle="X-Author for Excel" sqref="AL10:AL40">
      <formula1>-99999.99</formula1>
      <formula2>99999.99</formula2>
    </dataValidation>
    <dataValidation type="list" allowBlank="1" showInputMessage="1" showErrorMessage="1" errorTitle="X-Author for Excel" error="Please select a value from the drop-down." promptTitle="X-Author for Excel" sqref="AP10:AP4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AW10:AW40">
      <formula1>IF(IFERROR(ROWS(INDIRECT(SUBSTITUTE("AIM_Coverage_Indicator__c.AIM_Deactivate_Indicator__c"," ","_"))),-1) &lt; 0, XAuthorInvalidPicklistData,INDIRECT(SUBSTITUTE("AIM_Coverage_Indicator__c.AIM_Deactivate_Indicator__c"," ","_")))</formula1>
    </dataValidation>
    <dataValidation type="list" allowBlank="1" showInputMessage="1" showErrorMessage="1" errorTitle="X-Author for Excel" error="Please select a value from the drop-down." promptTitle="X-Author for Excel" sqref="H45:H195">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5:K195">
      <formula1>-99999.9</formula1>
      <formula2>99999.9</formula2>
    </dataValidation>
  </dataValidations>
  <hyperlinks>
    <hyperlink ref="A204" location="'Coverage Indicators - Section D'!A4" display="'Coverage Indicators - Section D'!A4"/>
    <hyperlink ref="B4" location="_fba43122_7879_4bc6_ab59_ece879d4dafd" display="Coverage Indicators"/>
    <hyperlink ref="C4" location="_779b0207_1267_4760_b2e2_850e0608884a" display="Coverage Indicator Targets"/>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26" id="{0B2CCBC0-1F1D-4D86-B497-1C748EC8E20D}">
            <xm:f>INDEX('Overview - Section A'!$E$43:$E$44,MATCH($J45,'Overview - Section A'!$I$43:$I$44,0))&gt;'Overview - Section A'!$E$8</xm:f>
            <x14:dxf>
              <font>
                <color theme="0" tint="-0.24994659260841701"/>
              </font>
              <fill>
                <patternFill>
                  <bgColor theme="0" tint="-0.24994659260841701"/>
                </patternFill>
              </fill>
            </x14:dxf>
          </x14:cfRule>
          <xm:sqref>B196:H196 H45:H195 B45:F195</xm:sqref>
        </x14:conditionalFormatting>
        <x14:conditionalFormatting xmlns:xm="http://schemas.microsoft.com/office/excel/2006/main">
          <x14:cfRule type="expression" priority="24" id="{069419CD-2F1B-40A1-B75F-C0ADD7C1C706}">
            <xm:f>INDEX('Overview - Section A'!$E$43:$E$44,MATCH($J45,'Overview - Section A'!$I$43:$I$44,0))&gt;'Overview - Section A'!$E$8</xm:f>
            <x14:dxf>
              <font>
                <color theme="0" tint="-0.24994659260841701"/>
              </font>
              <fill>
                <patternFill>
                  <bgColor theme="0" tint="-0.24994659260841701"/>
                </patternFill>
              </fill>
            </x14:dxf>
          </x14:cfRule>
          <xm:sqref>G45:G195</xm:sqref>
        </x14:conditionalFormatting>
        <x14:conditionalFormatting xmlns:xm="http://schemas.microsoft.com/office/excel/2006/main">
          <x14:cfRule type="expression" priority="23" id="{D9AA6774-401A-400F-8247-E43514CF4FC8}">
            <xm:f>INDEX('Overview - Section A'!$E$43:$E$44,MATCH($J10,'Overview - Section A'!$I$43:$I$44,0))&gt;'Overview - Section A'!$E$8</xm:f>
            <x14:dxf>
              <font>
                <color theme="0" tint="-0.24994659260841701"/>
              </font>
              <fill>
                <patternFill>
                  <bgColor theme="0" tint="-0.24994659260841701"/>
                </patternFill>
              </fill>
            </x14:dxf>
          </x14:cfRule>
          <xm:sqref>G16:G40 G10:G14</xm:sqref>
        </x14:conditionalFormatting>
        <x14:conditionalFormatting xmlns:xm="http://schemas.microsoft.com/office/excel/2006/main">
          <x14:cfRule type="expression" priority="22" id="{04AAFA15-D3CA-41BE-98A9-8DA47183B4D4}">
            <xm:f>OR('Overview - Section A'!$AN$5="Grant Making", 'Overview - Section A'!$AN$5="Grant Revision")</xm:f>
            <x14:dxf>
              <font>
                <color theme="0" tint="-0.24994659260841701"/>
              </font>
              <fill>
                <patternFill>
                  <bgColor theme="0" tint="-0.24994659260841701"/>
                </patternFill>
              </fill>
              <border>
                <left/>
                <right/>
                <top/>
                <bottom/>
              </border>
            </x14:dxf>
          </x14:cfRule>
          <xm:sqref>S9:S40</xm:sqref>
        </x14:conditionalFormatting>
        <x14:conditionalFormatting xmlns:xm="http://schemas.microsoft.com/office/excel/2006/main">
          <x14:cfRule type="expression" priority="3" id="{C45EA432-E143-43EC-9A17-2121C235F5D3}">
            <xm:f>INDEX('Overview - Section A'!$E$43:$E$44,MATCH($J48,'Overview - Section A'!$I$43:$I$44,0))&gt;'Overview - Section A'!$E$8</xm:f>
            <x14:dxf>
              <font>
                <color theme="0" tint="-0.24994659260841701"/>
              </font>
              <fill>
                <patternFill>
                  <bgColor theme="0" tint="-0.24994659260841701"/>
                </patternFill>
              </fill>
            </x14:dxf>
          </x14:cfRule>
          <xm:sqref>H48</xm:sqref>
        </x14:conditionalFormatting>
        <x14:conditionalFormatting xmlns:xm="http://schemas.microsoft.com/office/excel/2006/main">
          <x14:cfRule type="expression" priority="2" id="{7E79CBCA-C229-48A9-B8F1-E7DD3E95FAAC}">
            <xm:f>INDEX('Overview - Section A'!$E$43:$E$44,MATCH($J48,'Overview - Section A'!$I$43:$I$44,0))&gt;'Overview - Section A'!$E$8</xm:f>
            <x14:dxf>
              <font>
                <color theme="0" tint="-0.24994659260841701"/>
              </font>
              <fill>
                <patternFill>
                  <bgColor theme="0" tint="-0.24994659260841701"/>
                </patternFill>
              </fill>
            </x14:dxf>
          </x14:cfRule>
          <xm:sqref>F48</xm:sqref>
        </x14:conditionalFormatting>
        <x14:conditionalFormatting xmlns:xm="http://schemas.microsoft.com/office/excel/2006/main">
          <x14:cfRule type="expression" priority="1" id="{7F066690-D7A8-4AAB-8250-66E7015F582F}">
            <xm:f>INDEX('Overview - Section A'!$E$43:$E$44,MATCH($J48,'Overview - Section A'!$I$43:$I$44,0))&gt;'Overview - Section A'!$E$8</xm:f>
            <x14:dxf>
              <font>
                <color theme="0" tint="-0.24994659260841701"/>
              </font>
              <fill>
                <patternFill>
                  <bgColor theme="0" tint="-0.24994659260841701"/>
                </patternFill>
              </fill>
            </x14:dxf>
          </x14:cfRule>
          <xm:sqref>F48</xm:sqref>
        </x14:conditionalFormatting>
      </x14:conditionalFormattings>
    </ext>
    <ext xmlns:x14="http://schemas.microsoft.com/office/spreadsheetml/2009/9/main" uri="{CCE6A557-97BC-4b89-ADB6-D9C93CAAB3DF}">
      <x14:dataValidations xmlns:xm="http://schemas.microsoft.com/office/excel/2006/main" xWindow="1101" yWindow="521" count="1">
        <x14:dataValidation type="list" allowBlank="1" showInputMessage="1" showErrorMessage="1">
          <x14:formula1>
            <xm:f>'Picklist Mapping'!$A$3:$A$4</xm:f>
          </x14:formula1>
          <xm:sqref>U10:U40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631"/>
  <sheetViews>
    <sheetView showGridLines="0" view="pageBreakPreview" zoomScale="66" zoomScaleNormal="50" zoomScaleSheetLayoutView="66" workbookViewId="0">
      <selection activeCell="F5" sqref="F5"/>
    </sheetView>
  </sheetViews>
  <sheetFormatPr defaultColWidth="11" defaultRowHeight="15.75" x14ac:dyDescent="0.25"/>
  <cols>
    <col min="1" max="1" width="16.25" style="7" customWidth="1"/>
    <col min="2" max="2" width="30.625" style="7" customWidth="1"/>
    <col min="3" max="4" width="20.625" style="7" customWidth="1"/>
    <col min="5" max="6" width="12.125" style="7" customWidth="1"/>
    <col min="7" max="7" width="20.625" style="7" customWidth="1"/>
    <col min="8" max="8" width="56.25" style="7" customWidth="1"/>
    <col min="9" max="9" width="26.75" style="7" customWidth="1"/>
    <col min="10" max="10" width="50.125" style="7" customWidth="1"/>
    <col min="11" max="11" width="31.125" style="7" hidden="1" customWidth="1"/>
    <col min="12" max="12" width="21.875" style="7" hidden="1" customWidth="1"/>
    <col min="13" max="13" width="22.125" style="7" hidden="1" customWidth="1"/>
    <col min="14" max="14" width="10.625" style="7" hidden="1" customWidth="1"/>
    <col min="15" max="15" width="8.125" style="7" hidden="1" customWidth="1"/>
    <col min="16" max="16" width="20.625" style="7" hidden="1" customWidth="1"/>
    <col min="17" max="17" width="13.875" style="7" hidden="1" customWidth="1"/>
    <col min="18" max="18" width="0.375" style="7" customWidth="1"/>
    <col min="19" max="19" width="26.875" style="7" hidden="1" customWidth="1"/>
    <col min="20" max="20" width="0.625" style="7" customWidth="1"/>
    <col min="21" max="21" width="25.625" style="7" customWidth="1"/>
    <col min="22" max="22" width="44.375" style="7" customWidth="1"/>
    <col min="23" max="30" width="19.625" style="7" hidden="1" customWidth="1"/>
    <col min="31" max="31" width="22.375" style="7" hidden="1" customWidth="1"/>
    <col min="32" max="32" width="27.5" style="7" customWidth="1"/>
    <col min="33" max="33" width="88.625" style="7" customWidth="1"/>
    <col min="34" max="34" width="26.625" style="7" customWidth="1"/>
    <col min="35" max="35" width="20.375" style="7" customWidth="1"/>
    <col min="36" max="36" width="10.375" style="7" customWidth="1"/>
    <col min="37" max="37" width="4" style="7" customWidth="1"/>
    <col min="38" max="38" width="11" style="10" customWidth="1"/>
    <col min="39" max="39" width="28.625" style="10" customWidth="1"/>
    <col min="40" max="44" width="11" style="10"/>
    <col min="45" max="16384" width="11" style="7"/>
  </cols>
  <sheetData>
    <row r="1" spans="1:39" ht="21" x14ac:dyDescent="0.35">
      <c r="A1" s="633" t="s">
        <v>323</v>
      </c>
      <c r="B1" s="634"/>
      <c r="C1" s="634"/>
      <c r="D1" s="634"/>
      <c r="E1" s="634"/>
      <c r="F1" s="634"/>
      <c r="G1" s="634"/>
      <c r="H1" s="634"/>
      <c r="I1" s="634"/>
      <c r="J1" s="635"/>
      <c r="K1" s="373"/>
      <c r="L1" s="373"/>
      <c r="M1" s="373"/>
      <c r="N1" s="373"/>
      <c r="O1" s="373"/>
      <c r="P1" s="373"/>
      <c r="Q1" s="373"/>
      <c r="R1" s="373"/>
      <c r="S1" s="373"/>
      <c r="T1" s="373"/>
      <c r="W1" s="324"/>
      <c r="X1" s="324"/>
      <c r="Y1" s="324"/>
      <c r="Z1" s="324"/>
      <c r="AA1" s="324"/>
      <c r="AB1" s="324"/>
      <c r="AC1" s="326"/>
      <c r="AD1" s="363"/>
    </row>
    <row r="2" spans="1:39" ht="21.75" thickBot="1" x14ac:dyDescent="0.4">
      <c r="A2" s="636"/>
      <c r="B2" s="637"/>
      <c r="C2" s="637"/>
      <c r="D2" s="637"/>
      <c r="E2" s="637"/>
      <c r="F2" s="637"/>
      <c r="G2" s="637"/>
      <c r="H2" s="637"/>
      <c r="I2" s="637"/>
      <c r="J2" s="638"/>
      <c r="K2" s="373"/>
      <c r="L2" s="373"/>
      <c r="M2" s="373"/>
      <c r="N2" s="373"/>
      <c r="O2" s="373"/>
      <c r="P2" s="373"/>
      <c r="Q2" s="373"/>
      <c r="R2" s="373"/>
      <c r="S2" s="373"/>
      <c r="T2" s="373"/>
      <c r="W2" s="126"/>
      <c r="X2" s="126"/>
      <c r="Y2" s="126"/>
      <c r="Z2" s="126"/>
      <c r="AA2" s="126"/>
      <c r="AB2" s="126"/>
      <c r="AC2" s="126"/>
      <c r="AD2" s="126"/>
    </row>
    <row r="3" spans="1:39" ht="16.5" thickBot="1" x14ac:dyDescent="0.3"/>
    <row r="4" spans="1:39" ht="44.25" customHeight="1" thickBot="1" x14ac:dyDescent="0.3">
      <c r="A4" s="43" t="s">
        <v>11</v>
      </c>
      <c r="B4" s="33" t="s">
        <v>10</v>
      </c>
      <c r="C4" s="349" t="s">
        <v>297</v>
      </c>
      <c r="D4" s="349" t="s">
        <v>298</v>
      </c>
    </row>
    <row r="5" spans="1:39" ht="35.25" customHeight="1" thickBot="1" x14ac:dyDescent="0.3"/>
    <row r="6" spans="1:39" ht="30.75" customHeight="1" thickBot="1" x14ac:dyDescent="0.3">
      <c r="A6" s="669" t="s">
        <v>298</v>
      </c>
      <c r="B6" s="670"/>
      <c r="C6" s="670"/>
      <c r="D6" s="670"/>
      <c r="E6" s="670"/>
      <c r="F6" s="670"/>
      <c r="G6" s="670"/>
      <c r="H6" s="670"/>
      <c r="I6" s="119"/>
      <c r="J6" s="119"/>
      <c r="K6" s="119"/>
      <c r="L6" s="119"/>
      <c r="M6" s="119"/>
      <c r="N6" s="119"/>
      <c r="O6" s="107"/>
      <c r="P6" s="328"/>
      <c r="Q6" s="328"/>
      <c r="R6" s="49"/>
    </row>
    <row r="7" spans="1:39" ht="49.5" customHeight="1" x14ac:dyDescent="0.25">
      <c r="A7" s="389" t="s">
        <v>262</v>
      </c>
      <c r="B7" s="391" t="s">
        <v>299</v>
      </c>
      <c r="C7" s="391" t="s">
        <v>300</v>
      </c>
      <c r="D7" s="391" t="s">
        <v>301</v>
      </c>
      <c r="E7" s="389" t="s">
        <v>265</v>
      </c>
      <c r="F7" s="389" t="s">
        <v>266</v>
      </c>
      <c r="G7" s="389" t="s">
        <v>267</v>
      </c>
      <c r="H7" s="389" t="s">
        <v>270</v>
      </c>
      <c r="I7" s="391" t="s">
        <v>218</v>
      </c>
      <c r="J7" s="391" t="s">
        <v>219</v>
      </c>
      <c r="K7" s="508">
        <v>0</v>
      </c>
      <c r="L7" s="508" t="s">
        <v>72</v>
      </c>
      <c r="M7" s="413" t="s">
        <v>153</v>
      </c>
      <c r="N7" s="413" t="s">
        <v>28</v>
      </c>
      <c r="O7" s="413" t="s">
        <v>30</v>
      </c>
      <c r="P7" s="413" t="s">
        <v>171</v>
      </c>
      <c r="Q7" s="495" t="s">
        <v>319</v>
      </c>
      <c r="R7" s="374"/>
      <c r="AM7" s="120"/>
    </row>
    <row r="8" spans="1:39" ht="47.1" hidden="1" customHeight="1" x14ac:dyDescent="0.25">
      <c r="A8" s="396" t="s">
        <v>49</v>
      </c>
      <c r="B8" s="414" t="str">
        <f>IFERROR(VLOOKUP(A8,'Impact Indicators - Section B'!$A$9:$S$27,19,FALSE),"")</f>
        <v/>
      </c>
      <c r="C8" s="509" t="str">
        <f t="array" ref="C8">IFERROR(IF(INDEX('Disaggregation Records'!$E$3:$E$56,MATCH(LEFT(L8,255),LEFT('Disaggregation Records'!$D$3:$D$56,255),0))=0,"",INDEX('Disaggregation Records'!$E$3:$E$56,MATCH(LEFT(L8,255),LEFT('Disaggregation Records'!$D$3:$D$56,255),0))),"")</f>
        <v/>
      </c>
      <c r="D8" s="509" t="str">
        <f t="array" ref="D8">IFERROR(IF(INDEX('Disaggregation Records'!$F$3:$F$56,MATCH(LEFT(L8,255),LEFT('Disaggregation Records'!$D$3:$D$56,255),0))=0,"",INDEX('Disaggregation Records'!$F$3:$F$56,MATCH(LEFT(L8,255),LEFT('Disaggregation Records'!$D$3:$D$56,255),0))),"")</f>
        <v/>
      </c>
      <c r="E8" s="399" t="str">
        <f t="array" ref="E8">IFERROR(IF(INDEX('Disaggregation Data'!$K$3:$K$154,MATCH(LEFT(M8,255),LEFT('Disaggregation Data'!$J$3:$J$154,255),0))=0,"",INDEX('Disaggregation Data'!$K$3:$K$154,MATCH(LEFT(M8,255),LEFT('Disaggregation Data'!$J$3:$J$154,255),0))),"")</f>
        <v/>
      </c>
      <c r="F8" s="399" t="str">
        <f t="array" ref="F8">IFERROR(IF(INDEX('Disaggregation Data'!$L$3:$L$154,MATCH(LEFT(M8,255),LEFT('Disaggregation Data'!$J$3:$J$154,255),0))=0,"",INDEX('Disaggregation Data'!$L$3:$L$154,MATCH(LEFT(M8,255),LEFT('Disaggregation Data'!$J$3:$J$154,255),0))),"")</f>
        <v/>
      </c>
      <c r="G8" s="399" t="str">
        <f t="array" ref="G8">IFERROR(IF(INDEX('Disaggregation Data'!$O$3:$O$154,MATCH(LEFT(M8,255),LEFT('Disaggregation Data'!$J$3:$J$154,255),0))=0,"",INDEX('Disaggregation Data'!$O$3:$O$154,MATCH(LEFT(M8,255),LEFT('Disaggregation Data'!$J$3:$J$154,255),0))),"")</f>
        <v/>
      </c>
      <c r="H8" s="398" t="str">
        <f t="array" ref="H8">IFERROR(IF(INDEX('Disaggregation Data'!$P$3:$P$154,MATCH(LEFT(M8,255),LEFT('Disaggregation Data'!$J$3:$J$154,255),0))=0,"",INDEX('Disaggregation Data'!$P$3:$P$154,MATCH(LEFT(M8,255),LEFT('Disaggregation Data'!$J$3:$J$154,255),0))),"")</f>
        <v/>
      </c>
      <c r="I8" s="399" t="str">
        <f t="array" ref="I8">IFERROR(IF(INDEX('Disaggregation Data'!$M$3:$M$154,MATCH(LEFT(M8,255),LEFT('Disaggregation Data'!$J$3:$J$154,255),0))=0,"",INDEX('Disaggregation Data'!$M$3:$M$154,MATCH(LEFT(M8,255),LEFT('Disaggregation Data'!$J$3:$J$154,255),0))),"")</f>
        <v/>
      </c>
      <c r="J8" s="398" t="str">
        <f t="array" ref="J8">IFERROR(IF(INDEX('Disaggregation Data'!$N$3:$N$154,MATCH(LEFT(M8,255),LEFT('Disaggregation Data'!$J$3:$J$154,255),0))=0,"",INDEX('Disaggregation Data'!$N$3:$N$154,MATCH(LEFT(M8,255),LEFT('Disaggregation Data'!$J$3:$J$154,255),0))),"")</f>
        <v/>
      </c>
      <c r="K8" s="490">
        <f>IF(B8=B7,K7+1,0)</f>
        <v>0</v>
      </c>
      <c r="L8" s="490" t="str">
        <f>IF(B8&lt;&gt;"",B8&amp;"-"&amp;K8,"")</f>
        <v/>
      </c>
      <c r="M8" s="490" t="str">
        <f>IF(B8&lt;&gt;"",B8&amp;C8&amp;D8,"")</f>
        <v/>
      </c>
      <c r="N8" s="468" t="b">
        <f>IFERROR(IF(B8&lt;&gt;"",TRUE,FALSE),"")</f>
        <v>0</v>
      </c>
      <c r="O8" s="473" t="s">
        <v>29</v>
      </c>
      <c r="P8" s="510" t="str">
        <f t="array" ref="P8">IFERROR(IF(INDEX('Disaggregation Records'!$G$3:$G$56,MATCH(LEFT(L8,255),LEFT('Disaggregation Records'!$D$3:$D$56,255),0))=0,"",INDEX('Disaggregation Records'!$G$3:$G$56,MATCH(LEFT(L8,255),LEFT('Disaggregation Records'!$D$3:$D$56,255),0))),"")</f>
        <v/>
      </c>
      <c r="Q8" s="511" t="s">
        <v>29</v>
      </c>
      <c r="R8" s="374"/>
    </row>
    <row r="9" spans="1:39" ht="47.1" customHeight="1" x14ac:dyDescent="0.25">
      <c r="A9" s="396">
        <v>1</v>
      </c>
      <c r="B9" s="414" t="str">
        <f>IFERROR(VLOOKUP(A9,'Impact Indicators - Section B'!$A$9:$S$27,19,FALSE),"")</f>
        <v>Malaria I-1(M): Cas de paludisme enregistrés, présumés et confirmés</v>
      </c>
      <c r="C9" s="509" t="str">
        <f t="array" ref="C9">IFERROR(IF(INDEX('Disaggregation Records'!$E$3:$E$56,MATCH(LEFT(L9,255),LEFT('Disaggregation Records'!$D$3:$D$56,255),0))=0,"",INDEX('Disaggregation Records'!$E$3:$E$56,MATCH(LEFT(L9,255),LEFT('Disaggregation Records'!$D$3:$D$56,255),0))),"")</f>
        <v>Age</v>
      </c>
      <c r="D9" s="509" t="str">
        <f t="array" ref="D9">IFERROR(IF(INDEX('Disaggregation Records'!$F$3:$F$56,MATCH(LEFT(L9,255),LEFT('Disaggregation Records'!$D$3:$D$56,255),0))=0,"",INDEX('Disaggregation Records'!$F$3:$F$56,MATCH(LEFT(L9,255),LEFT('Disaggregation Records'!$D$3:$D$56,255),0))),"")</f>
        <v>&lt;5 ans</v>
      </c>
      <c r="E9" s="399" t="str">
        <f t="array" ref="E9">IFERROR(IF(INDEX('Disaggregation Data'!$K$3:$K$154,MATCH(LEFT(M9,255),LEFT('Disaggregation Data'!$J$3:$J$154,255),0))=0,"",INDEX('Disaggregation Data'!$K$3:$K$154,MATCH(LEFT(M9,255),LEFT('Disaggregation Data'!$J$3:$J$154,255),0))),"")</f>
        <v>175</v>
      </c>
      <c r="F9" s="399" t="str">
        <f t="array" ref="F9">IFERROR(IF(INDEX('Disaggregation Data'!$L$3:$L$154,MATCH(LEFT(M9,255),LEFT('Disaggregation Data'!$J$3:$J$154,255),0))=0,"",INDEX('Disaggregation Data'!$L$3:$L$154,MATCH(LEFT(M9,255),LEFT('Disaggregation Data'!$J$3:$J$154,255),0))),"")</f>
        <v>2016</v>
      </c>
      <c r="G9" s="399" t="s">
        <v>1550</v>
      </c>
      <c r="H9" s="398" t="str">
        <f t="array" ref="H9">IFERROR(IF(INDEX('Disaggregation Data'!$P$3:$P$154,MATCH(LEFT(M9,255),LEFT('Disaggregation Data'!$J$3:$J$154,255),0))=0,"",INDEX('Disaggregation Data'!$P$3:$P$154,MATCH(LEFT(M9,255),LEFT('Disaggregation Data'!$J$3:$J$154,255),0))),"")</f>
        <v/>
      </c>
      <c r="I9" s="399"/>
      <c r="J9" s="398" t="str">
        <f t="array" ref="J9">IFERROR(IF(INDEX('Disaggregation Data'!$N$3:$N$154,MATCH(LEFT(M9,255),LEFT('Disaggregation Data'!$J$3:$J$154,255),0))=0,"",INDEX('Disaggregation Data'!$N$3:$N$154,MATCH(LEFT(M9,255),LEFT('Disaggregation Data'!$J$3:$J$154,255),0))),"")</f>
        <v/>
      </c>
      <c r="K9" s="490">
        <f t="shared" ref="K9:K72" si="0">IF(B9=B8,K8+1,0)</f>
        <v>0</v>
      </c>
      <c r="L9" s="490" t="str">
        <f t="shared" ref="L9:L72" si="1">IF(B9&lt;&gt;"",B9&amp;"-"&amp;K9,"")</f>
        <v>Malaria I-1(M): Cas de paludisme enregistrés, présumés et confirmés-0</v>
      </c>
      <c r="M9" s="490" t="str">
        <f t="shared" ref="M9:M72" si="2">IF(B9&lt;&gt;"",B9&amp;C9&amp;D9,"")</f>
        <v>Malaria I-1(M): Cas de paludisme enregistrés, présumés et confirmésAge&lt;5 ans</v>
      </c>
      <c r="N9" s="468" t="b">
        <f t="shared" ref="N9:N72" si="3">IFERROR(IF(B9&lt;&gt;"",TRUE,FALSE),"")</f>
        <v>1</v>
      </c>
      <c r="O9" s="473" t="s">
        <v>1528</v>
      </c>
      <c r="P9" s="510" t="str">
        <f t="array" ref="P9">IFERROR(IF(INDEX('Disaggregation Records'!$G$3:$G$56,MATCH(LEFT(L9,255),LEFT('Disaggregation Records'!$D$3:$D$56,255),0))=0,"",INDEX('Disaggregation Records'!$G$3:$G$56,MATCH(LEFT(L9,255),LEFT('Disaggregation Records'!$D$3:$D$56,255),0))),"")</f>
        <v>a1L36000000zoLiEAI</v>
      </c>
      <c r="Q9" s="511" t="s">
        <v>435</v>
      </c>
      <c r="R9" s="374"/>
    </row>
    <row r="10" spans="1:39" ht="47.1" customHeight="1" x14ac:dyDescent="0.25">
      <c r="A10" s="396">
        <v>1</v>
      </c>
      <c r="B10" s="414" t="str">
        <f>IFERROR(VLOOKUP(A10,'Impact Indicators - Section B'!$A$9:$S$27,19,FALSE),"")</f>
        <v>Malaria I-1(M): Cas de paludisme enregistrés, présumés et confirmés</v>
      </c>
      <c r="C10" s="509" t="str">
        <f t="array" ref="C10">IFERROR(IF(INDEX('Disaggregation Records'!$E$3:$E$56,MATCH(LEFT(L10,255),LEFT('Disaggregation Records'!$D$3:$D$56,255),0))=0,"",INDEX('Disaggregation Records'!$E$3:$E$56,MATCH(LEFT(L10,255),LEFT('Disaggregation Records'!$D$3:$D$56,255),0))),"")</f>
        <v>Age</v>
      </c>
      <c r="D10" s="509" t="str">
        <f t="array" ref="D10">IFERROR(IF(INDEX('Disaggregation Records'!$F$3:$F$56,MATCH(LEFT(L10,255),LEFT('Disaggregation Records'!$D$3:$D$56,255),0))=0,"",INDEX('Disaggregation Records'!$F$3:$F$56,MATCH(LEFT(L10,255),LEFT('Disaggregation Records'!$D$3:$D$56,255),0))),"")</f>
        <v>+ de 5 ans</v>
      </c>
      <c r="E10" s="399" t="str">
        <f t="array" ref="E10">IFERROR(IF(INDEX('Disaggregation Data'!$K$3:$K$154,MATCH(LEFT(M10,255),LEFT('Disaggregation Data'!$J$3:$J$154,255),0))=0,"",INDEX('Disaggregation Data'!$K$3:$K$154,MATCH(LEFT(M10,255),LEFT('Disaggregation Data'!$J$3:$J$154,255),0))),"")</f>
        <v>13629</v>
      </c>
      <c r="F10" s="399" t="str">
        <f t="array" ref="F10">IFERROR(IF(INDEX('Disaggregation Data'!$L$3:$L$154,MATCH(LEFT(M10,255),LEFT('Disaggregation Data'!$J$3:$J$154,255),0))=0,"",INDEX('Disaggregation Data'!$L$3:$L$154,MATCH(LEFT(M10,255),LEFT('Disaggregation Data'!$J$3:$J$154,255),0))),"")</f>
        <v>2016</v>
      </c>
      <c r="G10" s="399" t="s">
        <v>1550</v>
      </c>
      <c r="H10" s="398" t="str">
        <f t="array" ref="H10">IFERROR(IF(INDEX('Disaggregation Data'!$P$3:$P$154,MATCH(LEFT(M10,255),LEFT('Disaggregation Data'!$J$3:$J$154,255),0))=0,"",INDEX('Disaggregation Data'!$P$3:$P$154,MATCH(LEFT(M10,255),LEFT('Disaggregation Data'!$J$3:$J$154,255),0))),"")</f>
        <v/>
      </c>
      <c r="I10" s="399"/>
      <c r="J10" s="398" t="str">
        <f t="array" ref="J10">IFERROR(IF(INDEX('Disaggregation Data'!$N$3:$N$154,MATCH(LEFT(M10,255),LEFT('Disaggregation Data'!$J$3:$J$154,255),0))=0,"",INDEX('Disaggregation Data'!$N$3:$N$154,MATCH(LEFT(M10,255),LEFT('Disaggregation Data'!$J$3:$J$154,255),0))),"")</f>
        <v/>
      </c>
      <c r="K10" s="490">
        <f t="shared" si="0"/>
        <v>1</v>
      </c>
      <c r="L10" s="490" t="str">
        <f t="shared" si="1"/>
        <v>Malaria I-1(M): Cas de paludisme enregistrés, présumés et confirmés-1</v>
      </c>
      <c r="M10" s="490" t="str">
        <f t="shared" si="2"/>
        <v>Malaria I-1(M): Cas de paludisme enregistrés, présumés et confirmésAge+ de 5 ans</v>
      </c>
      <c r="N10" s="468" t="b">
        <f t="shared" si="3"/>
        <v>1</v>
      </c>
      <c r="O10" s="473" t="s">
        <v>1529</v>
      </c>
      <c r="P10" s="510" t="str">
        <f t="array" ref="P10">IFERROR(IF(INDEX('Disaggregation Records'!$G$3:$G$56,MATCH(LEFT(L10,255),LEFT('Disaggregation Records'!$D$3:$D$56,255),0))=0,"",INDEX('Disaggregation Records'!$G$3:$G$56,MATCH(LEFT(L10,255),LEFT('Disaggregation Records'!$D$3:$D$56,255),0))),"")</f>
        <v>a1L36000000zoLjEAI</v>
      </c>
      <c r="Q10" s="511" t="s">
        <v>435</v>
      </c>
      <c r="R10" s="374"/>
    </row>
    <row r="11" spans="1:39" ht="47.1" customHeight="1" x14ac:dyDescent="0.25">
      <c r="A11" s="396">
        <v>1</v>
      </c>
      <c r="B11" s="414" t="str">
        <f>IFERROR(VLOOKUP(A11,'Impact Indicators - Section B'!$A$9:$S$27,19,FALSE),"")</f>
        <v>Malaria I-1(M): Cas de paludisme enregistrés, présumés et confirmés</v>
      </c>
      <c r="C11" s="509" t="str">
        <f t="array" ref="C11">IFERROR(IF(INDEX('Disaggregation Records'!$E$3:$E$56,MATCH(LEFT(L11,255),LEFT('Disaggregation Records'!$D$3:$D$56,255),0))=0,"",INDEX('Disaggregation Records'!$E$3:$E$56,MATCH(LEFT(L11,255),LEFT('Disaggregation Records'!$D$3:$D$56,255),0))),"")</f>
        <v>Espèce</v>
      </c>
      <c r="D11" s="509" t="str">
        <f t="array" ref="D11">IFERROR(IF(INDEX('Disaggregation Records'!$F$3:$F$56,MATCH(LEFT(L11,255),LEFT('Disaggregation Records'!$D$3:$D$56,255),0))=0,"",INDEX('Disaggregation Records'!$F$3:$F$56,MATCH(LEFT(L11,255),LEFT('Disaggregation Records'!$D$3:$D$56,255),0))),"")</f>
        <v>P. vivax</v>
      </c>
      <c r="E11" s="399" t="str">
        <f t="array" ref="E11">IFERROR(IF(INDEX('Disaggregation Data'!$K$3:$K$154,MATCH(LEFT(M11,255),LEFT('Disaggregation Data'!$J$3:$J$154,255),0))=0,"",INDEX('Disaggregation Data'!$K$3:$K$154,MATCH(LEFT(M11,255),LEFT('Disaggregation Data'!$J$3:$J$154,255),0))),"")</f>
        <v>2023</v>
      </c>
      <c r="F11" s="399" t="str">
        <f t="array" ref="F11">IFERROR(IF(INDEX('Disaggregation Data'!$L$3:$L$154,MATCH(LEFT(M11,255),LEFT('Disaggregation Data'!$J$3:$J$154,255),0))=0,"",INDEX('Disaggregation Data'!$L$3:$L$154,MATCH(LEFT(M11,255),LEFT('Disaggregation Data'!$J$3:$J$154,255),0))),"")</f>
        <v>2016</v>
      </c>
      <c r="G11" s="399" t="s">
        <v>1550</v>
      </c>
      <c r="H11" s="398" t="str">
        <f t="array" ref="H11">IFERROR(IF(INDEX('Disaggregation Data'!$P$3:$P$154,MATCH(LEFT(M11,255),LEFT('Disaggregation Data'!$J$3:$J$154,255),0))=0,"",INDEX('Disaggregation Data'!$P$3:$P$154,MATCH(LEFT(M11,255),LEFT('Disaggregation Data'!$J$3:$J$154,255),0))),"")</f>
        <v/>
      </c>
      <c r="I11" s="399"/>
      <c r="J11" s="398" t="str">
        <f t="array" ref="J11">IFERROR(IF(INDEX('Disaggregation Data'!$N$3:$N$154,MATCH(LEFT(M11,255),LEFT('Disaggregation Data'!$J$3:$J$154,255),0))=0,"",INDEX('Disaggregation Data'!$N$3:$N$154,MATCH(LEFT(M11,255),LEFT('Disaggregation Data'!$J$3:$J$154,255),0))),"")</f>
        <v/>
      </c>
      <c r="K11" s="490">
        <f t="shared" si="0"/>
        <v>2</v>
      </c>
      <c r="L11" s="490" t="str">
        <f t="shared" si="1"/>
        <v>Malaria I-1(M): Cas de paludisme enregistrés, présumés et confirmés-2</v>
      </c>
      <c r="M11" s="490" t="str">
        <f t="shared" si="2"/>
        <v>Malaria I-1(M): Cas de paludisme enregistrés, présumés et confirmésEspèceP. vivax</v>
      </c>
      <c r="N11" s="468" t="b">
        <f t="shared" si="3"/>
        <v>1</v>
      </c>
      <c r="O11" s="473" t="s">
        <v>1530</v>
      </c>
      <c r="P11" s="510" t="str">
        <f t="array" ref="P11">IFERROR(IF(INDEX('Disaggregation Records'!$G$3:$G$56,MATCH(LEFT(L11,255),LEFT('Disaggregation Records'!$D$3:$D$56,255),0))=0,"",INDEX('Disaggregation Records'!$G$3:$G$56,MATCH(LEFT(L11,255),LEFT('Disaggregation Records'!$D$3:$D$56,255),0))),"")</f>
        <v>a1L36000002NzjAEAS</v>
      </c>
      <c r="Q11" s="511" t="s">
        <v>435</v>
      </c>
      <c r="R11" s="374"/>
    </row>
    <row r="12" spans="1:39" ht="47.1" customHeight="1" x14ac:dyDescent="0.25">
      <c r="A12" s="396">
        <v>1</v>
      </c>
      <c r="B12" s="414" t="str">
        <f>IFERROR(VLOOKUP(A12,'Impact Indicators - Section B'!$A$9:$S$27,19,FALSE),"")</f>
        <v>Malaria I-1(M): Cas de paludisme enregistrés, présumés et confirmés</v>
      </c>
      <c r="C12" s="509" t="str">
        <f t="array" ref="C12">IFERROR(IF(INDEX('Disaggregation Records'!$E$3:$E$56,MATCH(LEFT(L12,255),LEFT('Disaggregation Records'!$D$3:$D$56,255),0))=0,"",INDEX('Disaggregation Records'!$E$3:$E$56,MATCH(LEFT(L12,255),LEFT('Disaggregation Records'!$D$3:$D$56,255),0))),"")</f>
        <v>Espèce</v>
      </c>
      <c r="D12" s="509" t="str">
        <f t="array" ref="D12">IFERROR(IF(INDEX('Disaggregation Records'!$F$3:$F$56,MATCH(LEFT(L12,255),LEFT('Disaggregation Records'!$D$3:$D$56,255),0))=0,"",INDEX('Disaggregation Records'!$F$3:$F$56,MATCH(LEFT(L12,255),LEFT('Disaggregation Records'!$D$3:$D$56,255),0))),"")</f>
        <v>P. falciparum</v>
      </c>
      <c r="E12" s="399" t="str">
        <f t="array" ref="E12">IFERROR(IF(INDEX('Disaggregation Data'!$K$3:$K$154,MATCH(LEFT(M12,255),LEFT('Disaggregation Data'!$J$3:$J$154,255),0))=0,"",INDEX('Disaggregation Data'!$K$3:$K$154,MATCH(LEFT(M12,255),LEFT('Disaggregation Data'!$J$3:$J$154,255),0))),"")</f>
        <v>11781</v>
      </c>
      <c r="F12" s="399" t="str">
        <f t="array" ref="F12">IFERROR(IF(INDEX('Disaggregation Data'!$L$3:$L$154,MATCH(LEFT(M12,255),LEFT('Disaggregation Data'!$J$3:$J$154,255),0))=0,"",INDEX('Disaggregation Data'!$L$3:$L$154,MATCH(LEFT(M12,255),LEFT('Disaggregation Data'!$J$3:$J$154,255),0))),"")</f>
        <v>2016</v>
      </c>
      <c r="G12" s="399" t="s">
        <v>1550</v>
      </c>
      <c r="H12" s="398" t="str">
        <f t="array" ref="H12">IFERROR(IF(INDEX('Disaggregation Data'!$P$3:$P$154,MATCH(LEFT(M12,255),LEFT('Disaggregation Data'!$J$3:$J$154,255),0))=0,"",INDEX('Disaggregation Data'!$P$3:$P$154,MATCH(LEFT(M12,255),LEFT('Disaggregation Data'!$J$3:$J$154,255),0))),"")</f>
        <v/>
      </c>
      <c r="I12" s="399"/>
      <c r="J12" s="398" t="str">
        <f t="array" ref="J12">IFERROR(IF(INDEX('Disaggregation Data'!$N$3:$N$154,MATCH(LEFT(M12,255),LEFT('Disaggregation Data'!$J$3:$J$154,255),0))=0,"",INDEX('Disaggregation Data'!$N$3:$N$154,MATCH(LEFT(M12,255),LEFT('Disaggregation Data'!$J$3:$J$154,255),0))),"")</f>
        <v/>
      </c>
      <c r="K12" s="490">
        <f t="shared" si="0"/>
        <v>3</v>
      </c>
      <c r="L12" s="490" t="str">
        <f t="shared" si="1"/>
        <v>Malaria I-1(M): Cas de paludisme enregistrés, présumés et confirmés-3</v>
      </c>
      <c r="M12" s="490" t="str">
        <f t="shared" si="2"/>
        <v>Malaria I-1(M): Cas de paludisme enregistrés, présumés et confirmésEspèceP. falciparum</v>
      </c>
      <c r="N12" s="468" t="b">
        <f t="shared" si="3"/>
        <v>1</v>
      </c>
      <c r="O12" s="473" t="s">
        <v>1531</v>
      </c>
      <c r="P12" s="510" t="str">
        <f t="array" ref="P12">IFERROR(IF(INDEX('Disaggregation Records'!$G$3:$G$56,MATCH(LEFT(L12,255),LEFT('Disaggregation Records'!$D$3:$D$56,255),0))=0,"",INDEX('Disaggregation Records'!$G$3:$G$56,MATCH(LEFT(L12,255),LEFT('Disaggregation Records'!$D$3:$D$56,255),0))),"")</f>
        <v>a1L36000002NzjBEAS</v>
      </c>
      <c r="Q12" s="511" t="s">
        <v>435</v>
      </c>
      <c r="R12" s="374"/>
    </row>
    <row r="13" spans="1:39" ht="47.1" customHeight="1" x14ac:dyDescent="0.25">
      <c r="A13" s="396">
        <v>1</v>
      </c>
      <c r="B13" s="414" t="str">
        <f>IFERROR(VLOOKUP(A13,'Impact Indicators - Section B'!$A$9:$S$27,19,FALSE),"")</f>
        <v>Malaria I-1(M): Cas de paludisme enregistrés, présumés et confirmés</v>
      </c>
      <c r="C13" s="509" t="str">
        <f t="array" ref="C13">IFERROR(IF(INDEX('Disaggregation Records'!$E$3:$E$56,MATCH(LEFT(L13,255),LEFT('Disaggregation Records'!$D$3:$D$56,255),0))=0,"",INDEX('Disaggregation Records'!$E$3:$E$56,MATCH(LEFT(L13,255),LEFT('Disaggregation Records'!$D$3:$D$56,255),0))),"")</f>
        <v>Espèce</v>
      </c>
      <c r="D13" s="509" t="str">
        <f t="array" ref="D13">IFERROR(IF(INDEX('Disaggregation Records'!$F$3:$F$56,MATCH(LEFT(L13,255),LEFT('Disaggregation Records'!$D$3:$D$56,255),0))=0,"",INDEX('Disaggregation Records'!$F$3:$F$56,MATCH(LEFT(L13,255),LEFT('Disaggregation Records'!$D$3:$D$56,255),0))),"")</f>
        <v>Autre espèce</v>
      </c>
      <c r="E13" s="399" t="str">
        <f t="array" ref="E13">IFERROR(IF(INDEX('Disaggregation Data'!$K$3:$K$154,MATCH(LEFT(M13,255),LEFT('Disaggregation Data'!$J$3:$J$154,255),0))=0,"",INDEX('Disaggregation Data'!$K$3:$K$154,MATCH(LEFT(M13,255),LEFT('Disaggregation Data'!$J$3:$J$154,255),0))),"")</f>
        <v>0</v>
      </c>
      <c r="F13" s="399" t="str">
        <f t="array" ref="F13">IFERROR(IF(INDEX('Disaggregation Data'!$L$3:$L$154,MATCH(LEFT(M13,255),LEFT('Disaggregation Data'!$J$3:$J$154,255),0))=0,"",INDEX('Disaggregation Data'!$L$3:$L$154,MATCH(LEFT(M13,255),LEFT('Disaggregation Data'!$J$3:$J$154,255),0))),"")</f>
        <v>2016</v>
      </c>
      <c r="G13" s="399" t="s">
        <v>1550</v>
      </c>
      <c r="H13" s="398" t="str">
        <f t="array" ref="H13">IFERROR(IF(INDEX('Disaggregation Data'!$P$3:$P$154,MATCH(LEFT(M13,255),LEFT('Disaggregation Data'!$J$3:$J$154,255),0))=0,"",INDEX('Disaggregation Data'!$P$3:$P$154,MATCH(LEFT(M13,255),LEFT('Disaggregation Data'!$J$3:$J$154,255),0))),"")</f>
        <v/>
      </c>
      <c r="I13" s="399"/>
      <c r="J13" s="398" t="str">
        <f t="array" ref="J13">IFERROR(IF(INDEX('Disaggregation Data'!$N$3:$N$154,MATCH(LEFT(M13,255),LEFT('Disaggregation Data'!$J$3:$J$154,255),0))=0,"",INDEX('Disaggregation Data'!$N$3:$N$154,MATCH(LEFT(M13,255),LEFT('Disaggregation Data'!$J$3:$J$154,255),0))),"")</f>
        <v/>
      </c>
      <c r="K13" s="490">
        <f t="shared" si="0"/>
        <v>4</v>
      </c>
      <c r="L13" s="490" t="str">
        <f t="shared" si="1"/>
        <v>Malaria I-1(M): Cas de paludisme enregistrés, présumés et confirmés-4</v>
      </c>
      <c r="M13" s="490" t="str">
        <f t="shared" si="2"/>
        <v>Malaria I-1(M): Cas de paludisme enregistrés, présumés et confirmésEspèceAutre espèce</v>
      </c>
      <c r="N13" s="468" t="b">
        <f t="shared" si="3"/>
        <v>1</v>
      </c>
      <c r="O13" s="473" t="s">
        <v>1532</v>
      </c>
      <c r="P13" s="510" t="str">
        <f t="array" ref="P13">IFERROR(IF(INDEX('Disaggregation Records'!$G$3:$G$56,MATCH(LEFT(L13,255),LEFT('Disaggregation Records'!$D$3:$D$56,255),0))=0,"",INDEX('Disaggregation Records'!$G$3:$G$56,MATCH(LEFT(L13,255),LEFT('Disaggregation Records'!$D$3:$D$56,255),0))),"")</f>
        <v>a1L36000002NzjCEAS</v>
      </c>
      <c r="Q13" s="511" t="s">
        <v>435</v>
      </c>
      <c r="R13" s="374"/>
    </row>
    <row r="14" spans="1:39" ht="47.1" customHeight="1" x14ac:dyDescent="0.25">
      <c r="A14" s="396">
        <v>1</v>
      </c>
      <c r="B14" s="414" t="str">
        <f>IFERROR(VLOOKUP(A14,'Impact Indicators - Section B'!$A$9:$S$27,19,FALSE),"")</f>
        <v>Malaria I-1(M): Cas de paludisme enregistrés, présumés et confirmés</v>
      </c>
      <c r="C14" s="509" t="str">
        <f t="array" ref="C14">IFERROR(IF(INDEX('Disaggregation Records'!$E$3:$E$56,MATCH(LEFT(L14,255),LEFT('Disaggregation Records'!$D$3:$D$56,255),0))=0,"",INDEX('Disaggregation Records'!$E$3:$E$56,MATCH(LEFT(L14,255),LEFT('Disaggregation Records'!$D$3:$D$56,255),0))),"")</f>
        <v>Définition des cas</v>
      </c>
      <c r="D14" s="509" t="str">
        <f t="array" ref="D14">IFERROR(IF(INDEX('Disaggregation Records'!$F$3:$F$56,MATCH(LEFT(L14,255),LEFT('Disaggregation Records'!$D$3:$D$56,255),0))=0,"",INDEX('Disaggregation Records'!$F$3:$F$56,MATCH(LEFT(L14,255),LEFT('Disaggregation Records'!$D$3:$D$56,255),0))),"")</f>
        <v>Confirmé</v>
      </c>
      <c r="E14" s="399" t="str">
        <f t="array" ref="E14">IFERROR(IF(INDEX('Disaggregation Data'!$K$3:$K$154,MATCH(LEFT(M14,255),LEFT('Disaggregation Data'!$J$3:$J$154,255),0))=0,"",INDEX('Disaggregation Data'!$K$3:$K$154,MATCH(LEFT(M14,255),LEFT('Disaggregation Data'!$J$3:$J$154,255),0))),"")</f>
        <v>13804</v>
      </c>
      <c r="F14" s="399" t="str">
        <f t="array" ref="F14">IFERROR(IF(INDEX('Disaggregation Data'!$L$3:$L$154,MATCH(LEFT(M14,255),LEFT('Disaggregation Data'!$J$3:$J$154,255),0))=0,"",INDEX('Disaggregation Data'!$L$3:$L$154,MATCH(LEFT(M14,255),LEFT('Disaggregation Data'!$J$3:$J$154,255),0))),"")</f>
        <v>2016</v>
      </c>
      <c r="G14" s="399" t="s">
        <v>1550</v>
      </c>
      <c r="H14" s="398" t="str">
        <f t="array" ref="H14">IFERROR(IF(INDEX('Disaggregation Data'!$P$3:$P$154,MATCH(LEFT(M14,255),LEFT('Disaggregation Data'!$J$3:$J$154,255),0))=0,"",INDEX('Disaggregation Data'!$P$3:$P$154,MATCH(LEFT(M14,255),LEFT('Disaggregation Data'!$J$3:$J$154,255),0))),"")</f>
        <v/>
      </c>
      <c r="I14" s="399"/>
      <c r="J14" s="398" t="str">
        <f t="array" ref="J14">IFERROR(IF(INDEX('Disaggregation Data'!$N$3:$N$154,MATCH(LEFT(M14,255),LEFT('Disaggregation Data'!$J$3:$J$154,255),0))=0,"",INDEX('Disaggregation Data'!$N$3:$N$154,MATCH(LEFT(M14,255),LEFT('Disaggregation Data'!$J$3:$J$154,255),0))),"")</f>
        <v/>
      </c>
      <c r="K14" s="490">
        <f t="shared" si="0"/>
        <v>5</v>
      </c>
      <c r="L14" s="490" t="str">
        <f t="shared" si="1"/>
        <v>Malaria I-1(M): Cas de paludisme enregistrés, présumés et confirmés-5</v>
      </c>
      <c r="M14" s="490" t="str">
        <f t="shared" si="2"/>
        <v>Malaria I-1(M): Cas de paludisme enregistrés, présumés et confirmésDéfinition des casConfirmé</v>
      </c>
      <c r="N14" s="468" t="b">
        <f t="shared" si="3"/>
        <v>1</v>
      </c>
      <c r="O14" s="473" t="s">
        <v>1533</v>
      </c>
      <c r="P14" s="510" t="str">
        <f t="array" ref="P14">IFERROR(IF(INDEX('Disaggregation Records'!$G$3:$G$56,MATCH(LEFT(L14,255),LEFT('Disaggregation Records'!$D$3:$D$56,255),0))=0,"",INDEX('Disaggregation Records'!$G$3:$G$56,MATCH(LEFT(L14,255),LEFT('Disaggregation Records'!$D$3:$D$56,255),0))),"")</f>
        <v>a1L36000002NzjDEAS</v>
      </c>
      <c r="Q14" s="511" t="s">
        <v>435</v>
      </c>
      <c r="R14" s="374"/>
    </row>
    <row r="15" spans="1:39" ht="47.1" customHeight="1" x14ac:dyDescent="0.25">
      <c r="A15" s="396">
        <v>1</v>
      </c>
      <c r="B15" s="414" t="str">
        <f>IFERROR(VLOOKUP(A15,'Impact Indicators - Section B'!$A$9:$S$27,19,FALSE),"")</f>
        <v>Malaria I-1(M): Cas de paludisme enregistrés, présumés et confirmés</v>
      </c>
      <c r="C15" s="509" t="str">
        <f t="array" ref="C15">IFERROR(IF(INDEX('Disaggregation Records'!$E$3:$E$56,MATCH(LEFT(L15,255),LEFT('Disaggregation Records'!$D$3:$D$56,255),0))=0,"",INDEX('Disaggregation Records'!$E$3:$E$56,MATCH(LEFT(L15,255),LEFT('Disaggregation Records'!$D$3:$D$56,255),0))),"")</f>
        <v>Définition des cas</v>
      </c>
      <c r="D15" s="509" t="str">
        <f t="array" ref="D15">IFERROR(IF(INDEX('Disaggregation Records'!$F$3:$F$56,MATCH(LEFT(L15,255),LEFT('Disaggregation Records'!$D$3:$D$56,255),0))=0,"",INDEX('Disaggregation Records'!$F$3:$F$56,MATCH(LEFT(L15,255),LEFT('Disaggregation Records'!$D$3:$D$56,255),0))),"")</f>
        <v>Présumé</v>
      </c>
      <c r="E15" s="399" t="str">
        <f t="array" ref="E15">IFERROR(IF(INDEX('Disaggregation Data'!$K$3:$K$154,MATCH(LEFT(M15,255),LEFT('Disaggregation Data'!$J$3:$J$154,255),0))=0,"",INDEX('Disaggregation Data'!$K$3:$K$154,MATCH(LEFT(M15,255),LEFT('Disaggregation Data'!$J$3:$J$154,255),0))),"")</f>
        <v>0</v>
      </c>
      <c r="F15" s="399" t="str">
        <f t="array" ref="F15">IFERROR(IF(INDEX('Disaggregation Data'!$L$3:$L$154,MATCH(LEFT(M15,255),LEFT('Disaggregation Data'!$J$3:$J$154,255),0))=0,"",INDEX('Disaggregation Data'!$L$3:$L$154,MATCH(LEFT(M15,255),LEFT('Disaggregation Data'!$J$3:$J$154,255),0))),"")</f>
        <v>2016</v>
      </c>
      <c r="G15" s="399" t="s">
        <v>1550</v>
      </c>
      <c r="H15" s="398" t="str">
        <f t="array" ref="H15">IFERROR(IF(INDEX('Disaggregation Data'!$P$3:$P$154,MATCH(LEFT(M15,255),LEFT('Disaggregation Data'!$J$3:$J$154,255),0))=0,"",INDEX('Disaggregation Data'!$P$3:$P$154,MATCH(LEFT(M15,255),LEFT('Disaggregation Data'!$J$3:$J$154,255),0))),"")</f>
        <v/>
      </c>
      <c r="I15" s="399"/>
      <c r="J15" s="398" t="str">
        <f t="array" ref="J15">IFERROR(IF(INDEX('Disaggregation Data'!$N$3:$N$154,MATCH(LEFT(M15,255),LEFT('Disaggregation Data'!$J$3:$J$154,255),0))=0,"",INDEX('Disaggregation Data'!$N$3:$N$154,MATCH(LEFT(M15,255),LEFT('Disaggregation Data'!$J$3:$J$154,255),0))),"")</f>
        <v/>
      </c>
      <c r="K15" s="490">
        <f t="shared" si="0"/>
        <v>6</v>
      </c>
      <c r="L15" s="490" t="str">
        <f t="shared" si="1"/>
        <v>Malaria I-1(M): Cas de paludisme enregistrés, présumés et confirmés-6</v>
      </c>
      <c r="M15" s="490" t="str">
        <f t="shared" si="2"/>
        <v>Malaria I-1(M): Cas de paludisme enregistrés, présumés et confirmésDéfinition des casPrésumé</v>
      </c>
      <c r="N15" s="468" t="b">
        <f t="shared" si="3"/>
        <v>1</v>
      </c>
      <c r="O15" s="473" t="s">
        <v>1534</v>
      </c>
      <c r="P15" s="510" t="str">
        <f t="array" ref="P15">IFERROR(IF(INDEX('Disaggregation Records'!$G$3:$G$56,MATCH(LEFT(L15,255),LEFT('Disaggregation Records'!$D$3:$D$56,255),0))=0,"",INDEX('Disaggregation Records'!$G$3:$G$56,MATCH(LEFT(L15,255),LEFT('Disaggregation Records'!$D$3:$D$56,255),0))),"")</f>
        <v>a1L36000002NzjEEAS</v>
      </c>
      <c r="Q15" s="511" t="s">
        <v>435</v>
      </c>
      <c r="R15" s="374"/>
    </row>
    <row r="16" spans="1:39" ht="47.1" customHeight="1" x14ac:dyDescent="0.25">
      <c r="A16" s="396">
        <v>1</v>
      </c>
      <c r="B16" s="414" t="str">
        <f>IFERROR(VLOOKUP(A16,'Impact Indicators - Section B'!$A$9:$S$27,19,FALSE),"")</f>
        <v>Malaria I-1(M): Cas de paludisme enregistrés, présumés et confirmés</v>
      </c>
      <c r="C16" s="509" t="str">
        <f t="array" ref="C16">IFERROR(IF(INDEX('Disaggregation Records'!$E$3:$E$56,MATCH(LEFT(L16,255),LEFT('Disaggregation Records'!$D$3:$D$56,255),0))=0,"",INDEX('Disaggregation Records'!$E$3:$E$56,MATCH(LEFT(L16,255),LEFT('Disaggregation Records'!$D$3:$D$56,255),0))),"")</f>
        <v/>
      </c>
      <c r="D16" s="509" t="str">
        <f t="array" ref="D16">IFERROR(IF(INDEX('Disaggregation Records'!$F$3:$F$56,MATCH(LEFT(L16,255),LEFT('Disaggregation Records'!$D$3:$D$56,255),0))=0,"",INDEX('Disaggregation Records'!$F$3:$F$56,MATCH(LEFT(L16,255),LEFT('Disaggregation Records'!$D$3:$D$56,255),0))),"")</f>
        <v/>
      </c>
      <c r="E16" s="399" t="str">
        <f t="array" ref="E16">IFERROR(IF(INDEX('Disaggregation Data'!$K$3:$K$154,MATCH(LEFT(M16,255),LEFT('Disaggregation Data'!$J$3:$J$154,255),0))=0,"",INDEX('Disaggregation Data'!$K$3:$K$154,MATCH(LEFT(M16,255),LEFT('Disaggregation Data'!$J$3:$J$154,255),0))),"")</f>
        <v/>
      </c>
      <c r="F16" s="399" t="str">
        <f t="array" ref="F16">IFERROR(IF(INDEX('Disaggregation Data'!$L$3:$L$154,MATCH(LEFT(M16,255),LEFT('Disaggregation Data'!$J$3:$J$154,255),0))=0,"",INDEX('Disaggregation Data'!$L$3:$L$154,MATCH(LEFT(M16,255),LEFT('Disaggregation Data'!$J$3:$J$154,255),0))),"")</f>
        <v/>
      </c>
      <c r="G16" s="399" t="str">
        <f t="array" ref="G16">IFERROR(IF(INDEX('Disaggregation Data'!$O$3:$O$154,MATCH(LEFT(M16,255),LEFT('Disaggregation Data'!$J$3:$J$154,255),0))=0,"",INDEX('Disaggregation Data'!$O$3:$O$154,MATCH(LEFT(M16,255),LEFT('Disaggregation Data'!$J$3:$J$154,255),0))),"")</f>
        <v/>
      </c>
      <c r="H16" s="398" t="str">
        <f t="array" ref="H16">IFERROR(IF(INDEX('Disaggregation Data'!$P$3:$P$154,MATCH(LEFT(M16,255),LEFT('Disaggregation Data'!$J$3:$J$154,255),0))=0,"",INDEX('Disaggregation Data'!$P$3:$P$154,MATCH(LEFT(M16,255),LEFT('Disaggregation Data'!$J$3:$J$154,255),0))),"")</f>
        <v/>
      </c>
      <c r="I16" s="399" t="str">
        <f t="array" ref="I16">IFERROR(IF(INDEX('Disaggregation Data'!$M$3:$M$154,MATCH(LEFT(M16,255),LEFT('Disaggregation Data'!$J$3:$J$154,255),0))=0,"",INDEX('Disaggregation Data'!$M$3:$M$154,MATCH(LEFT(M16,255),LEFT('Disaggregation Data'!$J$3:$J$154,255),0))),"")</f>
        <v/>
      </c>
      <c r="J16" s="398" t="str">
        <f t="array" ref="J16">IFERROR(IF(INDEX('Disaggregation Data'!$N$3:$N$154,MATCH(LEFT(M16,255),LEFT('Disaggregation Data'!$J$3:$J$154,255),0))=0,"",INDEX('Disaggregation Data'!$N$3:$N$154,MATCH(LEFT(M16,255),LEFT('Disaggregation Data'!$J$3:$J$154,255),0))),"")</f>
        <v/>
      </c>
      <c r="K16" s="490">
        <f t="shared" si="0"/>
        <v>7</v>
      </c>
      <c r="L16" s="490" t="str">
        <f t="shared" si="1"/>
        <v>Malaria I-1(M): Cas de paludisme enregistrés, présumés et confirmés-7</v>
      </c>
      <c r="M16" s="490" t="str">
        <f t="shared" si="2"/>
        <v>Malaria I-1(M): Cas de paludisme enregistrés, présumés et confirmés</v>
      </c>
      <c r="N16" s="468" t="b">
        <f t="shared" si="3"/>
        <v>1</v>
      </c>
      <c r="O16" s="473" t="s">
        <v>1535</v>
      </c>
      <c r="P16" s="510" t="str">
        <f t="array" ref="P16">IFERROR(IF(INDEX('Disaggregation Records'!$G$3:$G$56,MATCH(LEFT(L16,255),LEFT('Disaggregation Records'!$D$3:$D$56,255),0))=0,"",INDEX('Disaggregation Records'!$G$3:$G$56,MATCH(LEFT(L16,255),LEFT('Disaggregation Records'!$D$3:$D$56,255),0))),"")</f>
        <v/>
      </c>
      <c r="Q16" s="511" t="s">
        <v>435</v>
      </c>
      <c r="R16" s="374"/>
    </row>
    <row r="17" spans="1:18" ht="47.1" customHeight="1" x14ac:dyDescent="0.25">
      <c r="A17" s="396">
        <v>1</v>
      </c>
      <c r="B17" s="414" t="str">
        <f>IFERROR(VLOOKUP(A17,'Impact Indicators - Section B'!$A$9:$S$27,19,FALSE),"")</f>
        <v>Malaria I-1(M): Cas de paludisme enregistrés, présumés et confirmés</v>
      </c>
      <c r="C17" s="509" t="str">
        <f t="array" ref="C17">IFERROR(IF(INDEX('Disaggregation Records'!$E$3:$E$56,MATCH(LEFT(L17,255),LEFT('Disaggregation Records'!$D$3:$D$56,255),0))=0,"",INDEX('Disaggregation Records'!$E$3:$E$56,MATCH(LEFT(L17,255),LEFT('Disaggregation Records'!$D$3:$D$56,255),0))),"")</f>
        <v/>
      </c>
      <c r="D17" s="509" t="str">
        <f t="array" ref="D17">IFERROR(IF(INDEX('Disaggregation Records'!$F$3:$F$56,MATCH(LEFT(L17,255),LEFT('Disaggregation Records'!$D$3:$D$56,255),0))=0,"",INDEX('Disaggregation Records'!$F$3:$F$56,MATCH(LEFT(L17,255),LEFT('Disaggregation Records'!$D$3:$D$56,255),0))),"")</f>
        <v/>
      </c>
      <c r="E17" s="399" t="str">
        <f t="array" ref="E17">IFERROR(IF(INDEX('Disaggregation Data'!$K$3:$K$154,MATCH(LEFT(M17,255),LEFT('Disaggregation Data'!$J$3:$J$154,255),0))=0,"",INDEX('Disaggregation Data'!$K$3:$K$154,MATCH(LEFT(M17,255),LEFT('Disaggregation Data'!$J$3:$J$154,255),0))),"")</f>
        <v/>
      </c>
      <c r="F17" s="399" t="str">
        <f t="array" ref="F17">IFERROR(IF(INDEX('Disaggregation Data'!$L$3:$L$154,MATCH(LEFT(M17,255),LEFT('Disaggregation Data'!$J$3:$J$154,255),0))=0,"",INDEX('Disaggregation Data'!$L$3:$L$154,MATCH(LEFT(M17,255),LEFT('Disaggregation Data'!$J$3:$J$154,255),0))),"")</f>
        <v/>
      </c>
      <c r="G17" s="399" t="str">
        <f t="array" ref="G17">IFERROR(IF(INDEX('Disaggregation Data'!$O$3:$O$154,MATCH(LEFT(M17,255),LEFT('Disaggregation Data'!$J$3:$J$154,255),0))=0,"",INDEX('Disaggregation Data'!$O$3:$O$154,MATCH(LEFT(M17,255),LEFT('Disaggregation Data'!$J$3:$J$154,255),0))),"")</f>
        <v/>
      </c>
      <c r="H17" s="398" t="str">
        <f t="array" ref="H17">IFERROR(IF(INDEX('Disaggregation Data'!$P$3:$P$154,MATCH(LEFT(M17,255),LEFT('Disaggregation Data'!$J$3:$J$154,255),0))=0,"",INDEX('Disaggregation Data'!$P$3:$P$154,MATCH(LEFT(M17,255),LEFT('Disaggregation Data'!$J$3:$J$154,255),0))),"")</f>
        <v/>
      </c>
      <c r="I17" s="399" t="str">
        <f t="array" ref="I17">IFERROR(IF(INDEX('Disaggregation Data'!$M$3:$M$154,MATCH(LEFT(M17,255),LEFT('Disaggregation Data'!$J$3:$J$154,255),0))=0,"",INDEX('Disaggregation Data'!$M$3:$M$154,MATCH(LEFT(M17,255),LEFT('Disaggregation Data'!$J$3:$J$154,255),0))),"")</f>
        <v/>
      </c>
      <c r="J17" s="398" t="str">
        <f t="array" ref="J17">IFERROR(IF(INDEX('Disaggregation Data'!$N$3:$N$154,MATCH(LEFT(M17,255),LEFT('Disaggregation Data'!$J$3:$J$154,255),0))=0,"",INDEX('Disaggregation Data'!$N$3:$N$154,MATCH(LEFT(M17,255),LEFT('Disaggregation Data'!$J$3:$J$154,255),0))),"")</f>
        <v/>
      </c>
      <c r="K17" s="490">
        <f t="shared" si="0"/>
        <v>8</v>
      </c>
      <c r="L17" s="490" t="str">
        <f t="shared" si="1"/>
        <v>Malaria I-1(M): Cas de paludisme enregistrés, présumés et confirmés-8</v>
      </c>
      <c r="M17" s="490" t="str">
        <f t="shared" si="2"/>
        <v>Malaria I-1(M): Cas de paludisme enregistrés, présumés et confirmés</v>
      </c>
      <c r="N17" s="468" t="b">
        <f t="shared" si="3"/>
        <v>1</v>
      </c>
      <c r="O17" s="473" t="s">
        <v>1536</v>
      </c>
      <c r="P17" s="510" t="str">
        <f t="array" ref="P17">IFERROR(IF(INDEX('Disaggregation Records'!$G$3:$G$56,MATCH(LEFT(L17,255),LEFT('Disaggregation Records'!$D$3:$D$56,255),0))=0,"",INDEX('Disaggregation Records'!$G$3:$G$56,MATCH(LEFT(L17,255),LEFT('Disaggregation Records'!$D$3:$D$56,255),0))),"")</f>
        <v/>
      </c>
      <c r="Q17" s="511" t="s">
        <v>435</v>
      </c>
      <c r="R17" s="374"/>
    </row>
    <row r="18" spans="1:18" ht="47.1" customHeight="1" x14ac:dyDescent="0.25">
      <c r="A18" s="396">
        <v>1</v>
      </c>
      <c r="B18" s="414" t="str">
        <f>IFERROR(VLOOKUP(A18,'Impact Indicators - Section B'!$A$9:$S$27,19,FALSE),"")</f>
        <v>Malaria I-1(M): Cas de paludisme enregistrés, présumés et confirmés</v>
      </c>
      <c r="C18" s="509" t="str">
        <f t="array" ref="C18">IFERROR(IF(INDEX('Disaggregation Records'!$E$3:$E$56,MATCH(LEFT(L18,255),LEFT('Disaggregation Records'!$D$3:$D$56,255),0))=0,"",INDEX('Disaggregation Records'!$E$3:$E$56,MATCH(LEFT(L18,255),LEFT('Disaggregation Records'!$D$3:$D$56,255),0))),"")</f>
        <v/>
      </c>
      <c r="D18" s="509" t="str">
        <f t="array" ref="D18">IFERROR(IF(INDEX('Disaggregation Records'!$F$3:$F$56,MATCH(LEFT(L18,255),LEFT('Disaggregation Records'!$D$3:$D$56,255),0))=0,"",INDEX('Disaggregation Records'!$F$3:$F$56,MATCH(LEFT(L18,255),LEFT('Disaggregation Records'!$D$3:$D$56,255),0))),"")</f>
        <v/>
      </c>
      <c r="E18" s="399" t="str">
        <f t="array" ref="E18">IFERROR(IF(INDEX('Disaggregation Data'!$K$3:$K$154,MATCH(LEFT(M18,255),LEFT('Disaggregation Data'!$J$3:$J$154,255),0))=0,"",INDEX('Disaggregation Data'!$K$3:$K$154,MATCH(LEFT(M18,255),LEFT('Disaggregation Data'!$J$3:$J$154,255),0))),"")</f>
        <v/>
      </c>
      <c r="F18" s="399" t="str">
        <f t="array" ref="F18">IFERROR(IF(INDEX('Disaggregation Data'!$L$3:$L$154,MATCH(LEFT(M18,255),LEFT('Disaggregation Data'!$J$3:$J$154,255),0))=0,"",INDEX('Disaggregation Data'!$L$3:$L$154,MATCH(LEFT(M18,255),LEFT('Disaggregation Data'!$J$3:$J$154,255),0))),"")</f>
        <v/>
      </c>
      <c r="G18" s="399" t="str">
        <f t="array" ref="G18">IFERROR(IF(INDEX('Disaggregation Data'!$O$3:$O$154,MATCH(LEFT(M18,255),LEFT('Disaggregation Data'!$J$3:$J$154,255),0))=0,"",INDEX('Disaggregation Data'!$O$3:$O$154,MATCH(LEFT(M18,255),LEFT('Disaggregation Data'!$J$3:$J$154,255),0))),"")</f>
        <v/>
      </c>
      <c r="H18" s="398" t="str">
        <f t="array" ref="H18">IFERROR(IF(INDEX('Disaggregation Data'!$P$3:$P$154,MATCH(LEFT(M18,255),LEFT('Disaggregation Data'!$J$3:$J$154,255),0))=0,"",INDEX('Disaggregation Data'!$P$3:$P$154,MATCH(LEFT(M18,255),LEFT('Disaggregation Data'!$J$3:$J$154,255),0))),"")</f>
        <v/>
      </c>
      <c r="I18" s="399" t="str">
        <f t="array" ref="I18">IFERROR(IF(INDEX('Disaggregation Data'!$M$3:$M$154,MATCH(LEFT(M18,255),LEFT('Disaggregation Data'!$J$3:$J$154,255),0))=0,"",INDEX('Disaggregation Data'!$M$3:$M$154,MATCH(LEFT(M18,255),LEFT('Disaggregation Data'!$J$3:$J$154,255),0))),"")</f>
        <v/>
      </c>
      <c r="J18" s="398" t="str">
        <f t="array" ref="J18">IFERROR(IF(INDEX('Disaggregation Data'!$N$3:$N$154,MATCH(LEFT(M18,255),LEFT('Disaggregation Data'!$J$3:$J$154,255),0))=0,"",INDEX('Disaggregation Data'!$N$3:$N$154,MATCH(LEFT(M18,255),LEFT('Disaggregation Data'!$J$3:$J$154,255),0))),"")</f>
        <v/>
      </c>
      <c r="K18" s="490">
        <f t="shared" si="0"/>
        <v>9</v>
      </c>
      <c r="L18" s="490" t="str">
        <f t="shared" si="1"/>
        <v>Malaria I-1(M): Cas de paludisme enregistrés, présumés et confirmés-9</v>
      </c>
      <c r="M18" s="490" t="str">
        <f t="shared" si="2"/>
        <v>Malaria I-1(M): Cas de paludisme enregistrés, présumés et confirmés</v>
      </c>
      <c r="N18" s="468" t="b">
        <f t="shared" si="3"/>
        <v>1</v>
      </c>
      <c r="O18" s="473" t="s">
        <v>1537</v>
      </c>
      <c r="P18" s="510" t="str">
        <f t="array" ref="P18">IFERROR(IF(INDEX('Disaggregation Records'!$G$3:$G$56,MATCH(LEFT(L18,255),LEFT('Disaggregation Records'!$D$3:$D$56,255),0))=0,"",INDEX('Disaggregation Records'!$G$3:$G$56,MATCH(LEFT(L18,255),LEFT('Disaggregation Records'!$D$3:$D$56,255),0))),"")</f>
        <v/>
      </c>
      <c r="Q18" s="511" t="s">
        <v>435</v>
      </c>
      <c r="R18" s="374"/>
    </row>
    <row r="19" spans="1:18" ht="47.1" customHeight="1" x14ac:dyDescent="0.25">
      <c r="A19" s="396">
        <v>2</v>
      </c>
      <c r="B19" s="414" t="str">
        <f>IFERROR(VLOOKUP(A19,'Impact Indicators - Section B'!$A$9:$S$27,19,FALSE),"")</f>
        <v>Malaria I-3.1(M): Nombre de décès de patients hospitalisés dus au paludisme : taux pour 100 000 habitants par an</v>
      </c>
      <c r="C19" s="509" t="str">
        <f t="array" ref="C19">IFERROR(IF(INDEX('Disaggregation Records'!$E$3:$E$56,MATCH(LEFT(L19,255),LEFT('Disaggregation Records'!$D$3:$D$56,255),0))=0,"",INDEX('Disaggregation Records'!$E$3:$E$56,MATCH(LEFT(L19,255),LEFT('Disaggregation Records'!$D$3:$D$56,255),0))),"")</f>
        <v>Age</v>
      </c>
      <c r="D19" s="509" t="str">
        <f t="array" ref="D19">IFERROR(IF(INDEX('Disaggregation Records'!$F$3:$F$56,MATCH(LEFT(L19,255),LEFT('Disaggregation Records'!$D$3:$D$56,255),0))=0,"",INDEX('Disaggregation Records'!$F$3:$F$56,MATCH(LEFT(L19,255),LEFT('Disaggregation Records'!$D$3:$D$56,255),0))),"")</f>
        <v>&lt;5 ans</v>
      </c>
      <c r="E19" s="399" t="str">
        <f t="array" ref="E19">IFERROR(IF(INDEX('Disaggregation Data'!$K$3:$K$154,MATCH(LEFT(M19,255),LEFT('Disaggregation Data'!$J$3:$J$154,255),0))=0,"",INDEX('Disaggregation Data'!$K$3:$K$154,MATCH(LEFT(M19,255),LEFT('Disaggregation Data'!$J$3:$J$154,255),0))),"")</f>
        <v/>
      </c>
      <c r="F19" s="399" t="str">
        <f t="array" ref="F19">IFERROR(IF(INDEX('Disaggregation Data'!$L$3:$L$154,MATCH(LEFT(M19,255),LEFT('Disaggregation Data'!$J$3:$J$154,255),0))=0,"",INDEX('Disaggregation Data'!$L$3:$L$154,MATCH(LEFT(M19,255),LEFT('Disaggregation Data'!$J$3:$J$154,255),0))),"")</f>
        <v/>
      </c>
      <c r="G19" s="399" t="str">
        <f t="array" ref="G19">IFERROR(IF(INDEX('Disaggregation Data'!$O$3:$O$154,MATCH(LEFT(M19,255),LEFT('Disaggregation Data'!$J$3:$J$154,255),0))=0,"",INDEX('Disaggregation Data'!$O$3:$O$154,MATCH(LEFT(M19,255),LEFT('Disaggregation Data'!$J$3:$J$154,255),0))),"")</f>
        <v/>
      </c>
      <c r="H19" s="600" t="s">
        <v>5162</v>
      </c>
      <c r="I19" s="399" t="str">
        <f t="array" ref="I19">IFERROR(IF(INDEX('Disaggregation Data'!$M$3:$M$154,MATCH(LEFT(M19,255),LEFT('Disaggregation Data'!$J$3:$J$154,255),0))=0,"",INDEX('Disaggregation Data'!$M$3:$M$154,MATCH(LEFT(M19,255),LEFT('Disaggregation Data'!$J$3:$J$154,255),0))),"")</f>
        <v/>
      </c>
      <c r="J19" s="398"/>
      <c r="K19" s="490">
        <f t="shared" si="0"/>
        <v>0</v>
      </c>
      <c r="L19" s="490" t="str">
        <f t="shared" si="1"/>
        <v>Malaria I-3.1(M): Nombre de décès de patients hospitalisés dus au paludisme : taux pour 100 000 habitants par an-0</v>
      </c>
      <c r="M19" s="490" t="str">
        <f t="shared" si="2"/>
        <v>Malaria I-3.1(M): Nombre de décès de patients hospitalisés dus au paludisme : taux pour 100 000 habitants par anAge&lt;5 ans</v>
      </c>
      <c r="N19" s="468" t="b">
        <f t="shared" si="3"/>
        <v>1</v>
      </c>
      <c r="O19" s="473" t="s">
        <v>1539</v>
      </c>
      <c r="P19" s="510" t="str">
        <f t="array" ref="P19">IFERROR(IF(INDEX('Disaggregation Records'!$G$3:$G$56,MATCH(LEFT(L19,255),LEFT('Disaggregation Records'!$D$3:$D$56,255),0))=0,"",INDEX('Disaggregation Records'!$G$3:$G$56,MATCH(LEFT(L19,255),LEFT('Disaggregation Records'!$D$3:$D$56,255),0))),"")</f>
        <v>a1L36000000zoLtEAI</v>
      </c>
      <c r="Q19" s="511" t="s">
        <v>440</v>
      </c>
      <c r="R19" s="374"/>
    </row>
    <row r="20" spans="1:18" ht="47.1" customHeight="1" x14ac:dyDescent="0.25">
      <c r="A20" s="396">
        <v>2</v>
      </c>
      <c r="B20" s="414" t="str">
        <f>IFERROR(VLOOKUP(A20,'Impact Indicators - Section B'!$A$9:$S$27,19,FALSE),"")</f>
        <v>Malaria I-3.1(M): Nombre de décès de patients hospitalisés dus au paludisme : taux pour 100 000 habitants par an</v>
      </c>
      <c r="C20" s="509" t="str">
        <f t="array" ref="C20">IFERROR(IF(INDEX('Disaggregation Records'!$E$3:$E$56,MATCH(LEFT(L20,255),LEFT('Disaggregation Records'!$D$3:$D$56,255),0))=0,"",INDEX('Disaggregation Records'!$E$3:$E$56,MATCH(LEFT(L20,255),LEFT('Disaggregation Records'!$D$3:$D$56,255),0))),"")</f>
        <v>Age</v>
      </c>
      <c r="D20" s="509" t="str">
        <f t="array" ref="D20">IFERROR(IF(INDEX('Disaggregation Records'!$F$3:$F$56,MATCH(LEFT(L20,255),LEFT('Disaggregation Records'!$D$3:$D$56,255),0))=0,"",INDEX('Disaggregation Records'!$F$3:$F$56,MATCH(LEFT(L20,255),LEFT('Disaggregation Records'!$D$3:$D$56,255),0))),"")</f>
        <v>+ de 5 ans</v>
      </c>
      <c r="E20" s="399" t="str">
        <f t="array" ref="E20">IFERROR(IF(INDEX('Disaggregation Data'!$K$3:$K$154,MATCH(LEFT(M20,255),LEFT('Disaggregation Data'!$J$3:$J$154,255),0))=0,"",INDEX('Disaggregation Data'!$K$3:$K$154,MATCH(LEFT(M20,255),LEFT('Disaggregation Data'!$J$3:$J$154,255),0))),"")</f>
        <v/>
      </c>
      <c r="F20" s="399" t="str">
        <f t="array" ref="F20">IFERROR(IF(INDEX('Disaggregation Data'!$L$3:$L$154,MATCH(LEFT(M20,255),LEFT('Disaggregation Data'!$J$3:$J$154,255),0))=0,"",INDEX('Disaggregation Data'!$L$3:$L$154,MATCH(LEFT(M20,255),LEFT('Disaggregation Data'!$J$3:$J$154,255),0))),"")</f>
        <v/>
      </c>
      <c r="G20" s="399" t="str">
        <f t="array" ref="G20">IFERROR(IF(INDEX('Disaggregation Data'!$O$3:$O$154,MATCH(LEFT(M20,255),LEFT('Disaggregation Data'!$J$3:$J$154,255),0))=0,"",INDEX('Disaggregation Data'!$O$3:$O$154,MATCH(LEFT(M20,255),LEFT('Disaggregation Data'!$J$3:$J$154,255),0))),"")</f>
        <v/>
      </c>
      <c r="H20" s="600" t="s">
        <v>5162</v>
      </c>
      <c r="I20" s="399" t="str">
        <f t="array" ref="I20">IFERROR(IF(INDEX('Disaggregation Data'!$M$3:$M$154,MATCH(LEFT(M20,255),LEFT('Disaggregation Data'!$J$3:$J$154,255),0))=0,"",INDEX('Disaggregation Data'!$M$3:$M$154,MATCH(LEFT(M20,255),LEFT('Disaggregation Data'!$J$3:$J$154,255),0))),"")</f>
        <v/>
      </c>
      <c r="J20" s="398"/>
      <c r="K20" s="490">
        <f t="shared" si="0"/>
        <v>1</v>
      </c>
      <c r="L20" s="490" t="str">
        <f t="shared" si="1"/>
        <v>Malaria I-3.1(M): Nombre de décès de patients hospitalisés dus au paludisme : taux pour 100 000 habitants par an-1</v>
      </c>
      <c r="M20" s="490" t="str">
        <f t="shared" si="2"/>
        <v>Malaria I-3.1(M): Nombre de décès de patients hospitalisés dus au paludisme : taux pour 100 000 habitants par anAge+ de 5 ans</v>
      </c>
      <c r="N20" s="468" t="b">
        <f t="shared" si="3"/>
        <v>1</v>
      </c>
      <c r="O20" s="473" t="s">
        <v>1540</v>
      </c>
      <c r="P20" s="510" t="str">
        <f t="array" ref="P20">IFERROR(IF(INDEX('Disaggregation Records'!$G$3:$G$56,MATCH(LEFT(L20,255),LEFT('Disaggregation Records'!$D$3:$D$56,255),0))=0,"",INDEX('Disaggregation Records'!$G$3:$G$56,MATCH(LEFT(L20,255),LEFT('Disaggregation Records'!$D$3:$D$56,255),0))),"")</f>
        <v>a1L36000000zoLuEAI</v>
      </c>
      <c r="Q20" s="511" t="s">
        <v>440</v>
      </c>
      <c r="R20" s="374"/>
    </row>
    <row r="21" spans="1:18" ht="47.1" customHeight="1" x14ac:dyDescent="0.25">
      <c r="A21" s="396">
        <v>2</v>
      </c>
      <c r="B21" s="414" t="str">
        <f>IFERROR(VLOOKUP(A21,'Impact Indicators - Section B'!$A$9:$S$27,19,FALSE),"")</f>
        <v>Malaria I-3.1(M): Nombre de décès de patients hospitalisés dus au paludisme : taux pour 100 000 habitants par an</v>
      </c>
      <c r="C21" s="509" t="str">
        <f t="array" ref="C21">IFERROR(IF(INDEX('Disaggregation Records'!$E$3:$E$56,MATCH(LEFT(L21,255),LEFT('Disaggregation Records'!$D$3:$D$56,255),0))=0,"",INDEX('Disaggregation Records'!$E$3:$E$56,MATCH(LEFT(L21,255),LEFT('Disaggregation Records'!$D$3:$D$56,255),0))),"")</f>
        <v/>
      </c>
      <c r="D21" s="509" t="str">
        <f t="array" ref="D21">IFERROR(IF(INDEX('Disaggregation Records'!$F$3:$F$56,MATCH(LEFT(L21,255),LEFT('Disaggregation Records'!$D$3:$D$56,255),0))=0,"",INDEX('Disaggregation Records'!$F$3:$F$56,MATCH(LEFT(L21,255),LEFT('Disaggregation Records'!$D$3:$D$56,255),0))),"")</f>
        <v/>
      </c>
      <c r="E21" s="399" t="str">
        <f t="array" ref="E21">IFERROR(IF(INDEX('Disaggregation Data'!$K$3:$K$154,MATCH(LEFT(M21,255),LEFT('Disaggregation Data'!$J$3:$J$154,255),0))=0,"",INDEX('Disaggregation Data'!$K$3:$K$154,MATCH(LEFT(M21,255),LEFT('Disaggregation Data'!$J$3:$J$154,255),0))),"")</f>
        <v/>
      </c>
      <c r="F21" s="399" t="str">
        <f t="array" ref="F21">IFERROR(IF(INDEX('Disaggregation Data'!$L$3:$L$154,MATCH(LEFT(M21,255),LEFT('Disaggregation Data'!$J$3:$J$154,255),0))=0,"",INDEX('Disaggregation Data'!$L$3:$L$154,MATCH(LEFT(M21,255),LEFT('Disaggregation Data'!$J$3:$J$154,255),0))),"")</f>
        <v/>
      </c>
      <c r="G21" s="399" t="str">
        <f t="array" ref="G21">IFERROR(IF(INDEX('Disaggregation Data'!$O$3:$O$154,MATCH(LEFT(M21,255),LEFT('Disaggregation Data'!$J$3:$J$154,255),0))=0,"",INDEX('Disaggregation Data'!$O$3:$O$154,MATCH(LEFT(M21,255),LEFT('Disaggregation Data'!$J$3:$J$154,255),0))),"")</f>
        <v/>
      </c>
      <c r="H21" s="398" t="str">
        <f t="array" ref="H21">IFERROR(IF(INDEX('Disaggregation Data'!$P$3:$P$154,MATCH(LEFT(M21,255),LEFT('Disaggregation Data'!$J$3:$J$154,255),0))=0,"",INDEX('Disaggregation Data'!$P$3:$P$154,MATCH(LEFT(M21,255),LEFT('Disaggregation Data'!$J$3:$J$154,255),0))),"")</f>
        <v/>
      </c>
      <c r="I21" s="399" t="str">
        <f t="array" ref="I21">IFERROR(IF(INDEX('Disaggregation Data'!$M$3:$M$154,MATCH(LEFT(M21,255),LEFT('Disaggregation Data'!$J$3:$J$154,255),0))=0,"",INDEX('Disaggregation Data'!$M$3:$M$154,MATCH(LEFT(M21,255),LEFT('Disaggregation Data'!$J$3:$J$154,255),0))),"")</f>
        <v/>
      </c>
      <c r="J21" s="398" t="str">
        <f t="array" ref="J21">IFERROR(IF(INDEX('Disaggregation Data'!$N$3:$N$154,MATCH(LEFT(M21,255),LEFT('Disaggregation Data'!$J$3:$J$154,255),0))=0,"",INDEX('Disaggregation Data'!$N$3:$N$154,MATCH(LEFT(M21,255),LEFT('Disaggregation Data'!$J$3:$J$154,255),0))),"")</f>
        <v/>
      </c>
      <c r="K21" s="490">
        <f t="shared" si="0"/>
        <v>2</v>
      </c>
      <c r="L21" s="490" t="str">
        <f t="shared" si="1"/>
        <v>Malaria I-3.1(M): Nombre de décès de patients hospitalisés dus au paludisme : taux pour 100 000 habitants par an-2</v>
      </c>
      <c r="M21" s="490" t="str">
        <f t="shared" si="2"/>
        <v>Malaria I-3.1(M): Nombre de décès de patients hospitalisés dus au paludisme : taux pour 100 000 habitants par an</v>
      </c>
      <c r="N21" s="468" t="b">
        <f t="shared" si="3"/>
        <v>1</v>
      </c>
      <c r="O21" s="473" t="s">
        <v>1541</v>
      </c>
      <c r="P21" s="510" t="str">
        <f t="array" ref="P21">IFERROR(IF(INDEX('Disaggregation Records'!$G$3:$G$56,MATCH(LEFT(L21,255),LEFT('Disaggregation Records'!$D$3:$D$56,255),0))=0,"",INDEX('Disaggregation Records'!$G$3:$G$56,MATCH(LEFT(L21,255),LEFT('Disaggregation Records'!$D$3:$D$56,255),0))),"")</f>
        <v/>
      </c>
      <c r="Q21" s="511" t="s">
        <v>440</v>
      </c>
      <c r="R21" s="374"/>
    </row>
    <row r="22" spans="1:18" ht="47.1" customHeight="1" x14ac:dyDescent="0.25">
      <c r="A22" s="396">
        <v>2</v>
      </c>
      <c r="B22" s="414" t="str">
        <f>IFERROR(VLOOKUP(A22,'Impact Indicators - Section B'!$A$9:$S$27,19,FALSE),"")</f>
        <v>Malaria I-3.1(M): Nombre de décès de patients hospitalisés dus au paludisme : taux pour 100 000 habitants par an</v>
      </c>
      <c r="C22" s="509" t="str">
        <f t="array" ref="C22">IFERROR(IF(INDEX('Disaggregation Records'!$E$3:$E$56,MATCH(LEFT(L22,255),LEFT('Disaggregation Records'!$D$3:$D$56,255),0))=0,"",INDEX('Disaggregation Records'!$E$3:$E$56,MATCH(LEFT(L22,255),LEFT('Disaggregation Records'!$D$3:$D$56,255),0))),"")</f>
        <v/>
      </c>
      <c r="D22" s="509" t="str">
        <f t="array" ref="D22">IFERROR(IF(INDEX('Disaggregation Records'!$F$3:$F$56,MATCH(LEFT(L22,255),LEFT('Disaggregation Records'!$D$3:$D$56,255),0))=0,"",INDEX('Disaggregation Records'!$F$3:$F$56,MATCH(LEFT(L22,255),LEFT('Disaggregation Records'!$D$3:$D$56,255),0))),"")</f>
        <v/>
      </c>
      <c r="E22" s="399" t="str">
        <f t="array" ref="E22">IFERROR(IF(INDEX('Disaggregation Data'!$K$3:$K$154,MATCH(LEFT(M22,255),LEFT('Disaggregation Data'!$J$3:$J$154,255),0))=0,"",INDEX('Disaggregation Data'!$K$3:$K$154,MATCH(LEFT(M22,255),LEFT('Disaggregation Data'!$J$3:$J$154,255),0))),"")</f>
        <v/>
      </c>
      <c r="F22" s="399" t="str">
        <f t="array" ref="F22">IFERROR(IF(INDEX('Disaggregation Data'!$L$3:$L$154,MATCH(LEFT(M22,255),LEFT('Disaggregation Data'!$J$3:$J$154,255),0))=0,"",INDEX('Disaggregation Data'!$L$3:$L$154,MATCH(LEFT(M22,255),LEFT('Disaggregation Data'!$J$3:$J$154,255),0))),"")</f>
        <v/>
      </c>
      <c r="G22" s="399" t="str">
        <f t="array" ref="G22">IFERROR(IF(INDEX('Disaggregation Data'!$O$3:$O$154,MATCH(LEFT(M22,255),LEFT('Disaggregation Data'!$J$3:$J$154,255),0))=0,"",INDEX('Disaggregation Data'!$O$3:$O$154,MATCH(LEFT(M22,255),LEFT('Disaggregation Data'!$J$3:$J$154,255),0))),"")</f>
        <v/>
      </c>
      <c r="H22" s="398" t="s">
        <v>5170</v>
      </c>
      <c r="I22" s="399" t="str">
        <f t="array" ref="I22">IFERROR(IF(INDEX('Disaggregation Data'!$M$3:$M$154,MATCH(LEFT(M22,255),LEFT('Disaggregation Data'!$J$3:$J$154,255),0))=0,"",INDEX('Disaggregation Data'!$M$3:$M$154,MATCH(LEFT(M22,255),LEFT('Disaggregation Data'!$J$3:$J$154,255),0))),"")</f>
        <v/>
      </c>
      <c r="J22" s="398" t="str">
        <f t="array" ref="J22">IFERROR(IF(INDEX('Disaggregation Data'!$N$3:$N$154,MATCH(LEFT(M22,255),LEFT('Disaggregation Data'!$J$3:$J$154,255),0))=0,"",INDEX('Disaggregation Data'!$N$3:$N$154,MATCH(LEFT(M22,255),LEFT('Disaggregation Data'!$J$3:$J$154,255),0))),"")</f>
        <v/>
      </c>
      <c r="K22" s="490">
        <f t="shared" si="0"/>
        <v>3</v>
      </c>
      <c r="L22" s="490" t="str">
        <f t="shared" si="1"/>
        <v>Malaria I-3.1(M): Nombre de décès de patients hospitalisés dus au paludisme : taux pour 100 000 habitants par an-3</v>
      </c>
      <c r="M22" s="490" t="str">
        <f t="shared" si="2"/>
        <v>Malaria I-3.1(M): Nombre de décès de patients hospitalisés dus au paludisme : taux pour 100 000 habitants par an</v>
      </c>
      <c r="N22" s="468" t="b">
        <f t="shared" si="3"/>
        <v>1</v>
      </c>
      <c r="O22" s="473" t="s">
        <v>1542</v>
      </c>
      <c r="P22" s="510" t="str">
        <f t="array" ref="P22">IFERROR(IF(INDEX('Disaggregation Records'!$G$3:$G$56,MATCH(LEFT(L22,255),LEFT('Disaggregation Records'!$D$3:$D$56,255),0))=0,"",INDEX('Disaggregation Records'!$G$3:$G$56,MATCH(LEFT(L22,255),LEFT('Disaggregation Records'!$D$3:$D$56,255),0))),"")</f>
        <v/>
      </c>
      <c r="Q22" s="511" t="s">
        <v>440</v>
      </c>
      <c r="R22" s="374"/>
    </row>
    <row r="23" spans="1:18" ht="47.1" customHeight="1" x14ac:dyDescent="0.25">
      <c r="A23" s="396">
        <v>2</v>
      </c>
      <c r="B23" s="414" t="str">
        <f>IFERROR(VLOOKUP(A23,'Impact Indicators - Section B'!$A$9:$S$27,19,FALSE),"")</f>
        <v>Malaria I-3.1(M): Nombre de décès de patients hospitalisés dus au paludisme : taux pour 100 000 habitants par an</v>
      </c>
      <c r="C23" s="509" t="str">
        <f t="array" ref="C23">IFERROR(IF(INDEX('Disaggregation Records'!$E$3:$E$56,MATCH(LEFT(L23,255),LEFT('Disaggregation Records'!$D$3:$D$56,255),0))=0,"",INDEX('Disaggregation Records'!$E$3:$E$56,MATCH(LEFT(L23,255),LEFT('Disaggregation Records'!$D$3:$D$56,255),0))),"")</f>
        <v/>
      </c>
      <c r="D23" s="509" t="str">
        <f t="array" ref="D23">IFERROR(IF(INDEX('Disaggregation Records'!$F$3:$F$56,MATCH(LEFT(L23,255),LEFT('Disaggregation Records'!$D$3:$D$56,255),0))=0,"",INDEX('Disaggregation Records'!$F$3:$F$56,MATCH(LEFT(L23,255),LEFT('Disaggregation Records'!$D$3:$D$56,255),0))),"")</f>
        <v/>
      </c>
      <c r="E23" s="399" t="str">
        <f t="array" ref="E23">IFERROR(IF(INDEX('Disaggregation Data'!$K$3:$K$154,MATCH(LEFT(M23,255),LEFT('Disaggregation Data'!$J$3:$J$154,255),0))=0,"",INDEX('Disaggregation Data'!$K$3:$K$154,MATCH(LEFT(M23,255),LEFT('Disaggregation Data'!$J$3:$J$154,255),0))),"")</f>
        <v/>
      </c>
      <c r="F23" s="399" t="str">
        <f t="array" ref="F23">IFERROR(IF(INDEX('Disaggregation Data'!$L$3:$L$154,MATCH(LEFT(M23,255),LEFT('Disaggregation Data'!$J$3:$J$154,255),0))=0,"",INDEX('Disaggregation Data'!$L$3:$L$154,MATCH(LEFT(M23,255),LEFT('Disaggregation Data'!$J$3:$J$154,255),0))),"")</f>
        <v/>
      </c>
      <c r="G23" s="399" t="str">
        <f t="array" ref="G23">IFERROR(IF(INDEX('Disaggregation Data'!$O$3:$O$154,MATCH(LEFT(M23,255),LEFT('Disaggregation Data'!$J$3:$J$154,255),0))=0,"",INDEX('Disaggregation Data'!$O$3:$O$154,MATCH(LEFT(M23,255),LEFT('Disaggregation Data'!$J$3:$J$154,255),0))),"")</f>
        <v/>
      </c>
      <c r="H23" s="398" t="str">
        <f t="array" ref="H23">IFERROR(IF(INDEX('Disaggregation Data'!$P$3:$P$154,MATCH(LEFT(M23,255),LEFT('Disaggregation Data'!$J$3:$J$154,255),0))=0,"",INDEX('Disaggregation Data'!$P$3:$P$154,MATCH(LEFT(M23,255),LEFT('Disaggregation Data'!$J$3:$J$154,255),0))),"")</f>
        <v/>
      </c>
      <c r="I23" s="399" t="str">
        <f t="array" ref="I23">IFERROR(IF(INDEX('Disaggregation Data'!$M$3:$M$154,MATCH(LEFT(M23,255),LEFT('Disaggregation Data'!$J$3:$J$154,255),0))=0,"",INDEX('Disaggregation Data'!$M$3:$M$154,MATCH(LEFT(M23,255),LEFT('Disaggregation Data'!$J$3:$J$154,255),0))),"")</f>
        <v/>
      </c>
      <c r="J23" s="398" t="str">
        <f t="array" ref="J23">IFERROR(IF(INDEX('Disaggregation Data'!$N$3:$N$154,MATCH(LEFT(M23,255),LEFT('Disaggregation Data'!$J$3:$J$154,255),0))=0,"",INDEX('Disaggregation Data'!$N$3:$N$154,MATCH(LEFT(M23,255),LEFT('Disaggregation Data'!$J$3:$J$154,255),0))),"")</f>
        <v/>
      </c>
      <c r="K23" s="490">
        <f t="shared" si="0"/>
        <v>4</v>
      </c>
      <c r="L23" s="490" t="str">
        <f t="shared" si="1"/>
        <v>Malaria I-3.1(M): Nombre de décès de patients hospitalisés dus au paludisme : taux pour 100 000 habitants par an-4</v>
      </c>
      <c r="M23" s="490" t="str">
        <f t="shared" si="2"/>
        <v>Malaria I-3.1(M): Nombre de décès de patients hospitalisés dus au paludisme : taux pour 100 000 habitants par an</v>
      </c>
      <c r="N23" s="468" t="b">
        <f t="shared" si="3"/>
        <v>1</v>
      </c>
      <c r="O23" s="473" t="s">
        <v>1543</v>
      </c>
      <c r="P23" s="510" t="str">
        <f t="array" ref="P23">IFERROR(IF(INDEX('Disaggregation Records'!$G$3:$G$56,MATCH(LEFT(L23,255),LEFT('Disaggregation Records'!$D$3:$D$56,255),0))=0,"",INDEX('Disaggregation Records'!$G$3:$G$56,MATCH(LEFT(L23,255),LEFT('Disaggregation Records'!$D$3:$D$56,255),0))),"")</f>
        <v/>
      </c>
      <c r="Q23" s="511" t="s">
        <v>440</v>
      </c>
      <c r="R23" s="374"/>
    </row>
    <row r="24" spans="1:18" ht="47.1" customHeight="1" x14ac:dyDescent="0.25">
      <c r="A24" s="396">
        <v>2</v>
      </c>
      <c r="B24" s="414" t="str">
        <f>IFERROR(VLOOKUP(A24,'Impact Indicators - Section B'!$A$9:$S$27,19,FALSE),"")</f>
        <v>Malaria I-3.1(M): Nombre de décès de patients hospitalisés dus au paludisme : taux pour 100 000 habitants par an</v>
      </c>
      <c r="C24" s="509" t="str">
        <f t="array" ref="C24">IFERROR(IF(INDEX('Disaggregation Records'!$E$3:$E$56,MATCH(LEFT(L24,255),LEFT('Disaggregation Records'!$D$3:$D$56,255),0))=0,"",INDEX('Disaggregation Records'!$E$3:$E$56,MATCH(LEFT(L24,255),LEFT('Disaggregation Records'!$D$3:$D$56,255),0))),"")</f>
        <v/>
      </c>
      <c r="D24" s="509" t="str">
        <f t="array" ref="D24">IFERROR(IF(INDEX('Disaggregation Records'!$F$3:$F$56,MATCH(LEFT(L24,255),LEFT('Disaggregation Records'!$D$3:$D$56,255),0))=0,"",INDEX('Disaggregation Records'!$F$3:$F$56,MATCH(LEFT(L24,255),LEFT('Disaggregation Records'!$D$3:$D$56,255),0))),"")</f>
        <v/>
      </c>
      <c r="E24" s="399" t="str">
        <f t="array" ref="E24">IFERROR(IF(INDEX('Disaggregation Data'!$K$3:$K$154,MATCH(LEFT(M24,255),LEFT('Disaggregation Data'!$J$3:$J$154,255),0))=0,"",INDEX('Disaggregation Data'!$K$3:$K$154,MATCH(LEFT(M24,255),LEFT('Disaggregation Data'!$J$3:$J$154,255),0))),"")</f>
        <v/>
      </c>
      <c r="F24" s="399" t="str">
        <f t="array" ref="F24">IFERROR(IF(INDEX('Disaggregation Data'!$L$3:$L$154,MATCH(LEFT(M24,255),LEFT('Disaggregation Data'!$J$3:$J$154,255),0))=0,"",INDEX('Disaggregation Data'!$L$3:$L$154,MATCH(LEFT(M24,255),LEFT('Disaggregation Data'!$J$3:$J$154,255),0))),"")</f>
        <v/>
      </c>
      <c r="G24" s="399" t="str">
        <f t="array" ref="G24">IFERROR(IF(INDEX('Disaggregation Data'!$O$3:$O$154,MATCH(LEFT(M24,255),LEFT('Disaggregation Data'!$J$3:$J$154,255),0))=0,"",INDEX('Disaggregation Data'!$O$3:$O$154,MATCH(LEFT(M24,255),LEFT('Disaggregation Data'!$J$3:$J$154,255),0))),"")</f>
        <v/>
      </c>
      <c r="H24" s="398" t="str">
        <f t="array" ref="H24">IFERROR(IF(INDEX('Disaggregation Data'!$P$3:$P$154,MATCH(LEFT(M24,255),LEFT('Disaggregation Data'!$J$3:$J$154,255),0))=0,"",INDEX('Disaggregation Data'!$P$3:$P$154,MATCH(LEFT(M24,255),LEFT('Disaggregation Data'!$J$3:$J$154,255),0))),"")</f>
        <v/>
      </c>
      <c r="I24" s="399" t="str">
        <f t="array" ref="I24">IFERROR(IF(INDEX('Disaggregation Data'!$M$3:$M$154,MATCH(LEFT(M24,255),LEFT('Disaggregation Data'!$J$3:$J$154,255),0))=0,"",INDEX('Disaggregation Data'!$M$3:$M$154,MATCH(LEFT(M24,255),LEFT('Disaggregation Data'!$J$3:$J$154,255),0))),"")</f>
        <v/>
      </c>
      <c r="J24" s="398" t="str">
        <f t="array" ref="J24">IFERROR(IF(INDEX('Disaggregation Data'!$N$3:$N$154,MATCH(LEFT(M24,255),LEFT('Disaggregation Data'!$J$3:$J$154,255),0))=0,"",INDEX('Disaggregation Data'!$N$3:$N$154,MATCH(LEFT(M24,255),LEFT('Disaggregation Data'!$J$3:$J$154,255),0))),"")</f>
        <v/>
      </c>
      <c r="K24" s="490">
        <f t="shared" si="0"/>
        <v>5</v>
      </c>
      <c r="L24" s="490" t="str">
        <f t="shared" si="1"/>
        <v>Malaria I-3.1(M): Nombre de décès de patients hospitalisés dus au paludisme : taux pour 100 000 habitants par an-5</v>
      </c>
      <c r="M24" s="490" t="str">
        <f t="shared" si="2"/>
        <v>Malaria I-3.1(M): Nombre de décès de patients hospitalisés dus au paludisme : taux pour 100 000 habitants par an</v>
      </c>
      <c r="N24" s="468" t="b">
        <f t="shared" si="3"/>
        <v>1</v>
      </c>
      <c r="O24" s="473" t="s">
        <v>1544</v>
      </c>
      <c r="P24" s="510" t="str">
        <f t="array" ref="P24">IFERROR(IF(INDEX('Disaggregation Records'!$G$3:$G$56,MATCH(LEFT(L24,255),LEFT('Disaggregation Records'!$D$3:$D$56,255),0))=0,"",INDEX('Disaggregation Records'!$G$3:$G$56,MATCH(LEFT(L24,255),LEFT('Disaggregation Records'!$D$3:$D$56,255),0))),"")</f>
        <v/>
      </c>
      <c r="Q24" s="511" t="s">
        <v>440</v>
      </c>
      <c r="R24" s="374"/>
    </row>
    <row r="25" spans="1:18" ht="47.1" customHeight="1" x14ac:dyDescent="0.25">
      <c r="A25" s="396">
        <v>2</v>
      </c>
      <c r="B25" s="414" t="str">
        <f>IFERROR(VLOOKUP(A25,'Impact Indicators - Section B'!$A$9:$S$27,19,FALSE),"")</f>
        <v>Malaria I-3.1(M): Nombre de décès de patients hospitalisés dus au paludisme : taux pour 100 000 habitants par an</v>
      </c>
      <c r="C25" s="509" t="str">
        <f t="array" ref="C25">IFERROR(IF(INDEX('Disaggregation Records'!$E$3:$E$56,MATCH(LEFT(L25,255),LEFT('Disaggregation Records'!$D$3:$D$56,255),0))=0,"",INDEX('Disaggregation Records'!$E$3:$E$56,MATCH(LEFT(L25,255),LEFT('Disaggregation Records'!$D$3:$D$56,255),0))),"")</f>
        <v/>
      </c>
      <c r="D25" s="509" t="str">
        <f t="array" ref="D25">IFERROR(IF(INDEX('Disaggregation Records'!$F$3:$F$56,MATCH(LEFT(L25,255),LEFT('Disaggregation Records'!$D$3:$D$56,255),0))=0,"",INDEX('Disaggregation Records'!$F$3:$F$56,MATCH(LEFT(L25,255),LEFT('Disaggregation Records'!$D$3:$D$56,255),0))),"")</f>
        <v/>
      </c>
      <c r="E25" s="399" t="str">
        <f t="array" ref="E25">IFERROR(IF(INDEX('Disaggregation Data'!$K$3:$K$154,MATCH(LEFT(M25,255),LEFT('Disaggregation Data'!$J$3:$J$154,255),0))=0,"",INDEX('Disaggregation Data'!$K$3:$K$154,MATCH(LEFT(M25,255),LEFT('Disaggregation Data'!$J$3:$J$154,255),0))),"")</f>
        <v/>
      </c>
      <c r="F25" s="399" t="str">
        <f t="array" ref="F25">IFERROR(IF(INDEX('Disaggregation Data'!$L$3:$L$154,MATCH(LEFT(M25,255),LEFT('Disaggregation Data'!$J$3:$J$154,255),0))=0,"",INDEX('Disaggregation Data'!$L$3:$L$154,MATCH(LEFT(M25,255),LEFT('Disaggregation Data'!$J$3:$J$154,255),0))),"")</f>
        <v/>
      </c>
      <c r="G25" s="399" t="str">
        <f t="array" ref="G25">IFERROR(IF(INDEX('Disaggregation Data'!$O$3:$O$154,MATCH(LEFT(M25,255),LEFT('Disaggregation Data'!$J$3:$J$154,255),0))=0,"",INDEX('Disaggregation Data'!$O$3:$O$154,MATCH(LEFT(M25,255),LEFT('Disaggregation Data'!$J$3:$J$154,255),0))),"")</f>
        <v/>
      </c>
      <c r="H25" s="398" t="str">
        <f t="array" ref="H25">IFERROR(IF(INDEX('Disaggregation Data'!$P$3:$P$154,MATCH(LEFT(M25,255),LEFT('Disaggregation Data'!$J$3:$J$154,255),0))=0,"",INDEX('Disaggregation Data'!$P$3:$P$154,MATCH(LEFT(M25,255),LEFT('Disaggregation Data'!$J$3:$J$154,255),0))),"")</f>
        <v/>
      </c>
      <c r="I25" s="399" t="str">
        <f t="array" ref="I25">IFERROR(IF(INDEX('Disaggregation Data'!$M$3:$M$154,MATCH(LEFT(M25,255),LEFT('Disaggregation Data'!$J$3:$J$154,255),0))=0,"",INDEX('Disaggregation Data'!$M$3:$M$154,MATCH(LEFT(M25,255),LEFT('Disaggregation Data'!$J$3:$J$154,255),0))),"")</f>
        <v/>
      </c>
      <c r="J25" s="398" t="str">
        <f t="array" ref="J25">IFERROR(IF(INDEX('Disaggregation Data'!$N$3:$N$154,MATCH(LEFT(M25,255),LEFT('Disaggregation Data'!$J$3:$J$154,255),0))=0,"",INDEX('Disaggregation Data'!$N$3:$N$154,MATCH(LEFT(M25,255),LEFT('Disaggregation Data'!$J$3:$J$154,255),0))),"")</f>
        <v/>
      </c>
      <c r="K25" s="490">
        <f t="shared" si="0"/>
        <v>6</v>
      </c>
      <c r="L25" s="490" t="str">
        <f t="shared" si="1"/>
        <v>Malaria I-3.1(M): Nombre de décès de patients hospitalisés dus au paludisme : taux pour 100 000 habitants par an-6</v>
      </c>
      <c r="M25" s="490" t="str">
        <f t="shared" si="2"/>
        <v>Malaria I-3.1(M): Nombre de décès de patients hospitalisés dus au paludisme : taux pour 100 000 habitants par an</v>
      </c>
      <c r="N25" s="468" t="b">
        <f t="shared" si="3"/>
        <v>1</v>
      </c>
      <c r="O25" s="473" t="s">
        <v>1545</v>
      </c>
      <c r="P25" s="510" t="str">
        <f t="array" ref="P25">IFERROR(IF(INDEX('Disaggregation Records'!$G$3:$G$56,MATCH(LEFT(L25,255),LEFT('Disaggregation Records'!$D$3:$D$56,255),0))=0,"",INDEX('Disaggregation Records'!$G$3:$G$56,MATCH(LEFT(L25,255),LEFT('Disaggregation Records'!$D$3:$D$56,255),0))),"")</f>
        <v/>
      </c>
      <c r="Q25" s="511" t="s">
        <v>440</v>
      </c>
      <c r="R25" s="374"/>
    </row>
    <row r="26" spans="1:18" ht="47.1" customHeight="1" x14ac:dyDescent="0.25">
      <c r="A26" s="396">
        <v>2</v>
      </c>
      <c r="B26" s="414" t="str">
        <f>IFERROR(VLOOKUP(A26,'Impact Indicators - Section B'!$A$9:$S$27,19,FALSE),"")</f>
        <v>Malaria I-3.1(M): Nombre de décès de patients hospitalisés dus au paludisme : taux pour 100 000 habitants par an</v>
      </c>
      <c r="C26" s="509" t="str">
        <f t="array" ref="C26">IFERROR(IF(INDEX('Disaggregation Records'!$E$3:$E$56,MATCH(LEFT(L26,255),LEFT('Disaggregation Records'!$D$3:$D$56,255),0))=0,"",INDEX('Disaggregation Records'!$E$3:$E$56,MATCH(LEFT(L26,255),LEFT('Disaggregation Records'!$D$3:$D$56,255),0))),"")</f>
        <v/>
      </c>
      <c r="D26" s="509" t="str">
        <f t="array" ref="D26">IFERROR(IF(INDEX('Disaggregation Records'!$F$3:$F$56,MATCH(LEFT(L26,255),LEFT('Disaggregation Records'!$D$3:$D$56,255),0))=0,"",INDEX('Disaggregation Records'!$F$3:$F$56,MATCH(LEFT(L26,255),LEFT('Disaggregation Records'!$D$3:$D$56,255),0))),"")</f>
        <v/>
      </c>
      <c r="E26" s="399" t="str">
        <f t="array" ref="E26">IFERROR(IF(INDEX('Disaggregation Data'!$K$3:$K$154,MATCH(LEFT(M26,255),LEFT('Disaggregation Data'!$J$3:$J$154,255),0))=0,"",INDEX('Disaggregation Data'!$K$3:$K$154,MATCH(LEFT(M26,255),LEFT('Disaggregation Data'!$J$3:$J$154,255),0))),"")</f>
        <v/>
      </c>
      <c r="F26" s="399" t="str">
        <f t="array" ref="F26">IFERROR(IF(INDEX('Disaggregation Data'!$L$3:$L$154,MATCH(LEFT(M26,255),LEFT('Disaggregation Data'!$J$3:$J$154,255),0))=0,"",INDEX('Disaggregation Data'!$L$3:$L$154,MATCH(LEFT(M26,255),LEFT('Disaggregation Data'!$J$3:$J$154,255),0))),"")</f>
        <v/>
      </c>
      <c r="G26" s="399" t="str">
        <f t="array" ref="G26">IFERROR(IF(INDEX('Disaggregation Data'!$O$3:$O$154,MATCH(LEFT(M26,255),LEFT('Disaggregation Data'!$J$3:$J$154,255),0))=0,"",INDEX('Disaggregation Data'!$O$3:$O$154,MATCH(LEFT(M26,255),LEFT('Disaggregation Data'!$J$3:$J$154,255),0))),"")</f>
        <v/>
      </c>
      <c r="H26" s="398" t="str">
        <f t="array" ref="H26">IFERROR(IF(INDEX('Disaggregation Data'!$P$3:$P$154,MATCH(LEFT(M26,255),LEFT('Disaggregation Data'!$J$3:$J$154,255),0))=0,"",INDEX('Disaggregation Data'!$P$3:$P$154,MATCH(LEFT(M26,255),LEFT('Disaggregation Data'!$J$3:$J$154,255),0))),"")</f>
        <v/>
      </c>
      <c r="I26" s="399" t="str">
        <f t="array" ref="I26">IFERROR(IF(INDEX('Disaggregation Data'!$M$3:$M$154,MATCH(LEFT(M26,255),LEFT('Disaggregation Data'!$J$3:$J$154,255),0))=0,"",INDEX('Disaggregation Data'!$M$3:$M$154,MATCH(LEFT(M26,255),LEFT('Disaggregation Data'!$J$3:$J$154,255),0))),"")</f>
        <v/>
      </c>
      <c r="J26" s="398" t="str">
        <f t="array" ref="J26">IFERROR(IF(INDEX('Disaggregation Data'!$N$3:$N$154,MATCH(LEFT(M26,255),LEFT('Disaggregation Data'!$J$3:$J$154,255),0))=0,"",INDEX('Disaggregation Data'!$N$3:$N$154,MATCH(LEFT(M26,255),LEFT('Disaggregation Data'!$J$3:$J$154,255),0))),"")</f>
        <v/>
      </c>
      <c r="K26" s="490">
        <f t="shared" si="0"/>
        <v>7</v>
      </c>
      <c r="L26" s="490" t="str">
        <f t="shared" si="1"/>
        <v>Malaria I-3.1(M): Nombre de décès de patients hospitalisés dus au paludisme : taux pour 100 000 habitants par an-7</v>
      </c>
      <c r="M26" s="490" t="str">
        <f t="shared" si="2"/>
        <v>Malaria I-3.1(M): Nombre de décès de patients hospitalisés dus au paludisme : taux pour 100 000 habitants par an</v>
      </c>
      <c r="N26" s="468" t="b">
        <f t="shared" si="3"/>
        <v>1</v>
      </c>
      <c r="O26" s="473" t="s">
        <v>1546</v>
      </c>
      <c r="P26" s="510" t="str">
        <f t="array" ref="P26">IFERROR(IF(INDEX('Disaggregation Records'!$G$3:$G$56,MATCH(LEFT(L26,255),LEFT('Disaggregation Records'!$D$3:$D$56,255),0))=0,"",INDEX('Disaggregation Records'!$G$3:$G$56,MATCH(LEFT(L26,255),LEFT('Disaggregation Records'!$D$3:$D$56,255),0))),"")</f>
        <v/>
      </c>
      <c r="Q26" s="511" t="s">
        <v>440</v>
      </c>
      <c r="R26" s="374"/>
    </row>
    <row r="27" spans="1:18" ht="47.1" customHeight="1" x14ac:dyDescent="0.25">
      <c r="A27" s="396">
        <v>2</v>
      </c>
      <c r="B27" s="414" t="str">
        <f>IFERROR(VLOOKUP(A27,'Impact Indicators - Section B'!$A$9:$S$27,19,FALSE),"")</f>
        <v>Malaria I-3.1(M): Nombre de décès de patients hospitalisés dus au paludisme : taux pour 100 000 habitants par an</v>
      </c>
      <c r="C27" s="509" t="str">
        <f t="array" ref="C27">IFERROR(IF(INDEX('Disaggregation Records'!$E$3:$E$56,MATCH(LEFT(L27,255),LEFT('Disaggregation Records'!$D$3:$D$56,255),0))=0,"",INDEX('Disaggregation Records'!$E$3:$E$56,MATCH(LEFT(L27,255),LEFT('Disaggregation Records'!$D$3:$D$56,255),0))),"")</f>
        <v/>
      </c>
      <c r="D27" s="509" t="str">
        <f t="array" ref="D27">IFERROR(IF(INDEX('Disaggregation Records'!$F$3:$F$56,MATCH(LEFT(L27,255),LEFT('Disaggregation Records'!$D$3:$D$56,255),0))=0,"",INDEX('Disaggregation Records'!$F$3:$F$56,MATCH(LEFT(L27,255),LEFT('Disaggregation Records'!$D$3:$D$56,255),0))),"")</f>
        <v/>
      </c>
      <c r="E27" s="399" t="str">
        <f t="array" ref="E27">IFERROR(IF(INDEX('Disaggregation Data'!$K$3:$K$154,MATCH(LEFT(M27,255),LEFT('Disaggregation Data'!$J$3:$J$154,255),0))=0,"",INDEX('Disaggregation Data'!$K$3:$K$154,MATCH(LEFT(M27,255),LEFT('Disaggregation Data'!$J$3:$J$154,255),0))),"")</f>
        <v/>
      </c>
      <c r="F27" s="399" t="str">
        <f t="array" ref="F27">IFERROR(IF(INDEX('Disaggregation Data'!$L$3:$L$154,MATCH(LEFT(M27,255),LEFT('Disaggregation Data'!$J$3:$J$154,255),0))=0,"",INDEX('Disaggregation Data'!$L$3:$L$154,MATCH(LEFT(M27,255),LEFT('Disaggregation Data'!$J$3:$J$154,255),0))),"")</f>
        <v/>
      </c>
      <c r="G27" s="399" t="str">
        <f t="array" ref="G27">IFERROR(IF(INDEX('Disaggregation Data'!$O$3:$O$154,MATCH(LEFT(M27,255),LEFT('Disaggregation Data'!$J$3:$J$154,255),0))=0,"",INDEX('Disaggregation Data'!$O$3:$O$154,MATCH(LEFT(M27,255),LEFT('Disaggregation Data'!$J$3:$J$154,255),0))),"")</f>
        <v/>
      </c>
      <c r="H27" s="398" t="str">
        <f t="array" ref="H27">IFERROR(IF(INDEX('Disaggregation Data'!$P$3:$P$154,MATCH(LEFT(M27,255),LEFT('Disaggregation Data'!$J$3:$J$154,255),0))=0,"",INDEX('Disaggregation Data'!$P$3:$P$154,MATCH(LEFT(M27,255),LEFT('Disaggregation Data'!$J$3:$J$154,255),0))),"")</f>
        <v/>
      </c>
      <c r="I27" s="399" t="str">
        <f t="array" ref="I27">IFERROR(IF(INDEX('Disaggregation Data'!$M$3:$M$154,MATCH(LEFT(M27,255),LEFT('Disaggregation Data'!$J$3:$J$154,255),0))=0,"",INDEX('Disaggregation Data'!$M$3:$M$154,MATCH(LEFT(M27,255),LEFT('Disaggregation Data'!$J$3:$J$154,255),0))),"")</f>
        <v/>
      </c>
      <c r="J27" s="398" t="str">
        <f t="array" ref="J27">IFERROR(IF(INDEX('Disaggregation Data'!$N$3:$N$154,MATCH(LEFT(M27,255),LEFT('Disaggregation Data'!$J$3:$J$154,255),0))=0,"",INDEX('Disaggregation Data'!$N$3:$N$154,MATCH(LEFT(M27,255),LEFT('Disaggregation Data'!$J$3:$J$154,255),0))),"")</f>
        <v/>
      </c>
      <c r="K27" s="490">
        <f t="shared" si="0"/>
        <v>8</v>
      </c>
      <c r="L27" s="490" t="str">
        <f t="shared" si="1"/>
        <v>Malaria I-3.1(M): Nombre de décès de patients hospitalisés dus au paludisme : taux pour 100 000 habitants par an-8</v>
      </c>
      <c r="M27" s="490" t="str">
        <f t="shared" si="2"/>
        <v>Malaria I-3.1(M): Nombre de décès de patients hospitalisés dus au paludisme : taux pour 100 000 habitants par an</v>
      </c>
      <c r="N27" s="468" t="b">
        <f t="shared" si="3"/>
        <v>1</v>
      </c>
      <c r="O27" s="473" t="s">
        <v>1547</v>
      </c>
      <c r="P27" s="510" t="str">
        <f t="array" ref="P27">IFERROR(IF(INDEX('Disaggregation Records'!$G$3:$G$56,MATCH(LEFT(L27,255),LEFT('Disaggregation Records'!$D$3:$D$56,255),0))=0,"",INDEX('Disaggregation Records'!$G$3:$G$56,MATCH(LEFT(L27,255),LEFT('Disaggregation Records'!$D$3:$D$56,255),0))),"")</f>
        <v/>
      </c>
      <c r="Q27" s="511" t="s">
        <v>440</v>
      </c>
      <c r="R27" s="374"/>
    </row>
    <row r="28" spans="1:18" ht="47.1" customHeight="1" x14ac:dyDescent="0.25">
      <c r="A28" s="396">
        <v>2</v>
      </c>
      <c r="B28" s="414" t="str">
        <f>IFERROR(VLOOKUP(A28,'Impact Indicators - Section B'!$A$9:$S$27,19,FALSE),"")</f>
        <v>Malaria I-3.1(M): Nombre de décès de patients hospitalisés dus au paludisme : taux pour 100 000 habitants par an</v>
      </c>
      <c r="C28" s="509" t="str">
        <f t="array" ref="C28">IFERROR(IF(INDEX('Disaggregation Records'!$E$3:$E$56,MATCH(LEFT(L28,255),LEFT('Disaggregation Records'!$D$3:$D$56,255),0))=0,"",INDEX('Disaggregation Records'!$E$3:$E$56,MATCH(LEFT(L28,255),LEFT('Disaggregation Records'!$D$3:$D$56,255),0))),"")</f>
        <v/>
      </c>
      <c r="D28" s="509" t="str">
        <f t="array" ref="D28">IFERROR(IF(INDEX('Disaggregation Records'!$F$3:$F$56,MATCH(LEFT(L28,255),LEFT('Disaggregation Records'!$D$3:$D$56,255),0))=0,"",INDEX('Disaggregation Records'!$F$3:$F$56,MATCH(LEFT(L28,255),LEFT('Disaggregation Records'!$D$3:$D$56,255),0))),"")</f>
        <v/>
      </c>
      <c r="E28" s="399" t="str">
        <f t="array" ref="E28">IFERROR(IF(INDEX('Disaggregation Data'!$K$3:$K$154,MATCH(LEFT(M28,255),LEFT('Disaggregation Data'!$J$3:$J$154,255),0))=0,"",INDEX('Disaggregation Data'!$K$3:$K$154,MATCH(LEFT(M28,255),LEFT('Disaggregation Data'!$J$3:$J$154,255),0))),"")</f>
        <v/>
      </c>
      <c r="F28" s="399" t="str">
        <f t="array" ref="F28">IFERROR(IF(INDEX('Disaggregation Data'!$L$3:$L$154,MATCH(LEFT(M28,255),LEFT('Disaggregation Data'!$J$3:$J$154,255),0))=0,"",INDEX('Disaggregation Data'!$L$3:$L$154,MATCH(LEFT(M28,255),LEFT('Disaggregation Data'!$J$3:$J$154,255),0))),"")</f>
        <v/>
      </c>
      <c r="G28" s="399" t="str">
        <f t="array" ref="G28">IFERROR(IF(INDEX('Disaggregation Data'!$O$3:$O$154,MATCH(LEFT(M28,255),LEFT('Disaggregation Data'!$J$3:$J$154,255),0))=0,"",INDEX('Disaggregation Data'!$O$3:$O$154,MATCH(LEFT(M28,255),LEFT('Disaggregation Data'!$J$3:$J$154,255),0))),"")</f>
        <v/>
      </c>
      <c r="H28" s="398" t="str">
        <f t="array" ref="H28">IFERROR(IF(INDEX('Disaggregation Data'!$P$3:$P$154,MATCH(LEFT(M28,255),LEFT('Disaggregation Data'!$J$3:$J$154,255),0))=0,"",INDEX('Disaggregation Data'!$P$3:$P$154,MATCH(LEFT(M28,255),LEFT('Disaggregation Data'!$J$3:$J$154,255),0))),"")</f>
        <v/>
      </c>
      <c r="I28" s="399" t="str">
        <f t="array" ref="I28">IFERROR(IF(INDEX('Disaggregation Data'!$M$3:$M$154,MATCH(LEFT(M28,255),LEFT('Disaggregation Data'!$J$3:$J$154,255),0))=0,"",INDEX('Disaggregation Data'!$M$3:$M$154,MATCH(LEFT(M28,255),LEFT('Disaggregation Data'!$J$3:$J$154,255),0))),"")</f>
        <v/>
      </c>
      <c r="J28" s="398" t="str">
        <f t="array" ref="J28">IFERROR(IF(INDEX('Disaggregation Data'!$N$3:$N$154,MATCH(LEFT(M28,255),LEFT('Disaggregation Data'!$J$3:$J$154,255),0))=0,"",INDEX('Disaggregation Data'!$N$3:$N$154,MATCH(LEFT(M28,255),LEFT('Disaggregation Data'!$J$3:$J$154,255),0))),"")</f>
        <v/>
      </c>
      <c r="K28" s="490">
        <f t="shared" si="0"/>
        <v>9</v>
      </c>
      <c r="L28" s="490" t="str">
        <f t="shared" si="1"/>
        <v>Malaria I-3.1(M): Nombre de décès de patients hospitalisés dus au paludisme : taux pour 100 000 habitants par an-9</v>
      </c>
      <c r="M28" s="490" t="str">
        <f t="shared" si="2"/>
        <v>Malaria I-3.1(M): Nombre de décès de patients hospitalisés dus au paludisme : taux pour 100 000 habitants par an</v>
      </c>
      <c r="N28" s="468" t="b">
        <f t="shared" si="3"/>
        <v>1</v>
      </c>
      <c r="O28" s="473" t="s">
        <v>1548</v>
      </c>
      <c r="P28" s="510" t="str">
        <f t="array" ref="P28">IFERROR(IF(INDEX('Disaggregation Records'!$G$3:$G$56,MATCH(LEFT(L28,255),LEFT('Disaggregation Records'!$D$3:$D$56,255),0))=0,"",INDEX('Disaggregation Records'!$G$3:$G$56,MATCH(LEFT(L28,255),LEFT('Disaggregation Records'!$D$3:$D$56,255),0))),"")</f>
        <v/>
      </c>
      <c r="Q28" s="511" t="s">
        <v>440</v>
      </c>
      <c r="R28" s="374"/>
    </row>
    <row r="29" spans="1:18" ht="47.1" customHeight="1" x14ac:dyDescent="0.25">
      <c r="A29" s="396">
        <v>3</v>
      </c>
      <c r="B29" s="414" t="str">
        <f>IFERROR(VLOOKUP(A29,'Impact Indicators - Section B'!$A$9:$S$27,19,FALSE),"")</f>
        <v/>
      </c>
      <c r="C29" s="509" t="str">
        <f t="array" ref="C29">IFERROR(IF(INDEX('Disaggregation Records'!$E$3:$E$56,MATCH(LEFT(L29,255),LEFT('Disaggregation Records'!$D$3:$D$56,255),0))=0,"",INDEX('Disaggregation Records'!$E$3:$E$56,MATCH(LEFT(L29,255),LEFT('Disaggregation Records'!$D$3:$D$56,255),0))),"")</f>
        <v/>
      </c>
      <c r="D29" s="509" t="str">
        <f t="array" ref="D29">IFERROR(IF(INDEX('Disaggregation Records'!$F$3:$F$56,MATCH(LEFT(L29,255),LEFT('Disaggregation Records'!$D$3:$D$56,255),0))=0,"",INDEX('Disaggregation Records'!$F$3:$F$56,MATCH(LEFT(L29,255),LEFT('Disaggregation Records'!$D$3:$D$56,255),0))),"")</f>
        <v/>
      </c>
      <c r="E29" s="399" t="str">
        <f t="array" ref="E29">IFERROR(IF(INDEX('Disaggregation Data'!$K$3:$K$154,MATCH(LEFT(M29,255),LEFT('Disaggregation Data'!$J$3:$J$154,255),0))=0,"",INDEX('Disaggregation Data'!$K$3:$K$154,MATCH(LEFT(M29,255),LEFT('Disaggregation Data'!$J$3:$J$154,255),0))),"")</f>
        <v/>
      </c>
      <c r="F29" s="399" t="str">
        <f t="array" ref="F29">IFERROR(IF(INDEX('Disaggregation Data'!$L$3:$L$154,MATCH(LEFT(M29,255),LEFT('Disaggregation Data'!$J$3:$J$154,255),0))=0,"",INDEX('Disaggregation Data'!$L$3:$L$154,MATCH(LEFT(M29,255),LEFT('Disaggregation Data'!$J$3:$J$154,255),0))),"")</f>
        <v/>
      </c>
      <c r="G29" s="399" t="s">
        <v>1550</v>
      </c>
      <c r="H29" s="398" t="str">
        <f t="array" ref="H29">IFERROR(IF(INDEX('Disaggregation Data'!$P$3:$P$154,MATCH(LEFT(M29,255),LEFT('Disaggregation Data'!$J$3:$J$154,255),0))=0,"",INDEX('Disaggregation Data'!$P$3:$P$154,MATCH(LEFT(M29,255),LEFT('Disaggregation Data'!$J$3:$J$154,255),0))),"")</f>
        <v/>
      </c>
      <c r="I29" s="399"/>
      <c r="J29" s="398" t="str">
        <f t="array" ref="J29">IFERROR(IF(INDEX('Disaggregation Data'!$N$3:$N$154,MATCH(LEFT(M29,255),LEFT('Disaggregation Data'!$J$3:$J$154,255),0))=0,"",INDEX('Disaggregation Data'!$N$3:$N$154,MATCH(LEFT(M29,255),LEFT('Disaggregation Data'!$J$3:$J$154,255),0))),"")</f>
        <v/>
      </c>
      <c r="K29" s="490">
        <f t="shared" si="0"/>
        <v>0</v>
      </c>
      <c r="L29" s="490" t="str">
        <f t="shared" si="1"/>
        <v/>
      </c>
      <c r="M29" s="490" t="str">
        <f t="shared" si="2"/>
        <v/>
      </c>
      <c r="N29" s="468" t="b">
        <f t="shared" si="3"/>
        <v>0</v>
      </c>
      <c r="O29" s="473" t="s">
        <v>1551</v>
      </c>
      <c r="P29" s="510" t="str">
        <f t="array" ref="P29">IFERROR(IF(INDEX('Disaggregation Records'!$G$3:$G$56,MATCH(LEFT(L29,255),LEFT('Disaggregation Records'!$D$3:$D$56,255),0))=0,"",INDEX('Disaggregation Records'!$G$3:$G$56,MATCH(LEFT(L29,255),LEFT('Disaggregation Records'!$D$3:$D$56,255),0))),"")</f>
        <v/>
      </c>
      <c r="Q29" s="511" t="s">
        <v>444</v>
      </c>
      <c r="R29" s="374"/>
    </row>
    <row r="30" spans="1:18" ht="47.1" customHeight="1" x14ac:dyDescent="0.25">
      <c r="A30" s="396">
        <v>3</v>
      </c>
      <c r="B30" s="414" t="str">
        <f>IFERROR(VLOOKUP(A30,'Impact Indicators - Section B'!$A$9:$S$27,19,FALSE),"")</f>
        <v/>
      </c>
      <c r="C30" s="509" t="str">
        <f t="array" ref="C30">IFERROR(IF(INDEX('Disaggregation Records'!$E$3:$E$56,MATCH(LEFT(L30,255),LEFT('Disaggregation Records'!$D$3:$D$56,255),0))=0,"",INDEX('Disaggregation Records'!$E$3:$E$56,MATCH(LEFT(L30,255),LEFT('Disaggregation Records'!$D$3:$D$56,255),0))),"")</f>
        <v/>
      </c>
      <c r="D30" s="509" t="str">
        <f t="array" ref="D30">IFERROR(IF(INDEX('Disaggregation Records'!$F$3:$F$56,MATCH(LEFT(L30,255),LEFT('Disaggregation Records'!$D$3:$D$56,255),0))=0,"",INDEX('Disaggregation Records'!$F$3:$F$56,MATCH(LEFT(L30,255),LEFT('Disaggregation Records'!$D$3:$D$56,255),0))),"")</f>
        <v/>
      </c>
      <c r="E30" s="399" t="str">
        <f t="array" ref="E30">IFERROR(IF(INDEX('Disaggregation Data'!$K$3:$K$154,MATCH(LEFT(M30,255),LEFT('Disaggregation Data'!$J$3:$J$154,255),0))=0,"",INDEX('Disaggregation Data'!$K$3:$K$154,MATCH(LEFT(M30,255),LEFT('Disaggregation Data'!$J$3:$J$154,255),0))),"")</f>
        <v/>
      </c>
      <c r="F30" s="399" t="str">
        <f t="array" ref="F30">IFERROR(IF(INDEX('Disaggregation Data'!$L$3:$L$154,MATCH(LEFT(M30,255),LEFT('Disaggregation Data'!$J$3:$J$154,255),0))=0,"",INDEX('Disaggregation Data'!$L$3:$L$154,MATCH(LEFT(M30,255),LEFT('Disaggregation Data'!$J$3:$J$154,255),0))),"")</f>
        <v/>
      </c>
      <c r="G30" s="399" t="s">
        <v>1550</v>
      </c>
      <c r="H30" s="398" t="str">
        <f t="array" ref="H30">IFERROR(IF(INDEX('Disaggregation Data'!$P$3:$P$154,MATCH(LEFT(M30,255),LEFT('Disaggregation Data'!$J$3:$J$154,255),0))=0,"",INDEX('Disaggregation Data'!$P$3:$P$154,MATCH(LEFT(M30,255),LEFT('Disaggregation Data'!$J$3:$J$154,255),0))),"")</f>
        <v/>
      </c>
      <c r="I30" s="399"/>
      <c r="J30" s="398" t="str">
        <f t="array" ref="J30">IFERROR(IF(INDEX('Disaggregation Data'!$N$3:$N$154,MATCH(LEFT(M30,255),LEFT('Disaggregation Data'!$J$3:$J$154,255),0))=0,"",INDEX('Disaggregation Data'!$N$3:$N$154,MATCH(LEFT(M30,255),LEFT('Disaggregation Data'!$J$3:$J$154,255),0))),"")</f>
        <v/>
      </c>
      <c r="K30" s="490">
        <f t="shared" si="0"/>
        <v>1</v>
      </c>
      <c r="L30" s="490" t="str">
        <f t="shared" si="1"/>
        <v/>
      </c>
      <c r="M30" s="490" t="str">
        <f t="shared" si="2"/>
        <v/>
      </c>
      <c r="N30" s="468" t="b">
        <f t="shared" si="3"/>
        <v>0</v>
      </c>
      <c r="O30" s="473" t="s">
        <v>1553</v>
      </c>
      <c r="P30" s="510" t="str">
        <f t="array" ref="P30">IFERROR(IF(INDEX('Disaggregation Records'!$G$3:$G$56,MATCH(LEFT(L30,255),LEFT('Disaggregation Records'!$D$3:$D$56,255),0))=0,"",INDEX('Disaggregation Records'!$G$3:$G$56,MATCH(LEFT(L30,255),LEFT('Disaggregation Records'!$D$3:$D$56,255),0))),"")</f>
        <v/>
      </c>
      <c r="Q30" s="511" t="s">
        <v>444</v>
      </c>
      <c r="R30" s="374"/>
    </row>
    <row r="31" spans="1:18" ht="47.1" customHeight="1" x14ac:dyDescent="0.25">
      <c r="A31" s="396">
        <v>3</v>
      </c>
      <c r="B31" s="414" t="str">
        <f>IFERROR(VLOOKUP(A31,'Impact Indicators - Section B'!$A$9:$S$27,19,FALSE),"")</f>
        <v/>
      </c>
      <c r="C31" s="509" t="str">
        <f t="array" ref="C31">IFERROR(IF(INDEX('Disaggregation Records'!$E$3:$E$56,MATCH(LEFT(L31,255),LEFT('Disaggregation Records'!$D$3:$D$56,255),0))=0,"",INDEX('Disaggregation Records'!$E$3:$E$56,MATCH(LEFT(L31,255),LEFT('Disaggregation Records'!$D$3:$D$56,255),0))),"")</f>
        <v/>
      </c>
      <c r="D31" s="509" t="str">
        <f t="array" ref="D31">IFERROR(IF(INDEX('Disaggregation Records'!$F$3:$F$56,MATCH(LEFT(L31,255),LEFT('Disaggregation Records'!$D$3:$D$56,255),0))=0,"",INDEX('Disaggregation Records'!$F$3:$F$56,MATCH(LEFT(L31,255),LEFT('Disaggregation Records'!$D$3:$D$56,255),0))),"")</f>
        <v/>
      </c>
      <c r="E31" s="399" t="str">
        <f t="array" ref="E31">IFERROR(IF(INDEX('Disaggregation Data'!$K$3:$K$154,MATCH(LEFT(M31,255),LEFT('Disaggregation Data'!$J$3:$J$154,255),0))=0,"",INDEX('Disaggregation Data'!$K$3:$K$154,MATCH(LEFT(M31,255),LEFT('Disaggregation Data'!$J$3:$J$154,255),0))),"")</f>
        <v/>
      </c>
      <c r="F31" s="399" t="str">
        <f t="array" ref="F31">IFERROR(IF(INDEX('Disaggregation Data'!$L$3:$L$154,MATCH(LEFT(M31,255),LEFT('Disaggregation Data'!$J$3:$J$154,255),0))=0,"",INDEX('Disaggregation Data'!$L$3:$L$154,MATCH(LEFT(M31,255),LEFT('Disaggregation Data'!$J$3:$J$154,255),0))),"")</f>
        <v/>
      </c>
      <c r="G31" s="399" t="s">
        <v>1550</v>
      </c>
      <c r="H31" s="398" t="str">
        <f t="array" ref="H31">IFERROR(IF(INDEX('Disaggregation Data'!$P$3:$P$154,MATCH(LEFT(M31,255),LEFT('Disaggregation Data'!$J$3:$J$154,255),0))=0,"",INDEX('Disaggregation Data'!$P$3:$P$154,MATCH(LEFT(M31,255),LEFT('Disaggregation Data'!$J$3:$J$154,255),0))),"")</f>
        <v/>
      </c>
      <c r="I31" s="399"/>
      <c r="J31" s="398" t="str">
        <f t="array" ref="J31">IFERROR(IF(INDEX('Disaggregation Data'!$N$3:$N$154,MATCH(LEFT(M31,255),LEFT('Disaggregation Data'!$J$3:$J$154,255),0))=0,"",INDEX('Disaggregation Data'!$N$3:$N$154,MATCH(LEFT(M31,255),LEFT('Disaggregation Data'!$J$3:$J$154,255),0))),"")</f>
        <v/>
      </c>
      <c r="K31" s="490">
        <f t="shared" si="0"/>
        <v>2</v>
      </c>
      <c r="L31" s="490" t="str">
        <f t="shared" si="1"/>
        <v/>
      </c>
      <c r="M31" s="490" t="str">
        <f t="shared" si="2"/>
        <v/>
      </c>
      <c r="N31" s="468" t="b">
        <f t="shared" si="3"/>
        <v>0</v>
      </c>
      <c r="O31" s="473" t="s">
        <v>1554</v>
      </c>
      <c r="P31" s="510" t="str">
        <f t="array" ref="P31">IFERROR(IF(INDEX('Disaggregation Records'!$G$3:$G$56,MATCH(LEFT(L31,255),LEFT('Disaggregation Records'!$D$3:$D$56,255),0))=0,"",INDEX('Disaggregation Records'!$G$3:$G$56,MATCH(LEFT(L31,255),LEFT('Disaggregation Records'!$D$3:$D$56,255),0))),"")</f>
        <v/>
      </c>
      <c r="Q31" s="511" t="s">
        <v>444</v>
      </c>
      <c r="R31" s="374"/>
    </row>
    <row r="32" spans="1:18" ht="47.1" customHeight="1" x14ac:dyDescent="0.25">
      <c r="A32" s="396">
        <v>3</v>
      </c>
      <c r="B32" s="414" t="str">
        <f>IFERROR(VLOOKUP(A32,'Impact Indicators - Section B'!$A$9:$S$27,19,FALSE),"")</f>
        <v/>
      </c>
      <c r="C32" s="509" t="str">
        <f t="array" ref="C32">IFERROR(IF(INDEX('Disaggregation Records'!$E$3:$E$56,MATCH(LEFT(L32,255),LEFT('Disaggregation Records'!$D$3:$D$56,255),0))=0,"",INDEX('Disaggregation Records'!$E$3:$E$56,MATCH(LEFT(L32,255),LEFT('Disaggregation Records'!$D$3:$D$56,255),0))),"")</f>
        <v/>
      </c>
      <c r="D32" s="509" t="str">
        <f t="array" ref="D32">IFERROR(IF(INDEX('Disaggregation Records'!$F$3:$F$56,MATCH(LEFT(L32,255),LEFT('Disaggregation Records'!$D$3:$D$56,255),0))=0,"",INDEX('Disaggregation Records'!$F$3:$F$56,MATCH(LEFT(L32,255),LEFT('Disaggregation Records'!$D$3:$D$56,255),0))),"")</f>
        <v/>
      </c>
      <c r="E32" s="399" t="str">
        <f t="array" ref="E32">IFERROR(IF(INDEX('Disaggregation Data'!$K$3:$K$154,MATCH(LEFT(M32,255),LEFT('Disaggregation Data'!$J$3:$J$154,255),0))=0,"",INDEX('Disaggregation Data'!$K$3:$K$154,MATCH(LEFT(M32,255),LEFT('Disaggregation Data'!$J$3:$J$154,255),0))),"")</f>
        <v/>
      </c>
      <c r="F32" s="399" t="str">
        <f t="array" ref="F32">IFERROR(IF(INDEX('Disaggregation Data'!$L$3:$L$154,MATCH(LEFT(M32,255),LEFT('Disaggregation Data'!$J$3:$J$154,255),0))=0,"",INDEX('Disaggregation Data'!$L$3:$L$154,MATCH(LEFT(M32,255),LEFT('Disaggregation Data'!$J$3:$J$154,255),0))),"")</f>
        <v/>
      </c>
      <c r="G32" s="399" t="s">
        <v>1550</v>
      </c>
      <c r="H32" s="398" t="str">
        <f t="array" ref="H32">IFERROR(IF(INDEX('Disaggregation Data'!$P$3:$P$154,MATCH(LEFT(M32,255),LEFT('Disaggregation Data'!$J$3:$J$154,255),0))=0,"",INDEX('Disaggregation Data'!$P$3:$P$154,MATCH(LEFT(M32,255),LEFT('Disaggregation Data'!$J$3:$J$154,255),0))),"")</f>
        <v/>
      </c>
      <c r="I32" s="399"/>
      <c r="J32" s="398" t="str">
        <f t="array" ref="J32">IFERROR(IF(INDEX('Disaggregation Data'!$N$3:$N$154,MATCH(LEFT(M32,255),LEFT('Disaggregation Data'!$J$3:$J$154,255),0))=0,"",INDEX('Disaggregation Data'!$N$3:$N$154,MATCH(LEFT(M32,255),LEFT('Disaggregation Data'!$J$3:$J$154,255),0))),"")</f>
        <v/>
      </c>
      <c r="K32" s="490">
        <f t="shared" si="0"/>
        <v>3</v>
      </c>
      <c r="L32" s="490" t="str">
        <f t="shared" si="1"/>
        <v/>
      </c>
      <c r="M32" s="490" t="str">
        <f t="shared" si="2"/>
        <v/>
      </c>
      <c r="N32" s="468" t="b">
        <f t="shared" si="3"/>
        <v>0</v>
      </c>
      <c r="O32" s="473" t="s">
        <v>1556</v>
      </c>
      <c r="P32" s="510" t="str">
        <f t="array" ref="P32">IFERROR(IF(INDEX('Disaggregation Records'!$G$3:$G$56,MATCH(LEFT(L32,255),LEFT('Disaggregation Records'!$D$3:$D$56,255),0))=0,"",INDEX('Disaggregation Records'!$G$3:$G$56,MATCH(LEFT(L32,255),LEFT('Disaggregation Records'!$D$3:$D$56,255),0))),"")</f>
        <v/>
      </c>
      <c r="Q32" s="511" t="s">
        <v>444</v>
      </c>
      <c r="R32" s="374"/>
    </row>
    <row r="33" spans="1:18" ht="47.1" customHeight="1" x14ac:dyDescent="0.25">
      <c r="A33" s="396">
        <v>3</v>
      </c>
      <c r="B33" s="414" t="str">
        <f>IFERROR(VLOOKUP(A33,'Impact Indicators - Section B'!$A$9:$S$27,19,FALSE),"")</f>
        <v/>
      </c>
      <c r="C33" s="509" t="str">
        <f t="array" ref="C33">IFERROR(IF(INDEX('Disaggregation Records'!$E$3:$E$56,MATCH(LEFT(L33,255),LEFT('Disaggregation Records'!$D$3:$D$56,255),0))=0,"",INDEX('Disaggregation Records'!$E$3:$E$56,MATCH(LEFT(L33,255),LEFT('Disaggregation Records'!$D$3:$D$56,255),0))),"")</f>
        <v/>
      </c>
      <c r="D33" s="509" t="str">
        <f t="array" ref="D33">IFERROR(IF(INDEX('Disaggregation Records'!$F$3:$F$56,MATCH(LEFT(L33,255),LEFT('Disaggregation Records'!$D$3:$D$56,255),0))=0,"",INDEX('Disaggregation Records'!$F$3:$F$56,MATCH(LEFT(L33,255),LEFT('Disaggregation Records'!$D$3:$D$56,255),0))),"")</f>
        <v/>
      </c>
      <c r="E33" s="399" t="str">
        <f t="array" ref="E33">IFERROR(IF(INDEX('Disaggregation Data'!$K$3:$K$154,MATCH(LEFT(M33,255),LEFT('Disaggregation Data'!$J$3:$J$154,255),0))=0,"",INDEX('Disaggregation Data'!$K$3:$K$154,MATCH(LEFT(M33,255),LEFT('Disaggregation Data'!$J$3:$J$154,255),0))),"")</f>
        <v/>
      </c>
      <c r="F33" s="399" t="str">
        <f t="array" ref="F33">IFERROR(IF(INDEX('Disaggregation Data'!$L$3:$L$154,MATCH(LEFT(M33,255),LEFT('Disaggregation Data'!$J$3:$J$154,255),0))=0,"",INDEX('Disaggregation Data'!$L$3:$L$154,MATCH(LEFT(M33,255),LEFT('Disaggregation Data'!$J$3:$J$154,255),0))),"")</f>
        <v/>
      </c>
      <c r="G33" s="399" t="s">
        <v>1550</v>
      </c>
      <c r="H33" s="398" t="str">
        <f t="array" ref="H33">IFERROR(IF(INDEX('Disaggregation Data'!$P$3:$P$154,MATCH(LEFT(M33,255),LEFT('Disaggregation Data'!$J$3:$J$154,255),0))=0,"",INDEX('Disaggregation Data'!$P$3:$P$154,MATCH(LEFT(M33,255),LEFT('Disaggregation Data'!$J$3:$J$154,255),0))),"")</f>
        <v/>
      </c>
      <c r="I33" s="399"/>
      <c r="J33" s="398" t="str">
        <f t="array" ref="J33">IFERROR(IF(INDEX('Disaggregation Data'!$N$3:$N$154,MATCH(LEFT(M33,255),LEFT('Disaggregation Data'!$J$3:$J$154,255),0))=0,"",INDEX('Disaggregation Data'!$N$3:$N$154,MATCH(LEFT(M33,255),LEFT('Disaggregation Data'!$J$3:$J$154,255),0))),"")</f>
        <v/>
      </c>
      <c r="K33" s="490">
        <f t="shared" si="0"/>
        <v>4</v>
      </c>
      <c r="L33" s="490" t="str">
        <f t="shared" si="1"/>
        <v/>
      </c>
      <c r="M33" s="490" t="str">
        <f t="shared" si="2"/>
        <v/>
      </c>
      <c r="N33" s="468" t="b">
        <f t="shared" si="3"/>
        <v>0</v>
      </c>
      <c r="O33" s="473" t="s">
        <v>1557</v>
      </c>
      <c r="P33" s="510" t="str">
        <f t="array" ref="P33">IFERROR(IF(INDEX('Disaggregation Records'!$G$3:$G$56,MATCH(LEFT(L33,255),LEFT('Disaggregation Records'!$D$3:$D$56,255),0))=0,"",INDEX('Disaggregation Records'!$G$3:$G$56,MATCH(LEFT(L33,255),LEFT('Disaggregation Records'!$D$3:$D$56,255),0))),"")</f>
        <v/>
      </c>
      <c r="Q33" s="511" t="s">
        <v>444</v>
      </c>
      <c r="R33" s="374"/>
    </row>
    <row r="34" spans="1:18" ht="47.1" customHeight="1" x14ac:dyDescent="0.25">
      <c r="A34" s="396">
        <v>3</v>
      </c>
      <c r="B34" s="414" t="str">
        <f>IFERROR(VLOOKUP(A34,'Impact Indicators - Section B'!$A$9:$S$27,19,FALSE),"")</f>
        <v/>
      </c>
      <c r="C34" s="509" t="str">
        <f t="array" ref="C34">IFERROR(IF(INDEX('Disaggregation Records'!$E$3:$E$56,MATCH(LEFT(L34,255),LEFT('Disaggregation Records'!$D$3:$D$56,255),0))=0,"",INDEX('Disaggregation Records'!$E$3:$E$56,MATCH(LEFT(L34,255),LEFT('Disaggregation Records'!$D$3:$D$56,255),0))),"")</f>
        <v/>
      </c>
      <c r="D34" s="509" t="str">
        <f t="array" ref="D34">IFERROR(IF(INDEX('Disaggregation Records'!$F$3:$F$56,MATCH(LEFT(L34,255),LEFT('Disaggregation Records'!$D$3:$D$56,255),0))=0,"",INDEX('Disaggregation Records'!$F$3:$F$56,MATCH(LEFT(L34,255),LEFT('Disaggregation Records'!$D$3:$D$56,255),0))),"")</f>
        <v/>
      </c>
      <c r="E34" s="399" t="str">
        <f t="array" ref="E34">IFERROR(IF(INDEX('Disaggregation Data'!$K$3:$K$154,MATCH(LEFT(M34,255),LEFT('Disaggregation Data'!$J$3:$J$154,255),0))=0,"",INDEX('Disaggregation Data'!$K$3:$K$154,MATCH(LEFT(M34,255),LEFT('Disaggregation Data'!$J$3:$J$154,255),0))),"")</f>
        <v/>
      </c>
      <c r="F34" s="399" t="str">
        <f t="array" ref="F34">IFERROR(IF(INDEX('Disaggregation Data'!$L$3:$L$154,MATCH(LEFT(M34,255),LEFT('Disaggregation Data'!$J$3:$J$154,255),0))=0,"",INDEX('Disaggregation Data'!$L$3:$L$154,MATCH(LEFT(M34,255),LEFT('Disaggregation Data'!$J$3:$J$154,255),0))),"")</f>
        <v/>
      </c>
      <c r="G34" s="399" t="s">
        <v>1550</v>
      </c>
      <c r="H34" s="398" t="str">
        <f t="array" ref="H34">IFERROR(IF(INDEX('Disaggregation Data'!$P$3:$P$154,MATCH(LEFT(M34,255),LEFT('Disaggregation Data'!$J$3:$J$154,255),0))=0,"",INDEX('Disaggregation Data'!$P$3:$P$154,MATCH(LEFT(M34,255),LEFT('Disaggregation Data'!$J$3:$J$154,255),0))),"")</f>
        <v/>
      </c>
      <c r="I34" s="399"/>
      <c r="J34" s="398" t="str">
        <f t="array" ref="J34">IFERROR(IF(INDEX('Disaggregation Data'!$N$3:$N$154,MATCH(LEFT(M34,255),LEFT('Disaggregation Data'!$J$3:$J$154,255),0))=0,"",INDEX('Disaggregation Data'!$N$3:$N$154,MATCH(LEFT(M34,255),LEFT('Disaggregation Data'!$J$3:$J$154,255),0))),"")</f>
        <v/>
      </c>
      <c r="K34" s="490">
        <f t="shared" si="0"/>
        <v>5</v>
      </c>
      <c r="L34" s="490" t="str">
        <f t="shared" si="1"/>
        <v/>
      </c>
      <c r="M34" s="490" t="str">
        <f t="shared" si="2"/>
        <v/>
      </c>
      <c r="N34" s="468" t="b">
        <f t="shared" si="3"/>
        <v>0</v>
      </c>
      <c r="O34" s="473" t="s">
        <v>1559</v>
      </c>
      <c r="P34" s="510" t="str">
        <f t="array" ref="P34">IFERROR(IF(INDEX('Disaggregation Records'!$G$3:$G$56,MATCH(LEFT(L34,255),LEFT('Disaggregation Records'!$D$3:$D$56,255),0))=0,"",INDEX('Disaggregation Records'!$G$3:$G$56,MATCH(LEFT(L34,255),LEFT('Disaggregation Records'!$D$3:$D$56,255),0))),"")</f>
        <v/>
      </c>
      <c r="Q34" s="511" t="s">
        <v>444</v>
      </c>
      <c r="R34" s="374"/>
    </row>
    <row r="35" spans="1:18" ht="47.1" customHeight="1" x14ac:dyDescent="0.25">
      <c r="A35" s="396">
        <v>3</v>
      </c>
      <c r="B35" s="414" t="str">
        <f>IFERROR(VLOOKUP(A35,'Impact Indicators - Section B'!$A$9:$S$27,19,FALSE),"")</f>
        <v/>
      </c>
      <c r="C35" s="509" t="str">
        <f t="array" ref="C35">IFERROR(IF(INDEX('Disaggregation Records'!$E$3:$E$56,MATCH(LEFT(L35,255),LEFT('Disaggregation Records'!$D$3:$D$56,255),0))=0,"",INDEX('Disaggregation Records'!$E$3:$E$56,MATCH(LEFT(L35,255),LEFT('Disaggregation Records'!$D$3:$D$56,255),0))),"")</f>
        <v/>
      </c>
      <c r="D35" s="509" t="str">
        <f t="array" ref="D35">IFERROR(IF(INDEX('Disaggregation Records'!$F$3:$F$56,MATCH(LEFT(L35,255),LEFT('Disaggregation Records'!$D$3:$D$56,255),0))=0,"",INDEX('Disaggregation Records'!$F$3:$F$56,MATCH(LEFT(L35,255),LEFT('Disaggregation Records'!$D$3:$D$56,255),0))),"")</f>
        <v/>
      </c>
      <c r="E35" s="399" t="str">
        <f t="array" ref="E35">IFERROR(IF(INDEX('Disaggregation Data'!$K$3:$K$154,MATCH(LEFT(M35,255),LEFT('Disaggregation Data'!$J$3:$J$154,255),0))=0,"",INDEX('Disaggregation Data'!$K$3:$K$154,MATCH(LEFT(M35,255),LEFT('Disaggregation Data'!$J$3:$J$154,255),0))),"")</f>
        <v/>
      </c>
      <c r="F35" s="399" t="str">
        <f t="array" ref="F35">IFERROR(IF(INDEX('Disaggregation Data'!$L$3:$L$154,MATCH(LEFT(M35,255),LEFT('Disaggregation Data'!$J$3:$J$154,255),0))=0,"",INDEX('Disaggregation Data'!$L$3:$L$154,MATCH(LEFT(M35,255),LEFT('Disaggregation Data'!$J$3:$J$154,255),0))),"")</f>
        <v/>
      </c>
      <c r="G35" s="399" t="s">
        <v>1550</v>
      </c>
      <c r="H35" s="398" t="str">
        <f t="array" ref="H35">IFERROR(IF(INDEX('Disaggregation Data'!$P$3:$P$154,MATCH(LEFT(M35,255),LEFT('Disaggregation Data'!$J$3:$J$154,255),0))=0,"",INDEX('Disaggregation Data'!$P$3:$P$154,MATCH(LEFT(M35,255),LEFT('Disaggregation Data'!$J$3:$J$154,255),0))),"")</f>
        <v/>
      </c>
      <c r="I35" s="399"/>
      <c r="J35" s="398" t="str">
        <f t="array" ref="J35">IFERROR(IF(INDEX('Disaggregation Data'!$N$3:$N$154,MATCH(LEFT(M35,255),LEFT('Disaggregation Data'!$J$3:$J$154,255),0))=0,"",INDEX('Disaggregation Data'!$N$3:$N$154,MATCH(LEFT(M35,255),LEFT('Disaggregation Data'!$J$3:$J$154,255),0))),"")</f>
        <v/>
      </c>
      <c r="K35" s="490">
        <f t="shared" si="0"/>
        <v>6</v>
      </c>
      <c r="L35" s="490" t="str">
        <f t="shared" si="1"/>
        <v/>
      </c>
      <c r="M35" s="490" t="str">
        <f t="shared" si="2"/>
        <v/>
      </c>
      <c r="N35" s="468" t="b">
        <f t="shared" si="3"/>
        <v>0</v>
      </c>
      <c r="O35" s="473" t="s">
        <v>1560</v>
      </c>
      <c r="P35" s="510" t="str">
        <f t="array" ref="P35">IFERROR(IF(INDEX('Disaggregation Records'!$G$3:$G$56,MATCH(LEFT(L35,255),LEFT('Disaggregation Records'!$D$3:$D$56,255),0))=0,"",INDEX('Disaggregation Records'!$G$3:$G$56,MATCH(LEFT(L35,255),LEFT('Disaggregation Records'!$D$3:$D$56,255),0))),"")</f>
        <v/>
      </c>
      <c r="Q35" s="511" t="s">
        <v>444</v>
      </c>
      <c r="R35" s="374"/>
    </row>
    <row r="36" spans="1:18" ht="47.1" customHeight="1" x14ac:dyDescent="0.25">
      <c r="A36" s="396">
        <v>3</v>
      </c>
      <c r="B36" s="414" t="str">
        <f>IFERROR(VLOOKUP(A36,'Impact Indicators - Section B'!$A$9:$S$27,19,FALSE),"")</f>
        <v/>
      </c>
      <c r="C36" s="509" t="str">
        <f t="array" ref="C36">IFERROR(IF(INDEX('Disaggregation Records'!$E$3:$E$56,MATCH(LEFT(L36,255),LEFT('Disaggregation Records'!$D$3:$D$56,255),0))=0,"",INDEX('Disaggregation Records'!$E$3:$E$56,MATCH(LEFT(L36,255),LEFT('Disaggregation Records'!$D$3:$D$56,255),0))),"")</f>
        <v/>
      </c>
      <c r="D36" s="509" t="str">
        <f t="array" ref="D36">IFERROR(IF(INDEX('Disaggregation Records'!$F$3:$F$56,MATCH(LEFT(L36,255),LEFT('Disaggregation Records'!$D$3:$D$56,255),0))=0,"",INDEX('Disaggregation Records'!$F$3:$F$56,MATCH(LEFT(L36,255),LEFT('Disaggregation Records'!$D$3:$D$56,255),0))),"")</f>
        <v/>
      </c>
      <c r="E36" s="399" t="str">
        <f t="array" ref="E36">IFERROR(IF(INDEX('Disaggregation Data'!$K$3:$K$154,MATCH(LEFT(M36,255),LEFT('Disaggregation Data'!$J$3:$J$154,255),0))=0,"",INDEX('Disaggregation Data'!$K$3:$K$154,MATCH(LEFT(M36,255),LEFT('Disaggregation Data'!$J$3:$J$154,255),0))),"")</f>
        <v/>
      </c>
      <c r="F36" s="399" t="str">
        <f t="array" ref="F36">IFERROR(IF(INDEX('Disaggregation Data'!$L$3:$L$154,MATCH(LEFT(M36,255),LEFT('Disaggregation Data'!$J$3:$J$154,255),0))=0,"",INDEX('Disaggregation Data'!$L$3:$L$154,MATCH(LEFT(M36,255),LEFT('Disaggregation Data'!$J$3:$J$154,255),0))),"")</f>
        <v/>
      </c>
      <c r="G36" s="399" t="str">
        <f t="array" ref="G36">IFERROR(IF(INDEX('Disaggregation Data'!$O$3:$O$154,MATCH(LEFT(M36,255),LEFT('Disaggregation Data'!$J$3:$J$154,255),0))=0,"",INDEX('Disaggregation Data'!$O$3:$O$154,MATCH(LEFT(M36,255),LEFT('Disaggregation Data'!$J$3:$J$154,255),0))),"")</f>
        <v/>
      </c>
      <c r="H36" s="398" t="str">
        <f t="array" ref="H36">IFERROR(IF(INDEX('Disaggregation Data'!$P$3:$P$154,MATCH(LEFT(M36,255),LEFT('Disaggregation Data'!$J$3:$J$154,255),0))=0,"",INDEX('Disaggregation Data'!$P$3:$P$154,MATCH(LEFT(M36,255),LEFT('Disaggregation Data'!$J$3:$J$154,255),0))),"")</f>
        <v/>
      </c>
      <c r="I36" s="399" t="str">
        <f t="array" ref="I36">IFERROR(IF(INDEX('Disaggregation Data'!$M$3:$M$154,MATCH(LEFT(M36,255),LEFT('Disaggregation Data'!$J$3:$J$154,255),0))=0,"",INDEX('Disaggregation Data'!$M$3:$M$154,MATCH(LEFT(M36,255),LEFT('Disaggregation Data'!$J$3:$J$154,255),0))),"")</f>
        <v/>
      </c>
      <c r="J36" s="398" t="str">
        <f t="array" ref="J36">IFERROR(IF(INDEX('Disaggregation Data'!$N$3:$N$154,MATCH(LEFT(M36,255),LEFT('Disaggregation Data'!$J$3:$J$154,255),0))=0,"",INDEX('Disaggregation Data'!$N$3:$N$154,MATCH(LEFT(M36,255),LEFT('Disaggregation Data'!$J$3:$J$154,255),0))),"")</f>
        <v/>
      </c>
      <c r="K36" s="490">
        <f t="shared" si="0"/>
        <v>7</v>
      </c>
      <c r="L36" s="490" t="str">
        <f t="shared" si="1"/>
        <v/>
      </c>
      <c r="M36" s="490" t="str">
        <f t="shared" si="2"/>
        <v/>
      </c>
      <c r="N36" s="468" t="b">
        <f t="shared" si="3"/>
        <v>0</v>
      </c>
      <c r="O36" s="473" t="s">
        <v>1561</v>
      </c>
      <c r="P36" s="510" t="str">
        <f t="array" ref="P36">IFERROR(IF(INDEX('Disaggregation Records'!$G$3:$G$56,MATCH(LEFT(L36,255),LEFT('Disaggregation Records'!$D$3:$D$56,255),0))=0,"",INDEX('Disaggregation Records'!$G$3:$G$56,MATCH(LEFT(L36,255),LEFT('Disaggregation Records'!$D$3:$D$56,255),0))),"")</f>
        <v/>
      </c>
      <c r="Q36" s="511" t="s">
        <v>444</v>
      </c>
      <c r="R36" s="374"/>
    </row>
    <row r="37" spans="1:18" ht="47.1" customHeight="1" x14ac:dyDescent="0.25">
      <c r="A37" s="396">
        <v>3</v>
      </c>
      <c r="B37" s="414" t="str">
        <f>IFERROR(VLOOKUP(A37,'Impact Indicators - Section B'!$A$9:$S$27,19,FALSE),"")</f>
        <v/>
      </c>
      <c r="C37" s="509" t="str">
        <f t="array" ref="C37">IFERROR(IF(INDEX('Disaggregation Records'!$E$3:$E$56,MATCH(LEFT(L37,255),LEFT('Disaggregation Records'!$D$3:$D$56,255),0))=0,"",INDEX('Disaggregation Records'!$E$3:$E$56,MATCH(LEFT(L37,255),LEFT('Disaggregation Records'!$D$3:$D$56,255),0))),"")</f>
        <v/>
      </c>
      <c r="D37" s="509" t="str">
        <f t="array" ref="D37">IFERROR(IF(INDEX('Disaggregation Records'!$F$3:$F$56,MATCH(LEFT(L37,255),LEFT('Disaggregation Records'!$D$3:$D$56,255),0))=0,"",INDEX('Disaggregation Records'!$F$3:$F$56,MATCH(LEFT(L37,255),LEFT('Disaggregation Records'!$D$3:$D$56,255),0))),"")</f>
        <v/>
      </c>
      <c r="E37" s="399" t="str">
        <f t="array" ref="E37">IFERROR(IF(INDEX('Disaggregation Data'!$K$3:$K$154,MATCH(LEFT(M37,255),LEFT('Disaggregation Data'!$J$3:$J$154,255),0))=0,"",INDEX('Disaggregation Data'!$K$3:$K$154,MATCH(LEFT(M37,255),LEFT('Disaggregation Data'!$J$3:$J$154,255),0))),"")</f>
        <v/>
      </c>
      <c r="F37" s="399" t="str">
        <f t="array" ref="F37">IFERROR(IF(INDEX('Disaggregation Data'!$L$3:$L$154,MATCH(LEFT(M37,255),LEFT('Disaggregation Data'!$J$3:$J$154,255),0))=0,"",INDEX('Disaggregation Data'!$L$3:$L$154,MATCH(LEFT(M37,255),LEFT('Disaggregation Data'!$J$3:$J$154,255),0))),"")</f>
        <v/>
      </c>
      <c r="G37" s="399" t="str">
        <f t="array" ref="G37">IFERROR(IF(INDEX('Disaggregation Data'!$O$3:$O$154,MATCH(LEFT(M37,255),LEFT('Disaggregation Data'!$J$3:$J$154,255),0))=0,"",INDEX('Disaggregation Data'!$O$3:$O$154,MATCH(LEFT(M37,255),LEFT('Disaggregation Data'!$J$3:$J$154,255),0))),"")</f>
        <v/>
      </c>
      <c r="H37" s="398" t="str">
        <f t="array" ref="H37">IFERROR(IF(INDEX('Disaggregation Data'!$P$3:$P$154,MATCH(LEFT(M37,255),LEFT('Disaggregation Data'!$J$3:$J$154,255),0))=0,"",INDEX('Disaggregation Data'!$P$3:$P$154,MATCH(LEFT(M37,255),LEFT('Disaggregation Data'!$J$3:$J$154,255),0))),"")</f>
        <v/>
      </c>
      <c r="I37" s="399" t="str">
        <f t="array" ref="I37">IFERROR(IF(INDEX('Disaggregation Data'!$M$3:$M$154,MATCH(LEFT(M37,255),LEFT('Disaggregation Data'!$J$3:$J$154,255),0))=0,"",INDEX('Disaggregation Data'!$M$3:$M$154,MATCH(LEFT(M37,255),LEFT('Disaggregation Data'!$J$3:$J$154,255),0))),"")</f>
        <v/>
      </c>
      <c r="J37" s="398" t="str">
        <f t="array" ref="J37">IFERROR(IF(INDEX('Disaggregation Data'!$N$3:$N$154,MATCH(LEFT(M37,255),LEFT('Disaggregation Data'!$J$3:$J$154,255),0))=0,"",INDEX('Disaggregation Data'!$N$3:$N$154,MATCH(LEFT(M37,255),LEFT('Disaggregation Data'!$J$3:$J$154,255),0))),"")</f>
        <v/>
      </c>
      <c r="K37" s="490">
        <f t="shared" si="0"/>
        <v>8</v>
      </c>
      <c r="L37" s="490" t="str">
        <f t="shared" si="1"/>
        <v/>
      </c>
      <c r="M37" s="490" t="str">
        <f t="shared" si="2"/>
        <v/>
      </c>
      <c r="N37" s="468" t="b">
        <f t="shared" si="3"/>
        <v>0</v>
      </c>
      <c r="O37" s="473" t="s">
        <v>1562</v>
      </c>
      <c r="P37" s="510" t="str">
        <f t="array" ref="P37">IFERROR(IF(INDEX('Disaggregation Records'!$G$3:$G$56,MATCH(LEFT(L37,255),LEFT('Disaggregation Records'!$D$3:$D$56,255),0))=0,"",INDEX('Disaggregation Records'!$G$3:$G$56,MATCH(LEFT(L37,255),LEFT('Disaggregation Records'!$D$3:$D$56,255),0))),"")</f>
        <v/>
      </c>
      <c r="Q37" s="511" t="s">
        <v>444</v>
      </c>
      <c r="R37" s="374"/>
    </row>
    <row r="38" spans="1:18" ht="47.1" customHeight="1" x14ac:dyDescent="0.25">
      <c r="A38" s="396">
        <v>3</v>
      </c>
      <c r="B38" s="414" t="str">
        <f>IFERROR(VLOOKUP(A38,'Impact Indicators - Section B'!$A$9:$S$27,19,FALSE),"")</f>
        <v/>
      </c>
      <c r="C38" s="509" t="str">
        <f t="array" ref="C38">IFERROR(IF(INDEX('Disaggregation Records'!$E$3:$E$56,MATCH(LEFT(L38,255),LEFT('Disaggregation Records'!$D$3:$D$56,255),0))=0,"",INDEX('Disaggregation Records'!$E$3:$E$56,MATCH(LEFT(L38,255),LEFT('Disaggregation Records'!$D$3:$D$56,255),0))),"")</f>
        <v/>
      </c>
      <c r="D38" s="509" t="str">
        <f t="array" ref="D38">IFERROR(IF(INDEX('Disaggregation Records'!$F$3:$F$56,MATCH(LEFT(L38,255),LEFT('Disaggregation Records'!$D$3:$D$56,255),0))=0,"",INDEX('Disaggregation Records'!$F$3:$F$56,MATCH(LEFT(L38,255),LEFT('Disaggregation Records'!$D$3:$D$56,255),0))),"")</f>
        <v/>
      </c>
      <c r="E38" s="399" t="str">
        <f t="array" ref="E38">IFERROR(IF(INDEX('Disaggregation Data'!$K$3:$K$154,MATCH(LEFT(M38,255),LEFT('Disaggregation Data'!$J$3:$J$154,255),0))=0,"",INDEX('Disaggregation Data'!$K$3:$K$154,MATCH(LEFT(M38,255),LEFT('Disaggregation Data'!$J$3:$J$154,255),0))),"")</f>
        <v/>
      </c>
      <c r="F38" s="399" t="str">
        <f t="array" ref="F38">IFERROR(IF(INDEX('Disaggregation Data'!$L$3:$L$154,MATCH(LEFT(M38,255),LEFT('Disaggregation Data'!$J$3:$J$154,255),0))=0,"",INDEX('Disaggregation Data'!$L$3:$L$154,MATCH(LEFT(M38,255),LEFT('Disaggregation Data'!$J$3:$J$154,255),0))),"")</f>
        <v/>
      </c>
      <c r="G38" s="399" t="str">
        <f t="array" ref="G38">IFERROR(IF(INDEX('Disaggregation Data'!$O$3:$O$154,MATCH(LEFT(M38,255),LEFT('Disaggregation Data'!$J$3:$J$154,255),0))=0,"",INDEX('Disaggregation Data'!$O$3:$O$154,MATCH(LEFT(M38,255),LEFT('Disaggregation Data'!$J$3:$J$154,255),0))),"")</f>
        <v/>
      </c>
      <c r="H38" s="398" t="str">
        <f t="array" ref="H38">IFERROR(IF(INDEX('Disaggregation Data'!$P$3:$P$154,MATCH(LEFT(M38,255),LEFT('Disaggregation Data'!$J$3:$J$154,255),0))=0,"",INDEX('Disaggregation Data'!$P$3:$P$154,MATCH(LEFT(M38,255),LEFT('Disaggregation Data'!$J$3:$J$154,255),0))),"")</f>
        <v/>
      </c>
      <c r="I38" s="399" t="str">
        <f t="array" ref="I38">IFERROR(IF(INDEX('Disaggregation Data'!$M$3:$M$154,MATCH(LEFT(M38,255),LEFT('Disaggregation Data'!$J$3:$J$154,255),0))=0,"",INDEX('Disaggregation Data'!$M$3:$M$154,MATCH(LEFT(M38,255),LEFT('Disaggregation Data'!$J$3:$J$154,255),0))),"")</f>
        <v/>
      </c>
      <c r="J38" s="398" t="str">
        <f t="array" ref="J38">IFERROR(IF(INDEX('Disaggregation Data'!$N$3:$N$154,MATCH(LEFT(M38,255),LEFT('Disaggregation Data'!$J$3:$J$154,255),0))=0,"",INDEX('Disaggregation Data'!$N$3:$N$154,MATCH(LEFT(M38,255),LEFT('Disaggregation Data'!$J$3:$J$154,255),0))),"")</f>
        <v/>
      </c>
      <c r="K38" s="490">
        <f t="shared" si="0"/>
        <v>9</v>
      </c>
      <c r="L38" s="490" t="str">
        <f t="shared" si="1"/>
        <v/>
      </c>
      <c r="M38" s="490" t="str">
        <f t="shared" si="2"/>
        <v/>
      </c>
      <c r="N38" s="468" t="b">
        <f t="shared" si="3"/>
        <v>0</v>
      </c>
      <c r="O38" s="473" t="s">
        <v>1563</v>
      </c>
      <c r="P38" s="510" t="str">
        <f t="array" ref="P38">IFERROR(IF(INDEX('Disaggregation Records'!$G$3:$G$56,MATCH(LEFT(L38,255),LEFT('Disaggregation Records'!$D$3:$D$56,255),0))=0,"",INDEX('Disaggregation Records'!$G$3:$G$56,MATCH(LEFT(L38,255),LEFT('Disaggregation Records'!$D$3:$D$56,255),0))),"")</f>
        <v/>
      </c>
      <c r="Q38" s="511" t="s">
        <v>444</v>
      </c>
      <c r="R38" s="374"/>
    </row>
    <row r="39" spans="1:18" ht="47.1" customHeight="1" x14ac:dyDescent="0.25">
      <c r="A39" s="396">
        <v>4</v>
      </c>
      <c r="B39" s="414" t="str">
        <f>IFERROR(VLOOKUP(A39,'Impact Indicators - Section B'!$A$9:$S$27,19,FALSE),"")</f>
        <v/>
      </c>
      <c r="C39" s="509" t="str">
        <f t="array" ref="C39">IFERROR(IF(INDEX('Disaggregation Records'!$E$3:$E$56,MATCH(LEFT(L39,255),LEFT('Disaggregation Records'!$D$3:$D$56,255),0))=0,"",INDEX('Disaggregation Records'!$E$3:$E$56,MATCH(LEFT(L39,255),LEFT('Disaggregation Records'!$D$3:$D$56,255),0))),"")</f>
        <v/>
      </c>
      <c r="D39" s="509" t="str">
        <f t="array" ref="D39">IFERROR(IF(INDEX('Disaggregation Records'!$F$3:$F$56,MATCH(LEFT(L39,255),LEFT('Disaggregation Records'!$D$3:$D$56,255),0))=0,"",INDEX('Disaggregation Records'!$F$3:$F$56,MATCH(LEFT(L39,255),LEFT('Disaggregation Records'!$D$3:$D$56,255),0))),"")</f>
        <v/>
      </c>
      <c r="E39" s="399" t="str">
        <f t="array" ref="E39">IFERROR(IF(INDEX('Disaggregation Data'!$K$3:$K$154,MATCH(LEFT(M39,255),LEFT('Disaggregation Data'!$J$3:$J$154,255),0))=0,"",INDEX('Disaggregation Data'!$K$3:$K$154,MATCH(LEFT(M39,255),LEFT('Disaggregation Data'!$J$3:$J$154,255),0))),"")</f>
        <v/>
      </c>
      <c r="F39" s="399" t="str">
        <f t="array" ref="F39">IFERROR(IF(INDEX('Disaggregation Data'!$L$3:$L$154,MATCH(LEFT(M39,255),LEFT('Disaggregation Data'!$J$3:$J$154,255),0))=0,"",INDEX('Disaggregation Data'!$L$3:$L$154,MATCH(LEFT(M39,255),LEFT('Disaggregation Data'!$J$3:$J$154,255),0))),"")</f>
        <v/>
      </c>
      <c r="G39" s="399" t="str">
        <f t="array" ref="G39">IFERROR(IF(INDEX('Disaggregation Data'!$O$3:$O$154,MATCH(LEFT(M39,255),LEFT('Disaggregation Data'!$J$3:$J$154,255),0))=0,"",INDEX('Disaggregation Data'!$O$3:$O$154,MATCH(LEFT(M39,255),LEFT('Disaggregation Data'!$J$3:$J$154,255),0))),"")</f>
        <v/>
      </c>
      <c r="H39" s="398" t="str">
        <f t="array" ref="H39">IFERROR(IF(INDEX('Disaggregation Data'!$P$3:$P$154,MATCH(LEFT(M39,255),LEFT('Disaggregation Data'!$J$3:$J$154,255),0))=0,"",INDEX('Disaggregation Data'!$P$3:$P$154,MATCH(LEFT(M39,255),LEFT('Disaggregation Data'!$J$3:$J$154,255),0))),"")</f>
        <v/>
      </c>
      <c r="I39" s="399" t="str">
        <f t="array" ref="I39">IFERROR(IF(INDEX('Disaggregation Data'!$M$3:$M$154,MATCH(LEFT(M39,255),LEFT('Disaggregation Data'!$J$3:$J$154,255),0))=0,"",INDEX('Disaggregation Data'!$M$3:$M$154,MATCH(LEFT(M39,255),LEFT('Disaggregation Data'!$J$3:$J$154,255),0))),"")</f>
        <v/>
      </c>
      <c r="J39" s="398" t="str">
        <f t="array" ref="J39">IFERROR(IF(INDEX('Disaggregation Data'!$N$3:$N$154,MATCH(LEFT(M39,255),LEFT('Disaggregation Data'!$J$3:$J$154,255),0))=0,"",INDEX('Disaggregation Data'!$N$3:$N$154,MATCH(LEFT(M39,255),LEFT('Disaggregation Data'!$J$3:$J$154,255),0))),"")</f>
        <v/>
      </c>
      <c r="K39" s="490">
        <f t="shared" si="0"/>
        <v>10</v>
      </c>
      <c r="L39" s="490" t="str">
        <f t="shared" si="1"/>
        <v/>
      </c>
      <c r="M39" s="490" t="str">
        <f t="shared" si="2"/>
        <v/>
      </c>
      <c r="N39" s="468" t="b">
        <f t="shared" si="3"/>
        <v>0</v>
      </c>
      <c r="O39" s="473" t="s">
        <v>1564</v>
      </c>
      <c r="P39" s="510" t="str">
        <f t="array" ref="P39">IFERROR(IF(INDEX('Disaggregation Records'!$G$3:$G$56,MATCH(LEFT(L39,255),LEFT('Disaggregation Records'!$D$3:$D$56,255),0))=0,"",INDEX('Disaggregation Records'!$G$3:$G$56,MATCH(LEFT(L39,255),LEFT('Disaggregation Records'!$D$3:$D$56,255),0))),"")</f>
        <v/>
      </c>
      <c r="Q39" s="511" t="s">
        <v>447</v>
      </c>
      <c r="R39" s="374"/>
    </row>
    <row r="40" spans="1:18" ht="47.1" customHeight="1" x14ac:dyDescent="0.25">
      <c r="A40" s="396">
        <v>4</v>
      </c>
      <c r="B40" s="414" t="str">
        <f>IFERROR(VLOOKUP(A40,'Impact Indicators - Section B'!$A$9:$S$27,19,FALSE),"")</f>
        <v/>
      </c>
      <c r="C40" s="509" t="str">
        <f t="array" ref="C40">IFERROR(IF(INDEX('Disaggregation Records'!$E$3:$E$56,MATCH(LEFT(L40,255),LEFT('Disaggregation Records'!$D$3:$D$56,255),0))=0,"",INDEX('Disaggregation Records'!$E$3:$E$56,MATCH(LEFT(L40,255),LEFT('Disaggregation Records'!$D$3:$D$56,255),0))),"")</f>
        <v/>
      </c>
      <c r="D40" s="509" t="str">
        <f t="array" ref="D40">IFERROR(IF(INDEX('Disaggregation Records'!$F$3:$F$56,MATCH(LEFT(L40,255),LEFT('Disaggregation Records'!$D$3:$D$56,255),0))=0,"",INDEX('Disaggregation Records'!$F$3:$F$56,MATCH(LEFT(L40,255),LEFT('Disaggregation Records'!$D$3:$D$56,255),0))),"")</f>
        <v/>
      </c>
      <c r="E40" s="399" t="str">
        <f t="array" ref="E40">IFERROR(IF(INDEX('Disaggregation Data'!$K$3:$K$154,MATCH(LEFT(M40,255),LEFT('Disaggregation Data'!$J$3:$J$154,255),0))=0,"",INDEX('Disaggregation Data'!$K$3:$K$154,MATCH(LEFT(M40,255),LEFT('Disaggregation Data'!$J$3:$J$154,255),0))),"")</f>
        <v/>
      </c>
      <c r="F40" s="399" t="str">
        <f t="array" ref="F40">IFERROR(IF(INDEX('Disaggregation Data'!$L$3:$L$154,MATCH(LEFT(M40,255),LEFT('Disaggregation Data'!$J$3:$J$154,255),0))=0,"",INDEX('Disaggregation Data'!$L$3:$L$154,MATCH(LEFT(M40,255),LEFT('Disaggregation Data'!$J$3:$J$154,255),0))),"")</f>
        <v/>
      </c>
      <c r="G40" s="399" t="str">
        <f t="array" ref="G40">IFERROR(IF(INDEX('Disaggregation Data'!$O$3:$O$154,MATCH(LEFT(M40,255),LEFT('Disaggregation Data'!$J$3:$J$154,255),0))=0,"",INDEX('Disaggregation Data'!$O$3:$O$154,MATCH(LEFT(M40,255),LEFT('Disaggregation Data'!$J$3:$J$154,255),0))),"")</f>
        <v/>
      </c>
      <c r="H40" s="398" t="str">
        <f t="array" ref="H40">IFERROR(IF(INDEX('Disaggregation Data'!$P$3:$P$154,MATCH(LEFT(M40,255),LEFT('Disaggregation Data'!$J$3:$J$154,255),0))=0,"",INDEX('Disaggregation Data'!$P$3:$P$154,MATCH(LEFT(M40,255),LEFT('Disaggregation Data'!$J$3:$J$154,255),0))),"")</f>
        <v/>
      </c>
      <c r="I40" s="399" t="str">
        <f t="array" ref="I40">IFERROR(IF(INDEX('Disaggregation Data'!$M$3:$M$154,MATCH(LEFT(M40,255),LEFT('Disaggregation Data'!$J$3:$J$154,255),0))=0,"",INDEX('Disaggregation Data'!$M$3:$M$154,MATCH(LEFT(M40,255),LEFT('Disaggregation Data'!$J$3:$J$154,255),0))),"")</f>
        <v/>
      </c>
      <c r="J40" s="398" t="str">
        <f t="array" ref="J40">IFERROR(IF(INDEX('Disaggregation Data'!$N$3:$N$154,MATCH(LEFT(M40,255),LEFT('Disaggregation Data'!$J$3:$J$154,255),0))=0,"",INDEX('Disaggregation Data'!$N$3:$N$154,MATCH(LEFT(M40,255),LEFT('Disaggregation Data'!$J$3:$J$154,255),0))),"")</f>
        <v/>
      </c>
      <c r="K40" s="490">
        <f t="shared" si="0"/>
        <v>11</v>
      </c>
      <c r="L40" s="490" t="str">
        <f t="shared" si="1"/>
        <v/>
      </c>
      <c r="M40" s="490" t="str">
        <f t="shared" si="2"/>
        <v/>
      </c>
      <c r="N40" s="468" t="b">
        <f t="shared" si="3"/>
        <v>0</v>
      </c>
      <c r="O40" s="473" t="s">
        <v>1565</v>
      </c>
      <c r="P40" s="510" t="str">
        <f t="array" ref="P40">IFERROR(IF(INDEX('Disaggregation Records'!$G$3:$G$56,MATCH(LEFT(L40,255),LEFT('Disaggregation Records'!$D$3:$D$56,255),0))=0,"",INDEX('Disaggregation Records'!$G$3:$G$56,MATCH(LEFT(L40,255),LEFT('Disaggregation Records'!$D$3:$D$56,255),0))),"")</f>
        <v/>
      </c>
      <c r="Q40" s="511" t="s">
        <v>447</v>
      </c>
      <c r="R40" s="374"/>
    </row>
    <row r="41" spans="1:18" ht="47.1" customHeight="1" x14ac:dyDescent="0.25">
      <c r="A41" s="396">
        <v>4</v>
      </c>
      <c r="B41" s="414" t="str">
        <f>IFERROR(VLOOKUP(A41,'Impact Indicators - Section B'!$A$9:$S$27,19,FALSE),"")</f>
        <v/>
      </c>
      <c r="C41" s="509" t="str">
        <f t="array" ref="C41">IFERROR(IF(INDEX('Disaggregation Records'!$E$3:$E$56,MATCH(LEFT(L41,255),LEFT('Disaggregation Records'!$D$3:$D$56,255),0))=0,"",INDEX('Disaggregation Records'!$E$3:$E$56,MATCH(LEFT(L41,255),LEFT('Disaggregation Records'!$D$3:$D$56,255),0))),"")</f>
        <v/>
      </c>
      <c r="D41" s="509" t="str">
        <f t="array" ref="D41">IFERROR(IF(INDEX('Disaggregation Records'!$F$3:$F$56,MATCH(LEFT(L41,255),LEFT('Disaggregation Records'!$D$3:$D$56,255),0))=0,"",INDEX('Disaggregation Records'!$F$3:$F$56,MATCH(LEFT(L41,255),LEFT('Disaggregation Records'!$D$3:$D$56,255),0))),"")</f>
        <v/>
      </c>
      <c r="E41" s="399" t="str">
        <f t="array" ref="E41">IFERROR(IF(INDEX('Disaggregation Data'!$K$3:$K$154,MATCH(LEFT(M41,255),LEFT('Disaggregation Data'!$J$3:$J$154,255),0))=0,"",INDEX('Disaggregation Data'!$K$3:$K$154,MATCH(LEFT(M41,255),LEFT('Disaggregation Data'!$J$3:$J$154,255),0))),"")</f>
        <v/>
      </c>
      <c r="F41" s="399" t="str">
        <f t="array" ref="F41">IFERROR(IF(INDEX('Disaggregation Data'!$L$3:$L$154,MATCH(LEFT(M41,255),LEFT('Disaggregation Data'!$J$3:$J$154,255),0))=0,"",INDEX('Disaggregation Data'!$L$3:$L$154,MATCH(LEFT(M41,255),LEFT('Disaggregation Data'!$J$3:$J$154,255),0))),"")</f>
        <v/>
      </c>
      <c r="G41" s="399" t="str">
        <f t="array" ref="G41">IFERROR(IF(INDEX('Disaggregation Data'!$O$3:$O$154,MATCH(LEFT(M41,255),LEFT('Disaggregation Data'!$J$3:$J$154,255),0))=0,"",INDEX('Disaggregation Data'!$O$3:$O$154,MATCH(LEFT(M41,255),LEFT('Disaggregation Data'!$J$3:$J$154,255),0))),"")</f>
        <v/>
      </c>
      <c r="H41" s="398" t="str">
        <f t="array" ref="H41">IFERROR(IF(INDEX('Disaggregation Data'!$P$3:$P$154,MATCH(LEFT(M41,255),LEFT('Disaggregation Data'!$J$3:$J$154,255),0))=0,"",INDEX('Disaggregation Data'!$P$3:$P$154,MATCH(LEFT(M41,255),LEFT('Disaggregation Data'!$J$3:$J$154,255),0))),"")</f>
        <v/>
      </c>
      <c r="I41" s="399" t="str">
        <f t="array" ref="I41">IFERROR(IF(INDEX('Disaggregation Data'!$M$3:$M$154,MATCH(LEFT(M41,255),LEFT('Disaggregation Data'!$J$3:$J$154,255),0))=0,"",INDEX('Disaggregation Data'!$M$3:$M$154,MATCH(LEFT(M41,255),LEFT('Disaggregation Data'!$J$3:$J$154,255),0))),"")</f>
        <v/>
      </c>
      <c r="J41" s="398" t="str">
        <f t="array" ref="J41">IFERROR(IF(INDEX('Disaggregation Data'!$N$3:$N$154,MATCH(LEFT(M41,255),LEFT('Disaggregation Data'!$J$3:$J$154,255),0))=0,"",INDEX('Disaggregation Data'!$N$3:$N$154,MATCH(LEFT(M41,255),LEFT('Disaggregation Data'!$J$3:$J$154,255),0))),"")</f>
        <v/>
      </c>
      <c r="K41" s="490">
        <f t="shared" si="0"/>
        <v>12</v>
      </c>
      <c r="L41" s="490" t="str">
        <f t="shared" si="1"/>
        <v/>
      </c>
      <c r="M41" s="490" t="str">
        <f t="shared" si="2"/>
        <v/>
      </c>
      <c r="N41" s="468" t="b">
        <f t="shared" si="3"/>
        <v>0</v>
      </c>
      <c r="O41" s="473" t="s">
        <v>1566</v>
      </c>
      <c r="P41" s="510" t="str">
        <f t="array" ref="P41">IFERROR(IF(INDEX('Disaggregation Records'!$G$3:$G$56,MATCH(LEFT(L41,255),LEFT('Disaggregation Records'!$D$3:$D$56,255),0))=0,"",INDEX('Disaggregation Records'!$G$3:$G$56,MATCH(LEFT(L41,255),LEFT('Disaggregation Records'!$D$3:$D$56,255),0))),"")</f>
        <v/>
      </c>
      <c r="Q41" s="511" t="s">
        <v>447</v>
      </c>
      <c r="R41" s="374"/>
    </row>
    <row r="42" spans="1:18" ht="47.1" customHeight="1" x14ac:dyDescent="0.25">
      <c r="A42" s="396">
        <v>4</v>
      </c>
      <c r="B42" s="414" t="str">
        <f>IFERROR(VLOOKUP(A42,'Impact Indicators - Section B'!$A$9:$S$27,19,FALSE),"")</f>
        <v/>
      </c>
      <c r="C42" s="509" t="str">
        <f t="array" ref="C42">IFERROR(IF(INDEX('Disaggregation Records'!$E$3:$E$56,MATCH(LEFT(L42,255),LEFT('Disaggregation Records'!$D$3:$D$56,255),0))=0,"",INDEX('Disaggregation Records'!$E$3:$E$56,MATCH(LEFT(L42,255),LEFT('Disaggregation Records'!$D$3:$D$56,255),0))),"")</f>
        <v/>
      </c>
      <c r="D42" s="509" t="str">
        <f t="array" ref="D42">IFERROR(IF(INDEX('Disaggregation Records'!$F$3:$F$56,MATCH(LEFT(L42,255),LEFT('Disaggregation Records'!$D$3:$D$56,255),0))=0,"",INDEX('Disaggregation Records'!$F$3:$F$56,MATCH(LEFT(L42,255),LEFT('Disaggregation Records'!$D$3:$D$56,255),0))),"")</f>
        <v/>
      </c>
      <c r="E42" s="399" t="str">
        <f t="array" ref="E42">IFERROR(IF(INDEX('Disaggregation Data'!$K$3:$K$154,MATCH(LEFT(M42,255),LEFT('Disaggregation Data'!$J$3:$J$154,255),0))=0,"",INDEX('Disaggregation Data'!$K$3:$K$154,MATCH(LEFT(M42,255),LEFT('Disaggregation Data'!$J$3:$J$154,255),0))),"")</f>
        <v/>
      </c>
      <c r="F42" s="399" t="str">
        <f t="array" ref="F42">IFERROR(IF(INDEX('Disaggregation Data'!$L$3:$L$154,MATCH(LEFT(M42,255),LEFT('Disaggregation Data'!$J$3:$J$154,255),0))=0,"",INDEX('Disaggregation Data'!$L$3:$L$154,MATCH(LEFT(M42,255),LEFT('Disaggregation Data'!$J$3:$J$154,255),0))),"")</f>
        <v/>
      </c>
      <c r="G42" s="399" t="str">
        <f t="array" ref="G42">IFERROR(IF(INDEX('Disaggregation Data'!$O$3:$O$154,MATCH(LEFT(M42,255),LEFT('Disaggregation Data'!$J$3:$J$154,255),0))=0,"",INDEX('Disaggregation Data'!$O$3:$O$154,MATCH(LEFT(M42,255),LEFT('Disaggregation Data'!$J$3:$J$154,255),0))),"")</f>
        <v/>
      </c>
      <c r="H42" s="398" t="str">
        <f t="array" ref="H42">IFERROR(IF(INDEX('Disaggregation Data'!$P$3:$P$154,MATCH(LEFT(M42,255),LEFT('Disaggregation Data'!$J$3:$J$154,255),0))=0,"",INDEX('Disaggregation Data'!$P$3:$P$154,MATCH(LEFT(M42,255),LEFT('Disaggregation Data'!$J$3:$J$154,255),0))),"")</f>
        <v/>
      </c>
      <c r="I42" s="399" t="str">
        <f t="array" ref="I42">IFERROR(IF(INDEX('Disaggregation Data'!$M$3:$M$154,MATCH(LEFT(M42,255),LEFT('Disaggregation Data'!$J$3:$J$154,255),0))=0,"",INDEX('Disaggregation Data'!$M$3:$M$154,MATCH(LEFT(M42,255),LEFT('Disaggregation Data'!$J$3:$J$154,255),0))),"")</f>
        <v/>
      </c>
      <c r="J42" s="398" t="str">
        <f t="array" ref="J42">IFERROR(IF(INDEX('Disaggregation Data'!$N$3:$N$154,MATCH(LEFT(M42,255),LEFT('Disaggregation Data'!$J$3:$J$154,255),0))=0,"",INDEX('Disaggregation Data'!$N$3:$N$154,MATCH(LEFT(M42,255),LEFT('Disaggregation Data'!$J$3:$J$154,255),0))),"")</f>
        <v/>
      </c>
      <c r="K42" s="490">
        <f t="shared" si="0"/>
        <v>13</v>
      </c>
      <c r="L42" s="490" t="str">
        <f t="shared" si="1"/>
        <v/>
      </c>
      <c r="M42" s="490" t="str">
        <f t="shared" si="2"/>
        <v/>
      </c>
      <c r="N42" s="468" t="b">
        <f t="shared" si="3"/>
        <v>0</v>
      </c>
      <c r="O42" s="473" t="s">
        <v>1567</v>
      </c>
      <c r="P42" s="510" t="str">
        <f t="array" ref="P42">IFERROR(IF(INDEX('Disaggregation Records'!$G$3:$G$56,MATCH(LEFT(L42,255),LEFT('Disaggregation Records'!$D$3:$D$56,255),0))=0,"",INDEX('Disaggregation Records'!$G$3:$G$56,MATCH(LEFT(L42,255),LEFT('Disaggregation Records'!$D$3:$D$56,255),0))),"")</f>
        <v/>
      </c>
      <c r="Q42" s="511" t="s">
        <v>447</v>
      </c>
      <c r="R42" s="374"/>
    </row>
    <row r="43" spans="1:18" ht="47.1" customHeight="1" x14ac:dyDescent="0.25">
      <c r="A43" s="396">
        <v>4</v>
      </c>
      <c r="B43" s="414" t="str">
        <f>IFERROR(VLOOKUP(A43,'Impact Indicators - Section B'!$A$9:$S$27,19,FALSE),"")</f>
        <v/>
      </c>
      <c r="C43" s="509" t="str">
        <f t="array" ref="C43">IFERROR(IF(INDEX('Disaggregation Records'!$E$3:$E$56,MATCH(LEFT(L43,255),LEFT('Disaggregation Records'!$D$3:$D$56,255),0))=0,"",INDEX('Disaggregation Records'!$E$3:$E$56,MATCH(LEFT(L43,255),LEFT('Disaggregation Records'!$D$3:$D$56,255),0))),"")</f>
        <v/>
      </c>
      <c r="D43" s="509" t="str">
        <f t="array" ref="D43">IFERROR(IF(INDEX('Disaggregation Records'!$F$3:$F$56,MATCH(LEFT(L43,255),LEFT('Disaggregation Records'!$D$3:$D$56,255),0))=0,"",INDEX('Disaggregation Records'!$F$3:$F$56,MATCH(LEFT(L43,255),LEFT('Disaggregation Records'!$D$3:$D$56,255),0))),"")</f>
        <v/>
      </c>
      <c r="E43" s="399" t="str">
        <f t="array" ref="E43">IFERROR(IF(INDEX('Disaggregation Data'!$K$3:$K$154,MATCH(LEFT(M43,255),LEFT('Disaggregation Data'!$J$3:$J$154,255),0))=0,"",INDEX('Disaggregation Data'!$K$3:$K$154,MATCH(LEFT(M43,255),LEFT('Disaggregation Data'!$J$3:$J$154,255),0))),"")</f>
        <v/>
      </c>
      <c r="F43" s="399" t="str">
        <f t="array" ref="F43">IFERROR(IF(INDEX('Disaggregation Data'!$L$3:$L$154,MATCH(LEFT(M43,255),LEFT('Disaggregation Data'!$J$3:$J$154,255),0))=0,"",INDEX('Disaggregation Data'!$L$3:$L$154,MATCH(LEFT(M43,255),LEFT('Disaggregation Data'!$J$3:$J$154,255),0))),"")</f>
        <v/>
      </c>
      <c r="G43" s="399" t="str">
        <f t="array" ref="G43">IFERROR(IF(INDEX('Disaggregation Data'!$O$3:$O$154,MATCH(LEFT(M43,255),LEFT('Disaggregation Data'!$J$3:$J$154,255),0))=0,"",INDEX('Disaggregation Data'!$O$3:$O$154,MATCH(LEFT(M43,255),LEFT('Disaggregation Data'!$J$3:$J$154,255),0))),"")</f>
        <v/>
      </c>
      <c r="H43" s="398" t="str">
        <f t="array" ref="H43">IFERROR(IF(INDEX('Disaggregation Data'!$P$3:$P$154,MATCH(LEFT(M43,255),LEFT('Disaggregation Data'!$J$3:$J$154,255),0))=0,"",INDEX('Disaggregation Data'!$P$3:$P$154,MATCH(LEFT(M43,255),LEFT('Disaggregation Data'!$J$3:$J$154,255),0))),"")</f>
        <v/>
      </c>
      <c r="I43" s="399" t="str">
        <f t="array" ref="I43">IFERROR(IF(INDEX('Disaggregation Data'!$M$3:$M$154,MATCH(LEFT(M43,255),LEFT('Disaggregation Data'!$J$3:$J$154,255),0))=0,"",INDEX('Disaggregation Data'!$M$3:$M$154,MATCH(LEFT(M43,255),LEFT('Disaggregation Data'!$J$3:$J$154,255),0))),"")</f>
        <v/>
      </c>
      <c r="J43" s="398" t="str">
        <f t="array" ref="J43">IFERROR(IF(INDEX('Disaggregation Data'!$N$3:$N$154,MATCH(LEFT(M43,255),LEFT('Disaggregation Data'!$J$3:$J$154,255),0))=0,"",INDEX('Disaggregation Data'!$N$3:$N$154,MATCH(LEFT(M43,255),LEFT('Disaggregation Data'!$J$3:$J$154,255),0))),"")</f>
        <v/>
      </c>
      <c r="K43" s="490">
        <f t="shared" si="0"/>
        <v>14</v>
      </c>
      <c r="L43" s="490" t="str">
        <f t="shared" si="1"/>
        <v/>
      </c>
      <c r="M43" s="490" t="str">
        <f t="shared" si="2"/>
        <v/>
      </c>
      <c r="N43" s="468" t="b">
        <f t="shared" si="3"/>
        <v>0</v>
      </c>
      <c r="O43" s="473" t="s">
        <v>1568</v>
      </c>
      <c r="P43" s="510" t="str">
        <f t="array" ref="P43">IFERROR(IF(INDEX('Disaggregation Records'!$G$3:$G$56,MATCH(LEFT(L43,255),LEFT('Disaggregation Records'!$D$3:$D$56,255),0))=0,"",INDEX('Disaggregation Records'!$G$3:$G$56,MATCH(LEFT(L43,255),LEFT('Disaggregation Records'!$D$3:$D$56,255),0))),"")</f>
        <v/>
      </c>
      <c r="Q43" s="511" t="s">
        <v>447</v>
      </c>
      <c r="R43" s="374"/>
    </row>
    <row r="44" spans="1:18" ht="47.1" customHeight="1" x14ac:dyDescent="0.25">
      <c r="A44" s="396">
        <v>4</v>
      </c>
      <c r="B44" s="414" t="str">
        <f>IFERROR(VLOOKUP(A44,'Impact Indicators - Section B'!$A$9:$S$27,19,FALSE),"")</f>
        <v/>
      </c>
      <c r="C44" s="509" t="str">
        <f t="array" ref="C44">IFERROR(IF(INDEX('Disaggregation Records'!$E$3:$E$56,MATCH(LEFT(L44,255),LEFT('Disaggregation Records'!$D$3:$D$56,255),0))=0,"",INDEX('Disaggregation Records'!$E$3:$E$56,MATCH(LEFT(L44,255),LEFT('Disaggregation Records'!$D$3:$D$56,255),0))),"")</f>
        <v/>
      </c>
      <c r="D44" s="509" t="str">
        <f t="array" ref="D44">IFERROR(IF(INDEX('Disaggregation Records'!$F$3:$F$56,MATCH(LEFT(L44,255),LEFT('Disaggregation Records'!$D$3:$D$56,255),0))=0,"",INDEX('Disaggregation Records'!$F$3:$F$56,MATCH(LEFT(L44,255),LEFT('Disaggregation Records'!$D$3:$D$56,255),0))),"")</f>
        <v/>
      </c>
      <c r="E44" s="399" t="str">
        <f t="array" ref="E44">IFERROR(IF(INDEX('Disaggregation Data'!$K$3:$K$154,MATCH(LEFT(M44,255),LEFT('Disaggregation Data'!$J$3:$J$154,255),0))=0,"",INDEX('Disaggregation Data'!$K$3:$K$154,MATCH(LEFT(M44,255),LEFT('Disaggregation Data'!$J$3:$J$154,255),0))),"")</f>
        <v/>
      </c>
      <c r="F44" s="399" t="str">
        <f t="array" ref="F44">IFERROR(IF(INDEX('Disaggregation Data'!$L$3:$L$154,MATCH(LEFT(M44,255),LEFT('Disaggregation Data'!$J$3:$J$154,255),0))=0,"",INDEX('Disaggregation Data'!$L$3:$L$154,MATCH(LEFT(M44,255),LEFT('Disaggregation Data'!$J$3:$J$154,255),0))),"")</f>
        <v/>
      </c>
      <c r="G44" s="399" t="str">
        <f t="array" ref="G44">IFERROR(IF(INDEX('Disaggregation Data'!$O$3:$O$154,MATCH(LEFT(M44,255),LEFT('Disaggregation Data'!$J$3:$J$154,255),0))=0,"",INDEX('Disaggregation Data'!$O$3:$O$154,MATCH(LEFT(M44,255),LEFT('Disaggregation Data'!$J$3:$J$154,255),0))),"")</f>
        <v/>
      </c>
      <c r="H44" s="398" t="str">
        <f t="array" ref="H44">IFERROR(IF(INDEX('Disaggregation Data'!$P$3:$P$154,MATCH(LEFT(M44,255),LEFT('Disaggregation Data'!$J$3:$J$154,255),0))=0,"",INDEX('Disaggregation Data'!$P$3:$P$154,MATCH(LEFT(M44,255),LEFT('Disaggregation Data'!$J$3:$J$154,255),0))),"")</f>
        <v/>
      </c>
      <c r="I44" s="399" t="str">
        <f t="array" ref="I44">IFERROR(IF(INDEX('Disaggregation Data'!$M$3:$M$154,MATCH(LEFT(M44,255),LEFT('Disaggregation Data'!$J$3:$J$154,255),0))=0,"",INDEX('Disaggregation Data'!$M$3:$M$154,MATCH(LEFT(M44,255),LEFT('Disaggregation Data'!$J$3:$J$154,255),0))),"")</f>
        <v/>
      </c>
      <c r="J44" s="398" t="str">
        <f t="array" ref="J44">IFERROR(IF(INDEX('Disaggregation Data'!$N$3:$N$154,MATCH(LEFT(M44,255),LEFT('Disaggregation Data'!$J$3:$J$154,255),0))=0,"",INDEX('Disaggregation Data'!$N$3:$N$154,MATCH(LEFT(M44,255),LEFT('Disaggregation Data'!$J$3:$J$154,255),0))),"")</f>
        <v/>
      </c>
      <c r="K44" s="490">
        <f t="shared" si="0"/>
        <v>15</v>
      </c>
      <c r="L44" s="490" t="str">
        <f t="shared" si="1"/>
        <v/>
      </c>
      <c r="M44" s="490" t="str">
        <f t="shared" si="2"/>
        <v/>
      </c>
      <c r="N44" s="468" t="b">
        <f t="shared" si="3"/>
        <v>0</v>
      </c>
      <c r="O44" s="473" t="s">
        <v>1569</v>
      </c>
      <c r="P44" s="510" t="str">
        <f t="array" ref="P44">IFERROR(IF(INDEX('Disaggregation Records'!$G$3:$G$56,MATCH(LEFT(L44,255),LEFT('Disaggregation Records'!$D$3:$D$56,255),0))=0,"",INDEX('Disaggregation Records'!$G$3:$G$56,MATCH(LEFT(L44,255),LEFT('Disaggregation Records'!$D$3:$D$56,255),0))),"")</f>
        <v/>
      </c>
      <c r="Q44" s="511" t="s">
        <v>447</v>
      </c>
      <c r="R44" s="374"/>
    </row>
    <row r="45" spans="1:18" ht="47.1" customHeight="1" x14ac:dyDescent="0.25">
      <c r="A45" s="396">
        <v>4</v>
      </c>
      <c r="B45" s="414" t="str">
        <f>IFERROR(VLOOKUP(A45,'Impact Indicators - Section B'!$A$9:$S$27,19,FALSE),"")</f>
        <v/>
      </c>
      <c r="C45" s="509" t="str">
        <f t="array" ref="C45">IFERROR(IF(INDEX('Disaggregation Records'!$E$3:$E$56,MATCH(LEFT(L45,255),LEFT('Disaggregation Records'!$D$3:$D$56,255),0))=0,"",INDEX('Disaggregation Records'!$E$3:$E$56,MATCH(LEFT(L45,255),LEFT('Disaggregation Records'!$D$3:$D$56,255),0))),"")</f>
        <v/>
      </c>
      <c r="D45" s="509" t="str">
        <f t="array" ref="D45">IFERROR(IF(INDEX('Disaggregation Records'!$F$3:$F$56,MATCH(LEFT(L45,255),LEFT('Disaggregation Records'!$D$3:$D$56,255),0))=0,"",INDEX('Disaggregation Records'!$F$3:$F$56,MATCH(LEFT(L45,255),LEFT('Disaggregation Records'!$D$3:$D$56,255),0))),"")</f>
        <v/>
      </c>
      <c r="E45" s="399" t="str">
        <f t="array" ref="E45">IFERROR(IF(INDEX('Disaggregation Data'!$K$3:$K$154,MATCH(LEFT(M45,255),LEFT('Disaggregation Data'!$J$3:$J$154,255),0))=0,"",INDEX('Disaggregation Data'!$K$3:$K$154,MATCH(LEFT(M45,255),LEFT('Disaggregation Data'!$J$3:$J$154,255),0))),"")</f>
        <v/>
      </c>
      <c r="F45" s="399" t="str">
        <f t="array" ref="F45">IFERROR(IF(INDEX('Disaggregation Data'!$L$3:$L$154,MATCH(LEFT(M45,255),LEFT('Disaggregation Data'!$J$3:$J$154,255),0))=0,"",INDEX('Disaggregation Data'!$L$3:$L$154,MATCH(LEFT(M45,255),LEFT('Disaggregation Data'!$J$3:$J$154,255),0))),"")</f>
        <v/>
      </c>
      <c r="G45" s="399" t="str">
        <f t="array" ref="G45">IFERROR(IF(INDEX('Disaggregation Data'!$O$3:$O$154,MATCH(LEFT(M45,255),LEFT('Disaggregation Data'!$J$3:$J$154,255),0))=0,"",INDEX('Disaggregation Data'!$O$3:$O$154,MATCH(LEFT(M45,255),LEFT('Disaggregation Data'!$J$3:$J$154,255),0))),"")</f>
        <v/>
      </c>
      <c r="H45" s="398" t="str">
        <f t="array" ref="H45">IFERROR(IF(INDEX('Disaggregation Data'!$P$3:$P$154,MATCH(LEFT(M45,255),LEFT('Disaggregation Data'!$J$3:$J$154,255),0))=0,"",INDEX('Disaggregation Data'!$P$3:$P$154,MATCH(LEFT(M45,255),LEFT('Disaggregation Data'!$J$3:$J$154,255),0))),"")</f>
        <v/>
      </c>
      <c r="I45" s="399" t="str">
        <f t="array" ref="I45">IFERROR(IF(INDEX('Disaggregation Data'!$M$3:$M$154,MATCH(LEFT(M45,255),LEFT('Disaggregation Data'!$J$3:$J$154,255),0))=0,"",INDEX('Disaggregation Data'!$M$3:$M$154,MATCH(LEFT(M45,255),LEFT('Disaggregation Data'!$J$3:$J$154,255),0))),"")</f>
        <v/>
      </c>
      <c r="J45" s="398" t="str">
        <f t="array" ref="J45">IFERROR(IF(INDEX('Disaggregation Data'!$N$3:$N$154,MATCH(LEFT(M45,255),LEFT('Disaggregation Data'!$J$3:$J$154,255),0))=0,"",INDEX('Disaggregation Data'!$N$3:$N$154,MATCH(LEFT(M45,255),LEFT('Disaggregation Data'!$J$3:$J$154,255),0))),"")</f>
        <v/>
      </c>
      <c r="K45" s="490">
        <f t="shared" si="0"/>
        <v>16</v>
      </c>
      <c r="L45" s="490" t="str">
        <f t="shared" si="1"/>
        <v/>
      </c>
      <c r="M45" s="490" t="str">
        <f t="shared" si="2"/>
        <v/>
      </c>
      <c r="N45" s="468" t="b">
        <f t="shared" si="3"/>
        <v>0</v>
      </c>
      <c r="O45" s="473" t="s">
        <v>1570</v>
      </c>
      <c r="P45" s="510" t="str">
        <f t="array" ref="P45">IFERROR(IF(INDEX('Disaggregation Records'!$G$3:$G$56,MATCH(LEFT(L45,255),LEFT('Disaggregation Records'!$D$3:$D$56,255),0))=0,"",INDEX('Disaggregation Records'!$G$3:$G$56,MATCH(LEFT(L45,255),LEFT('Disaggregation Records'!$D$3:$D$56,255),0))),"")</f>
        <v/>
      </c>
      <c r="Q45" s="511" t="s">
        <v>447</v>
      </c>
      <c r="R45" s="374"/>
    </row>
    <row r="46" spans="1:18" ht="47.1" customHeight="1" x14ac:dyDescent="0.25">
      <c r="A46" s="396">
        <v>4</v>
      </c>
      <c r="B46" s="414" t="str">
        <f>IFERROR(VLOOKUP(A46,'Impact Indicators - Section B'!$A$9:$S$27,19,FALSE),"")</f>
        <v/>
      </c>
      <c r="C46" s="509" t="str">
        <f t="array" ref="C46">IFERROR(IF(INDEX('Disaggregation Records'!$E$3:$E$56,MATCH(LEFT(L46,255),LEFT('Disaggregation Records'!$D$3:$D$56,255),0))=0,"",INDEX('Disaggregation Records'!$E$3:$E$56,MATCH(LEFT(L46,255),LEFT('Disaggregation Records'!$D$3:$D$56,255),0))),"")</f>
        <v/>
      </c>
      <c r="D46" s="509" t="str">
        <f t="array" ref="D46">IFERROR(IF(INDEX('Disaggregation Records'!$F$3:$F$56,MATCH(LEFT(L46,255),LEFT('Disaggregation Records'!$D$3:$D$56,255),0))=0,"",INDEX('Disaggregation Records'!$F$3:$F$56,MATCH(LEFT(L46,255),LEFT('Disaggregation Records'!$D$3:$D$56,255),0))),"")</f>
        <v/>
      </c>
      <c r="E46" s="399" t="str">
        <f t="array" ref="E46">IFERROR(IF(INDEX('Disaggregation Data'!$K$3:$K$154,MATCH(LEFT(M46,255),LEFT('Disaggregation Data'!$J$3:$J$154,255),0))=0,"",INDEX('Disaggregation Data'!$K$3:$K$154,MATCH(LEFT(M46,255),LEFT('Disaggregation Data'!$J$3:$J$154,255),0))),"")</f>
        <v/>
      </c>
      <c r="F46" s="399" t="str">
        <f t="array" ref="F46">IFERROR(IF(INDEX('Disaggregation Data'!$L$3:$L$154,MATCH(LEFT(M46,255),LEFT('Disaggregation Data'!$J$3:$J$154,255),0))=0,"",INDEX('Disaggregation Data'!$L$3:$L$154,MATCH(LEFT(M46,255),LEFT('Disaggregation Data'!$J$3:$J$154,255),0))),"")</f>
        <v/>
      </c>
      <c r="G46" s="399" t="str">
        <f t="array" ref="G46">IFERROR(IF(INDEX('Disaggregation Data'!$O$3:$O$154,MATCH(LEFT(M46,255),LEFT('Disaggregation Data'!$J$3:$J$154,255),0))=0,"",INDEX('Disaggregation Data'!$O$3:$O$154,MATCH(LEFT(M46,255),LEFT('Disaggregation Data'!$J$3:$J$154,255),0))),"")</f>
        <v/>
      </c>
      <c r="H46" s="398" t="str">
        <f t="array" ref="H46">IFERROR(IF(INDEX('Disaggregation Data'!$P$3:$P$154,MATCH(LEFT(M46,255),LEFT('Disaggregation Data'!$J$3:$J$154,255),0))=0,"",INDEX('Disaggregation Data'!$P$3:$P$154,MATCH(LEFT(M46,255),LEFT('Disaggregation Data'!$J$3:$J$154,255),0))),"")</f>
        <v/>
      </c>
      <c r="I46" s="399" t="str">
        <f t="array" ref="I46">IFERROR(IF(INDEX('Disaggregation Data'!$M$3:$M$154,MATCH(LEFT(M46,255),LEFT('Disaggregation Data'!$J$3:$J$154,255),0))=0,"",INDEX('Disaggregation Data'!$M$3:$M$154,MATCH(LEFT(M46,255),LEFT('Disaggregation Data'!$J$3:$J$154,255),0))),"")</f>
        <v/>
      </c>
      <c r="J46" s="398" t="str">
        <f t="array" ref="J46">IFERROR(IF(INDEX('Disaggregation Data'!$N$3:$N$154,MATCH(LEFT(M46,255),LEFT('Disaggregation Data'!$J$3:$J$154,255),0))=0,"",INDEX('Disaggregation Data'!$N$3:$N$154,MATCH(LEFT(M46,255),LEFT('Disaggregation Data'!$J$3:$J$154,255),0))),"")</f>
        <v/>
      </c>
      <c r="K46" s="490">
        <f t="shared" si="0"/>
        <v>17</v>
      </c>
      <c r="L46" s="490" t="str">
        <f t="shared" si="1"/>
        <v/>
      </c>
      <c r="M46" s="490" t="str">
        <f t="shared" si="2"/>
        <v/>
      </c>
      <c r="N46" s="468" t="b">
        <f t="shared" si="3"/>
        <v>0</v>
      </c>
      <c r="O46" s="473" t="s">
        <v>1571</v>
      </c>
      <c r="P46" s="510" t="str">
        <f t="array" ref="P46">IFERROR(IF(INDEX('Disaggregation Records'!$G$3:$G$56,MATCH(LEFT(L46,255),LEFT('Disaggregation Records'!$D$3:$D$56,255),0))=0,"",INDEX('Disaggregation Records'!$G$3:$G$56,MATCH(LEFT(L46,255),LEFT('Disaggregation Records'!$D$3:$D$56,255),0))),"")</f>
        <v/>
      </c>
      <c r="Q46" s="511" t="s">
        <v>447</v>
      </c>
      <c r="R46" s="374"/>
    </row>
    <row r="47" spans="1:18" ht="47.1" customHeight="1" x14ac:dyDescent="0.25">
      <c r="A47" s="396">
        <v>4</v>
      </c>
      <c r="B47" s="414" t="str">
        <f>IFERROR(VLOOKUP(A47,'Impact Indicators - Section B'!$A$9:$S$27,19,FALSE),"")</f>
        <v/>
      </c>
      <c r="C47" s="509" t="str">
        <f t="array" ref="C47">IFERROR(IF(INDEX('Disaggregation Records'!$E$3:$E$56,MATCH(LEFT(L47,255),LEFT('Disaggregation Records'!$D$3:$D$56,255),0))=0,"",INDEX('Disaggregation Records'!$E$3:$E$56,MATCH(LEFT(L47,255),LEFT('Disaggregation Records'!$D$3:$D$56,255),0))),"")</f>
        <v/>
      </c>
      <c r="D47" s="509" t="str">
        <f t="array" ref="D47">IFERROR(IF(INDEX('Disaggregation Records'!$F$3:$F$56,MATCH(LEFT(L47,255),LEFT('Disaggregation Records'!$D$3:$D$56,255),0))=0,"",INDEX('Disaggregation Records'!$F$3:$F$56,MATCH(LEFT(L47,255),LEFT('Disaggregation Records'!$D$3:$D$56,255),0))),"")</f>
        <v/>
      </c>
      <c r="E47" s="399" t="str">
        <f t="array" ref="E47">IFERROR(IF(INDEX('Disaggregation Data'!$K$3:$K$154,MATCH(LEFT(M47,255),LEFT('Disaggregation Data'!$J$3:$J$154,255),0))=0,"",INDEX('Disaggregation Data'!$K$3:$K$154,MATCH(LEFT(M47,255),LEFT('Disaggregation Data'!$J$3:$J$154,255),0))),"")</f>
        <v/>
      </c>
      <c r="F47" s="399" t="str">
        <f t="array" ref="F47">IFERROR(IF(INDEX('Disaggregation Data'!$L$3:$L$154,MATCH(LEFT(M47,255),LEFT('Disaggregation Data'!$J$3:$J$154,255),0))=0,"",INDEX('Disaggregation Data'!$L$3:$L$154,MATCH(LEFT(M47,255),LEFT('Disaggregation Data'!$J$3:$J$154,255),0))),"")</f>
        <v/>
      </c>
      <c r="G47" s="399" t="str">
        <f t="array" ref="G47">IFERROR(IF(INDEX('Disaggregation Data'!$O$3:$O$154,MATCH(LEFT(M47,255),LEFT('Disaggregation Data'!$J$3:$J$154,255),0))=0,"",INDEX('Disaggregation Data'!$O$3:$O$154,MATCH(LEFT(M47,255),LEFT('Disaggregation Data'!$J$3:$J$154,255),0))),"")</f>
        <v/>
      </c>
      <c r="H47" s="398" t="str">
        <f t="array" ref="H47">IFERROR(IF(INDEX('Disaggregation Data'!$P$3:$P$154,MATCH(LEFT(M47,255),LEFT('Disaggregation Data'!$J$3:$J$154,255),0))=0,"",INDEX('Disaggregation Data'!$P$3:$P$154,MATCH(LEFT(M47,255),LEFT('Disaggregation Data'!$J$3:$J$154,255),0))),"")</f>
        <v/>
      </c>
      <c r="I47" s="399" t="str">
        <f t="array" ref="I47">IFERROR(IF(INDEX('Disaggregation Data'!$M$3:$M$154,MATCH(LEFT(M47,255),LEFT('Disaggregation Data'!$J$3:$J$154,255),0))=0,"",INDEX('Disaggregation Data'!$M$3:$M$154,MATCH(LEFT(M47,255),LEFT('Disaggregation Data'!$J$3:$J$154,255),0))),"")</f>
        <v/>
      </c>
      <c r="J47" s="398" t="str">
        <f t="array" ref="J47">IFERROR(IF(INDEX('Disaggregation Data'!$N$3:$N$154,MATCH(LEFT(M47,255),LEFT('Disaggregation Data'!$J$3:$J$154,255),0))=0,"",INDEX('Disaggregation Data'!$N$3:$N$154,MATCH(LEFT(M47,255),LEFT('Disaggregation Data'!$J$3:$J$154,255),0))),"")</f>
        <v/>
      </c>
      <c r="K47" s="490">
        <f t="shared" si="0"/>
        <v>18</v>
      </c>
      <c r="L47" s="490" t="str">
        <f t="shared" si="1"/>
        <v/>
      </c>
      <c r="M47" s="490" t="str">
        <f t="shared" si="2"/>
        <v/>
      </c>
      <c r="N47" s="468" t="b">
        <f t="shared" si="3"/>
        <v>0</v>
      </c>
      <c r="O47" s="473" t="s">
        <v>1572</v>
      </c>
      <c r="P47" s="510" t="str">
        <f t="array" ref="P47">IFERROR(IF(INDEX('Disaggregation Records'!$G$3:$G$56,MATCH(LEFT(L47,255),LEFT('Disaggregation Records'!$D$3:$D$56,255),0))=0,"",INDEX('Disaggregation Records'!$G$3:$G$56,MATCH(LEFT(L47,255),LEFT('Disaggregation Records'!$D$3:$D$56,255),0))),"")</f>
        <v/>
      </c>
      <c r="Q47" s="511" t="s">
        <v>447</v>
      </c>
      <c r="R47" s="374"/>
    </row>
    <row r="48" spans="1:18" ht="47.1" customHeight="1" x14ac:dyDescent="0.25">
      <c r="A48" s="396">
        <v>4</v>
      </c>
      <c r="B48" s="414" t="str">
        <f>IFERROR(VLOOKUP(A48,'Impact Indicators - Section B'!$A$9:$S$27,19,FALSE),"")</f>
        <v/>
      </c>
      <c r="C48" s="509" t="str">
        <f t="array" ref="C48">IFERROR(IF(INDEX('Disaggregation Records'!$E$3:$E$56,MATCH(LEFT(L48,255),LEFT('Disaggregation Records'!$D$3:$D$56,255),0))=0,"",INDEX('Disaggregation Records'!$E$3:$E$56,MATCH(LEFT(L48,255),LEFT('Disaggregation Records'!$D$3:$D$56,255),0))),"")</f>
        <v/>
      </c>
      <c r="D48" s="509" t="str">
        <f t="array" ref="D48">IFERROR(IF(INDEX('Disaggregation Records'!$F$3:$F$56,MATCH(LEFT(L48,255),LEFT('Disaggregation Records'!$D$3:$D$56,255),0))=0,"",INDEX('Disaggregation Records'!$F$3:$F$56,MATCH(LEFT(L48,255),LEFT('Disaggregation Records'!$D$3:$D$56,255),0))),"")</f>
        <v/>
      </c>
      <c r="E48" s="399" t="str">
        <f t="array" ref="E48">IFERROR(IF(INDEX('Disaggregation Data'!$K$3:$K$154,MATCH(LEFT(M48,255),LEFT('Disaggregation Data'!$J$3:$J$154,255),0))=0,"",INDEX('Disaggregation Data'!$K$3:$K$154,MATCH(LEFT(M48,255),LEFT('Disaggregation Data'!$J$3:$J$154,255),0))),"")</f>
        <v/>
      </c>
      <c r="F48" s="399" t="str">
        <f t="array" ref="F48">IFERROR(IF(INDEX('Disaggregation Data'!$L$3:$L$154,MATCH(LEFT(M48,255),LEFT('Disaggregation Data'!$J$3:$J$154,255),0))=0,"",INDEX('Disaggregation Data'!$L$3:$L$154,MATCH(LEFT(M48,255),LEFT('Disaggregation Data'!$J$3:$J$154,255),0))),"")</f>
        <v/>
      </c>
      <c r="G48" s="399" t="str">
        <f t="array" ref="G48">IFERROR(IF(INDEX('Disaggregation Data'!$O$3:$O$154,MATCH(LEFT(M48,255),LEFT('Disaggregation Data'!$J$3:$J$154,255),0))=0,"",INDEX('Disaggregation Data'!$O$3:$O$154,MATCH(LEFT(M48,255),LEFT('Disaggregation Data'!$J$3:$J$154,255),0))),"")</f>
        <v/>
      </c>
      <c r="H48" s="398" t="str">
        <f t="array" ref="H48">IFERROR(IF(INDEX('Disaggregation Data'!$P$3:$P$154,MATCH(LEFT(M48,255),LEFT('Disaggregation Data'!$J$3:$J$154,255),0))=0,"",INDEX('Disaggregation Data'!$P$3:$P$154,MATCH(LEFT(M48,255),LEFT('Disaggregation Data'!$J$3:$J$154,255),0))),"")</f>
        <v/>
      </c>
      <c r="I48" s="399" t="str">
        <f t="array" ref="I48">IFERROR(IF(INDEX('Disaggregation Data'!$M$3:$M$154,MATCH(LEFT(M48,255),LEFT('Disaggregation Data'!$J$3:$J$154,255),0))=0,"",INDEX('Disaggregation Data'!$M$3:$M$154,MATCH(LEFT(M48,255),LEFT('Disaggregation Data'!$J$3:$J$154,255),0))),"")</f>
        <v/>
      </c>
      <c r="J48" s="398" t="str">
        <f t="array" ref="J48">IFERROR(IF(INDEX('Disaggregation Data'!$N$3:$N$154,MATCH(LEFT(M48,255),LEFT('Disaggregation Data'!$J$3:$J$154,255),0))=0,"",INDEX('Disaggregation Data'!$N$3:$N$154,MATCH(LEFT(M48,255),LEFT('Disaggregation Data'!$J$3:$J$154,255),0))),"")</f>
        <v/>
      </c>
      <c r="K48" s="490">
        <f t="shared" si="0"/>
        <v>19</v>
      </c>
      <c r="L48" s="490" t="str">
        <f t="shared" si="1"/>
        <v/>
      </c>
      <c r="M48" s="490" t="str">
        <f t="shared" si="2"/>
        <v/>
      </c>
      <c r="N48" s="468" t="b">
        <f t="shared" si="3"/>
        <v>0</v>
      </c>
      <c r="O48" s="473" t="s">
        <v>1573</v>
      </c>
      <c r="P48" s="510" t="str">
        <f t="array" ref="P48">IFERROR(IF(INDEX('Disaggregation Records'!$G$3:$G$56,MATCH(LEFT(L48,255),LEFT('Disaggregation Records'!$D$3:$D$56,255),0))=0,"",INDEX('Disaggregation Records'!$G$3:$G$56,MATCH(LEFT(L48,255),LEFT('Disaggregation Records'!$D$3:$D$56,255),0))),"")</f>
        <v/>
      </c>
      <c r="Q48" s="511" t="s">
        <v>447</v>
      </c>
      <c r="R48" s="374"/>
    </row>
    <row r="49" spans="1:18" ht="47.1" customHeight="1" x14ac:dyDescent="0.25">
      <c r="A49" s="396">
        <v>5</v>
      </c>
      <c r="B49" s="414" t="str">
        <f>IFERROR(VLOOKUP(A49,'Impact Indicators - Section B'!$A$9:$S$27,19,FALSE),"")</f>
        <v/>
      </c>
      <c r="C49" s="509" t="str">
        <f t="array" ref="C49">IFERROR(IF(INDEX('Disaggregation Records'!$E$3:$E$56,MATCH(LEFT(L49,255),LEFT('Disaggregation Records'!$D$3:$D$56,255),0))=0,"",INDEX('Disaggregation Records'!$E$3:$E$56,MATCH(LEFT(L49,255),LEFT('Disaggregation Records'!$D$3:$D$56,255),0))),"")</f>
        <v/>
      </c>
      <c r="D49" s="509" t="str">
        <f t="array" ref="D49">IFERROR(IF(INDEX('Disaggregation Records'!$F$3:$F$56,MATCH(LEFT(L49,255),LEFT('Disaggregation Records'!$D$3:$D$56,255),0))=0,"",INDEX('Disaggregation Records'!$F$3:$F$56,MATCH(LEFT(L49,255),LEFT('Disaggregation Records'!$D$3:$D$56,255),0))),"")</f>
        <v/>
      </c>
      <c r="E49" s="399" t="str">
        <f t="array" ref="E49">IFERROR(IF(INDEX('Disaggregation Data'!$K$3:$K$154,MATCH(LEFT(M49,255),LEFT('Disaggregation Data'!$J$3:$J$154,255),0))=0,"",INDEX('Disaggregation Data'!$K$3:$K$154,MATCH(LEFT(M49,255),LEFT('Disaggregation Data'!$J$3:$J$154,255),0))),"")</f>
        <v/>
      </c>
      <c r="F49" s="399" t="str">
        <f t="array" ref="F49">IFERROR(IF(INDEX('Disaggregation Data'!$L$3:$L$154,MATCH(LEFT(M49,255),LEFT('Disaggregation Data'!$J$3:$J$154,255),0))=0,"",INDEX('Disaggregation Data'!$L$3:$L$154,MATCH(LEFT(M49,255),LEFT('Disaggregation Data'!$J$3:$J$154,255),0))),"")</f>
        <v/>
      </c>
      <c r="G49" s="399" t="str">
        <f t="array" ref="G49">IFERROR(IF(INDEX('Disaggregation Data'!$O$3:$O$154,MATCH(LEFT(M49,255),LEFT('Disaggregation Data'!$J$3:$J$154,255),0))=0,"",INDEX('Disaggregation Data'!$O$3:$O$154,MATCH(LEFT(M49,255),LEFT('Disaggregation Data'!$J$3:$J$154,255),0))),"")</f>
        <v/>
      </c>
      <c r="H49" s="398" t="str">
        <f t="array" ref="H49">IFERROR(IF(INDEX('Disaggregation Data'!$P$3:$P$154,MATCH(LEFT(M49,255),LEFT('Disaggregation Data'!$J$3:$J$154,255),0))=0,"",INDEX('Disaggregation Data'!$P$3:$P$154,MATCH(LEFT(M49,255),LEFT('Disaggregation Data'!$J$3:$J$154,255),0))),"")</f>
        <v/>
      </c>
      <c r="I49" s="399" t="str">
        <f t="array" ref="I49">IFERROR(IF(INDEX('Disaggregation Data'!$M$3:$M$154,MATCH(LEFT(M49,255),LEFT('Disaggregation Data'!$J$3:$J$154,255),0))=0,"",INDEX('Disaggregation Data'!$M$3:$M$154,MATCH(LEFT(M49,255),LEFT('Disaggregation Data'!$J$3:$J$154,255),0))),"")</f>
        <v/>
      </c>
      <c r="J49" s="398" t="str">
        <f t="array" ref="J49">IFERROR(IF(INDEX('Disaggregation Data'!$N$3:$N$154,MATCH(LEFT(M49,255),LEFT('Disaggregation Data'!$J$3:$J$154,255),0))=0,"",INDEX('Disaggregation Data'!$N$3:$N$154,MATCH(LEFT(M49,255),LEFT('Disaggregation Data'!$J$3:$J$154,255),0))),"")</f>
        <v/>
      </c>
      <c r="K49" s="490">
        <f t="shared" si="0"/>
        <v>20</v>
      </c>
      <c r="L49" s="490" t="str">
        <f t="shared" si="1"/>
        <v/>
      </c>
      <c r="M49" s="490" t="str">
        <f t="shared" si="2"/>
        <v/>
      </c>
      <c r="N49" s="468" t="b">
        <f t="shared" si="3"/>
        <v>0</v>
      </c>
      <c r="O49" s="473" t="s">
        <v>1574</v>
      </c>
      <c r="P49" s="510" t="str">
        <f t="array" ref="P49">IFERROR(IF(INDEX('Disaggregation Records'!$G$3:$G$56,MATCH(LEFT(L49,255),LEFT('Disaggregation Records'!$D$3:$D$56,255),0))=0,"",INDEX('Disaggregation Records'!$G$3:$G$56,MATCH(LEFT(L49,255),LEFT('Disaggregation Records'!$D$3:$D$56,255),0))),"")</f>
        <v/>
      </c>
      <c r="Q49" s="511" t="s">
        <v>449</v>
      </c>
      <c r="R49" s="374"/>
    </row>
    <row r="50" spans="1:18" ht="47.1" customHeight="1" x14ac:dyDescent="0.25">
      <c r="A50" s="396">
        <v>5</v>
      </c>
      <c r="B50" s="414" t="str">
        <f>IFERROR(VLOOKUP(A50,'Impact Indicators - Section B'!$A$9:$S$27,19,FALSE),"")</f>
        <v/>
      </c>
      <c r="C50" s="509" t="str">
        <f t="array" ref="C50">IFERROR(IF(INDEX('Disaggregation Records'!$E$3:$E$56,MATCH(LEFT(L50,255),LEFT('Disaggregation Records'!$D$3:$D$56,255),0))=0,"",INDEX('Disaggregation Records'!$E$3:$E$56,MATCH(LEFT(L50,255),LEFT('Disaggregation Records'!$D$3:$D$56,255),0))),"")</f>
        <v/>
      </c>
      <c r="D50" s="509" t="str">
        <f t="array" ref="D50">IFERROR(IF(INDEX('Disaggregation Records'!$F$3:$F$56,MATCH(LEFT(L50,255),LEFT('Disaggregation Records'!$D$3:$D$56,255),0))=0,"",INDEX('Disaggregation Records'!$F$3:$F$56,MATCH(LEFT(L50,255),LEFT('Disaggregation Records'!$D$3:$D$56,255),0))),"")</f>
        <v/>
      </c>
      <c r="E50" s="399" t="str">
        <f t="array" ref="E50">IFERROR(IF(INDEX('Disaggregation Data'!$K$3:$K$154,MATCH(LEFT(M50,255),LEFT('Disaggregation Data'!$J$3:$J$154,255),0))=0,"",INDEX('Disaggregation Data'!$K$3:$K$154,MATCH(LEFT(M50,255),LEFT('Disaggregation Data'!$J$3:$J$154,255),0))),"")</f>
        <v/>
      </c>
      <c r="F50" s="399" t="str">
        <f t="array" ref="F50">IFERROR(IF(INDEX('Disaggregation Data'!$L$3:$L$154,MATCH(LEFT(M50,255),LEFT('Disaggregation Data'!$J$3:$J$154,255),0))=0,"",INDEX('Disaggregation Data'!$L$3:$L$154,MATCH(LEFT(M50,255),LEFT('Disaggregation Data'!$J$3:$J$154,255),0))),"")</f>
        <v/>
      </c>
      <c r="G50" s="399" t="str">
        <f t="array" ref="G50">IFERROR(IF(INDEX('Disaggregation Data'!$O$3:$O$154,MATCH(LEFT(M50,255),LEFT('Disaggregation Data'!$J$3:$J$154,255),0))=0,"",INDEX('Disaggregation Data'!$O$3:$O$154,MATCH(LEFT(M50,255),LEFT('Disaggregation Data'!$J$3:$J$154,255),0))),"")</f>
        <v/>
      </c>
      <c r="H50" s="398" t="str">
        <f t="array" ref="H50">IFERROR(IF(INDEX('Disaggregation Data'!$P$3:$P$154,MATCH(LEFT(M50,255),LEFT('Disaggregation Data'!$J$3:$J$154,255),0))=0,"",INDEX('Disaggregation Data'!$P$3:$P$154,MATCH(LEFT(M50,255),LEFT('Disaggregation Data'!$J$3:$J$154,255),0))),"")</f>
        <v/>
      </c>
      <c r="I50" s="399" t="str">
        <f t="array" ref="I50">IFERROR(IF(INDEX('Disaggregation Data'!$M$3:$M$154,MATCH(LEFT(M50,255),LEFT('Disaggregation Data'!$J$3:$J$154,255),0))=0,"",INDEX('Disaggregation Data'!$M$3:$M$154,MATCH(LEFT(M50,255),LEFT('Disaggregation Data'!$J$3:$J$154,255),0))),"")</f>
        <v/>
      </c>
      <c r="J50" s="398" t="str">
        <f t="array" ref="J50">IFERROR(IF(INDEX('Disaggregation Data'!$N$3:$N$154,MATCH(LEFT(M50,255),LEFT('Disaggregation Data'!$J$3:$J$154,255),0))=0,"",INDEX('Disaggregation Data'!$N$3:$N$154,MATCH(LEFT(M50,255),LEFT('Disaggregation Data'!$J$3:$J$154,255),0))),"")</f>
        <v/>
      </c>
      <c r="K50" s="490">
        <f t="shared" si="0"/>
        <v>21</v>
      </c>
      <c r="L50" s="490" t="str">
        <f t="shared" si="1"/>
        <v/>
      </c>
      <c r="M50" s="490" t="str">
        <f t="shared" si="2"/>
        <v/>
      </c>
      <c r="N50" s="468" t="b">
        <f t="shared" si="3"/>
        <v>0</v>
      </c>
      <c r="O50" s="473" t="s">
        <v>1575</v>
      </c>
      <c r="P50" s="510" t="str">
        <f t="array" ref="P50">IFERROR(IF(INDEX('Disaggregation Records'!$G$3:$G$56,MATCH(LEFT(L50,255),LEFT('Disaggregation Records'!$D$3:$D$56,255),0))=0,"",INDEX('Disaggregation Records'!$G$3:$G$56,MATCH(LEFT(L50,255),LEFT('Disaggregation Records'!$D$3:$D$56,255),0))),"")</f>
        <v/>
      </c>
      <c r="Q50" s="511" t="s">
        <v>449</v>
      </c>
      <c r="R50" s="374"/>
    </row>
    <row r="51" spans="1:18" ht="47.1" customHeight="1" x14ac:dyDescent="0.25">
      <c r="A51" s="396">
        <v>5</v>
      </c>
      <c r="B51" s="414" t="str">
        <f>IFERROR(VLOOKUP(A51,'Impact Indicators - Section B'!$A$9:$S$27,19,FALSE),"")</f>
        <v/>
      </c>
      <c r="C51" s="509" t="str">
        <f t="array" ref="C51">IFERROR(IF(INDEX('Disaggregation Records'!$E$3:$E$56,MATCH(LEFT(L51,255),LEFT('Disaggregation Records'!$D$3:$D$56,255),0))=0,"",INDEX('Disaggregation Records'!$E$3:$E$56,MATCH(LEFT(L51,255),LEFT('Disaggregation Records'!$D$3:$D$56,255),0))),"")</f>
        <v/>
      </c>
      <c r="D51" s="509" t="str">
        <f t="array" ref="D51">IFERROR(IF(INDEX('Disaggregation Records'!$F$3:$F$56,MATCH(LEFT(L51,255),LEFT('Disaggregation Records'!$D$3:$D$56,255),0))=0,"",INDEX('Disaggregation Records'!$F$3:$F$56,MATCH(LEFT(L51,255),LEFT('Disaggregation Records'!$D$3:$D$56,255),0))),"")</f>
        <v/>
      </c>
      <c r="E51" s="399" t="str">
        <f t="array" ref="E51">IFERROR(IF(INDEX('Disaggregation Data'!$K$3:$K$154,MATCH(LEFT(M51,255),LEFT('Disaggregation Data'!$J$3:$J$154,255),0))=0,"",INDEX('Disaggregation Data'!$K$3:$K$154,MATCH(LEFT(M51,255),LEFT('Disaggregation Data'!$J$3:$J$154,255),0))),"")</f>
        <v/>
      </c>
      <c r="F51" s="399" t="str">
        <f t="array" ref="F51">IFERROR(IF(INDEX('Disaggregation Data'!$L$3:$L$154,MATCH(LEFT(M51,255),LEFT('Disaggregation Data'!$J$3:$J$154,255),0))=0,"",INDEX('Disaggregation Data'!$L$3:$L$154,MATCH(LEFT(M51,255),LEFT('Disaggregation Data'!$J$3:$J$154,255),0))),"")</f>
        <v/>
      </c>
      <c r="G51" s="399" t="str">
        <f t="array" ref="G51">IFERROR(IF(INDEX('Disaggregation Data'!$O$3:$O$154,MATCH(LEFT(M51,255),LEFT('Disaggregation Data'!$J$3:$J$154,255),0))=0,"",INDEX('Disaggregation Data'!$O$3:$O$154,MATCH(LEFT(M51,255),LEFT('Disaggregation Data'!$J$3:$J$154,255),0))),"")</f>
        <v/>
      </c>
      <c r="H51" s="398" t="str">
        <f t="array" ref="H51">IFERROR(IF(INDEX('Disaggregation Data'!$P$3:$P$154,MATCH(LEFT(M51,255),LEFT('Disaggregation Data'!$J$3:$J$154,255),0))=0,"",INDEX('Disaggregation Data'!$P$3:$P$154,MATCH(LEFT(M51,255),LEFT('Disaggregation Data'!$J$3:$J$154,255),0))),"")</f>
        <v/>
      </c>
      <c r="I51" s="399" t="str">
        <f t="array" ref="I51">IFERROR(IF(INDEX('Disaggregation Data'!$M$3:$M$154,MATCH(LEFT(M51,255),LEFT('Disaggregation Data'!$J$3:$J$154,255),0))=0,"",INDEX('Disaggregation Data'!$M$3:$M$154,MATCH(LEFT(M51,255),LEFT('Disaggregation Data'!$J$3:$J$154,255),0))),"")</f>
        <v/>
      </c>
      <c r="J51" s="398" t="str">
        <f t="array" ref="J51">IFERROR(IF(INDEX('Disaggregation Data'!$N$3:$N$154,MATCH(LEFT(M51,255),LEFT('Disaggregation Data'!$J$3:$J$154,255),0))=0,"",INDEX('Disaggregation Data'!$N$3:$N$154,MATCH(LEFT(M51,255),LEFT('Disaggregation Data'!$J$3:$J$154,255),0))),"")</f>
        <v/>
      </c>
      <c r="K51" s="490">
        <f t="shared" si="0"/>
        <v>22</v>
      </c>
      <c r="L51" s="490" t="str">
        <f t="shared" si="1"/>
        <v/>
      </c>
      <c r="M51" s="490" t="str">
        <f t="shared" si="2"/>
        <v/>
      </c>
      <c r="N51" s="468" t="b">
        <f t="shared" si="3"/>
        <v>0</v>
      </c>
      <c r="O51" s="473" t="s">
        <v>1576</v>
      </c>
      <c r="P51" s="510" t="str">
        <f t="array" ref="P51">IFERROR(IF(INDEX('Disaggregation Records'!$G$3:$G$56,MATCH(LEFT(L51,255),LEFT('Disaggregation Records'!$D$3:$D$56,255),0))=0,"",INDEX('Disaggregation Records'!$G$3:$G$56,MATCH(LEFT(L51,255),LEFT('Disaggregation Records'!$D$3:$D$56,255),0))),"")</f>
        <v/>
      </c>
      <c r="Q51" s="511" t="s">
        <v>449</v>
      </c>
      <c r="R51" s="374"/>
    </row>
    <row r="52" spans="1:18" ht="47.1" customHeight="1" x14ac:dyDescent="0.25">
      <c r="A52" s="396">
        <v>5</v>
      </c>
      <c r="B52" s="414" t="str">
        <f>IFERROR(VLOOKUP(A52,'Impact Indicators - Section B'!$A$9:$S$27,19,FALSE),"")</f>
        <v/>
      </c>
      <c r="C52" s="509" t="str">
        <f t="array" ref="C52">IFERROR(IF(INDEX('Disaggregation Records'!$E$3:$E$56,MATCH(LEFT(L52,255),LEFT('Disaggregation Records'!$D$3:$D$56,255),0))=0,"",INDEX('Disaggregation Records'!$E$3:$E$56,MATCH(LEFT(L52,255),LEFT('Disaggregation Records'!$D$3:$D$56,255),0))),"")</f>
        <v/>
      </c>
      <c r="D52" s="509" t="str">
        <f t="array" ref="D52">IFERROR(IF(INDEX('Disaggregation Records'!$F$3:$F$56,MATCH(LEFT(L52,255),LEFT('Disaggregation Records'!$D$3:$D$56,255),0))=0,"",INDEX('Disaggregation Records'!$F$3:$F$56,MATCH(LEFT(L52,255),LEFT('Disaggregation Records'!$D$3:$D$56,255),0))),"")</f>
        <v/>
      </c>
      <c r="E52" s="399" t="str">
        <f t="array" ref="E52">IFERROR(IF(INDEX('Disaggregation Data'!$K$3:$K$154,MATCH(LEFT(M52,255),LEFT('Disaggregation Data'!$J$3:$J$154,255),0))=0,"",INDEX('Disaggregation Data'!$K$3:$K$154,MATCH(LEFT(M52,255),LEFT('Disaggregation Data'!$J$3:$J$154,255),0))),"")</f>
        <v/>
      </c>
      <c r="F52" s="399" t="str">
        <f t="array" ref="F52">IFERROR(IF(INDEX('Disaggregation Data'!$L$3:$L$154,MATCH(LEFT(M52,255),LEFT('Disaggregation Data'!$J$3:$J$154,255),0))=0,"",INDEX('Disaggregation Data'!$L$3:$L$154,MATCH(LEFT(M52,255),LEFT('Disaggregation Data'!$J$3:$J$154,255),0))),"")</f>
        <v/>
      </c>
      <c r="G52" s="399" t="str">
        <f t="array" ref="G52">IFERROR(IF(INDEX('Disaggregation Data'!$O$3:$O$154,MATCH(LEFT(M52,255),LEFT('Disaggregation Data'!$J$3:$J$154,255),0))=0,"",INDEX('Disaggregation Data'!$O$3:$O$154,MATCH(LEFT(M52,255),LEFT('Disaggregation Data'!$J$3:$J$154,255),0))),"")</f>
        <v/>
      </c>
      <c r="H52" s="398" t="str">
        <f t="array" ref="H52">IFERROR(IF(INDEX('Disaggregation Data'!$P$3:$P$154,MATCH(LEFT(M52,255),LEFT('Disaggregation Data'!$J$3:$J$154,255),0))=0,"",INDEX('Disaggregation Data'!$P$3:$P$154,MATCH(LEFT(M52,255),LEFT('Disaggregation Data'!$J$3:$J$154,255),0))),"")</f>
        <v/>
      </c>
      <c r="I52" s="399" t="str">
        <f t="array" ref="I52">IFERROR(IF(INDEX('Disaggregation Data'!$M$3:$M$154,MATCH(LEFT(M52,255),LEFT('Disaggregation Data'!$J$3:$J$154,255),0))=0,"",INDEX('Disaggregation Data'!$M$3:$M$154,MATCH(LEFT(M52,255),LEFT('Disaggregation Data'!$J$3:$J$154,255),0))),"")</f>
        <v/>
      </c>
      <c r="J52" s="398" t="str">
        <f t="array" ref="J52">IFERROR(IF(INDEX('Disaggregation Data'!$N$3:$N$154,MATCH(LEFT(M52,255),LEFT('Disaggregation Data'!$J$3:$J$154,255),0))=0,"",INDEX('Disaggregation Data'!$N$3:$N$154,MATCH(LEFT(M52,255),LEFT('Disaggregation Data'!$J$3:$J$154,255),0))),"")</f>
        <v/>
      </c>
      <c r="K52" s="490">
        <f t="shared" si="0"/>
        <v>23</v>
      </c>
      <c r="L52" s="490" t="str">
        <f t="shared" si="1"/>
        <v/>
      </c>
      <c r="M52" s="490" t="str">
        <f t="shared" si="2"/>
        <v/>
      </c>
      <c r="N52" s="468" t="b">
        <f t="shared" si="3"/>
        <v>0</v>
      </c>
      <c r="O52" s="473" t="s">
        <v>1577</v>
      </c>
      <c r="P52" s="510" t="str">
        <f t="array" ref="P52">IFERROR(IF(INDEX('Disaggregation Records'!$G$3:$G$56,MATCH(LEFT(L52,255),LEFT('Disaggregation Records'!$D$3:$D$56,255),0))=0,"",INDEX('Disaggregation Records'!$G$3:$G$56,MATCH(LEFT(L52,255),LEFT('Disaggregation Records'!$D$3:$D$56,255),0))),"")</f>
        <v/>
      </c>
      <c r="Q52" s="511" t="s">
        <v>449</v>
      </c>
      <c r="R52" s="374"/>
    </row>
    <row r="53" spans="1:18" ht="47.1" customHeight="1" x14ac:dyDescent="0.25">
      <c r="A53" s="396">
        <v>5</v>
      </c>
      <c r="B53" s="414" t="str">
        <f>IFERROR(VLOOKUP(A53,'Impact Indicators - Section B'!$A$9:$S$27,19,FALSE),"")</f>
        <v/>
      </c>
      <c r="C53" s="509" t="str">
        <f t="array" ref="C53">IFERROR(IF(INDEX('Disaggregation Records'!$E$3:$E$56,MATCH(LEFT(L53,255),LEFT('Disaggregation Records'!$D$3:$D$56,255),0))=0,"",INDEX('Disaggregation Records'!$E$3:$E$56,MATCH(LEFT(L53,255),LEFT('Disaggregation Records'!$D$3:$D$56,255),0))),"")</f>
        <v/>
      </c>
      <c r="D53" s="509" t="str">
        <f t="array" ref="D53">IFERROR(IF(INDEX('Disaggregation Records'!$F$3:$F$56,MATCH(LEFT(L53,255),LEFT('Disaggregation Records'!$D$3:$D$56,255),0))=0,"",INDEX('Disaggregation Records'!$F$3:$F$56,MATCH(LEFT(L53,255),LEFT('Disaggregation Records'!$D$3:$D$56,255),0))),"")</f>
        <v/>
      </c>
      <c r="E53" s="399" t="str">
        <f t="array" ref="E53">IFERROR(IF(INDEX('Disaggregation Data'!$K$3:$K$154,MATCH(LEFT(M53,255),LEFT('Disaggregation Data'!$J$3:$J$154,255),0))=0,"",INDEX('Disaggregation Data'!$K$3:$K$154,MATCH(LEFT(M53,255),LEFT('Disaggregation Data'!$J$3:$J$154,255),0))),"")</f>
        <v/>
      </c>
      <c r="F53" s="399" t="str">
        <f t="array" ref="F53">IFERROR(IF(INDEX('Disaggregation Data'!$L$3:$L$154,MATCH(LEFT(M53,255),LEFT('Disaggregation Data'!$J$3:$J$154,255),0))=0,"",INDEX('Disaggregation Data'!$L$3:$L$154,MATCH(LEFT(M53,255),LEFT('Disaggregation Data'!$J$3:$J$154,255),0))),"")</f>
        <v/>
      </c>
      <c r="G53" s="399" t="str">
        <f t="array" ref="G53">IFERROR(IF(INDEX('Disaggregation Data'!$O$3:$O$154,MATCH(LEFT(M53,255),LEFT('Disaggregation Data'!$J$3:$J$154,255),0))=0,"",INDEX('Disaggregation Data'!$O$3:$O$154,MATCH(LEFT(M53,255),LEFT('Disaggregation Data'!$J$3:$J$154,255),0))),"")</f>
        <v/>
      </c>
      <c r="H53" s="398" t="str">
        <f t="array" ref="H53">IFERROR(IF(INDEX('Disaggregation Data'!$P$3:$P$154,MATCH(LEFT(M53,255),LEFT('Disaggregation Data'!$J$3:$J$154,255),0))=0,"",INDEX('Disaggregation Data'!$P$3:$P$154,MATCH(LEFT(M53,255),LEFT('Disaggregation Data'!$J$3:$J$154,255),0))),"")</f>
        <v/>
      </c>
      <c r="I53" s="399" t="str">
        <f t="array" ref="I53">IFERROR(IF(INDEX('Disaggregation Data'!$M$3:$M$154,MATCH(LEFT(M53,255),LEFT('Disaggregation Data'!$J$3:$J$154,255),0))=0,"",INDEX('Disaggregation Data'!$M$3:$M$154,MATCH(LEFT(M53,255),LEFT('Disaggregation Data'!$J$3:$J$154,255),0))),"")</f>
        <v/>
      </c>
      <c r="J53" s="398" t="str">
        <f t="array" ref="J53">IFERROR(IF(INDEX('Disaggregation Data'!$N$3:$N$154,MATCH(LEFT(M53,255),LEFT('Disaggregation Data'!$J$3:$J$154,255),0))=0,"",INDEX('Disaggregation Data'!$N$3:$N$154,MATCH(LEFT(M53,255),LEFT('Disaggregation Data'!$J$3:$J$154,255),0))),"")</f>
        <v/>
      </c>
      <c r="K53" s="490">
        <f t="shared" si="0"/>
        <v>24</v>
      </c>
      <c r="L53" s="490" t="str">
        <f t="shared" si="1"/>
        <v/>
      </c>
      <c r="M53" s="490" t="str">
        <f t="shared" si="2"/>
        <v/>
      </c>
      <c r="N53" s="468" t="b">
        <f t="shared" si="3"/>
        <v>0</v>
      </c>
      <c r="O53" s="473" t="s">
        <v>1578</v>
      </c>
      <c r="P53" s="510" t="str">
        <f t="array" ref="P53">IFERROR(IF(INDEX('Disaggregation Records'!$G$3:$G$56,MATCH(LEFT(L53,255),LEFT('Disaggregation Records'!$D$3:$D$56,255),0))=0,"",INDEX('Disaggregation Records'!$G$3:$G$56,MATCH(LEFT(L53,255),LEFT('Disaggregation Records'!$D$3:$D$56,255),0))),"")</f>
        <v/>
      </c>
      <c r="Q53" s="511" t="s">
        <v>449</v>
      </c>
      <c r="R53" s="374"/>
    </row>
    <row r="54" spans="1:18" ht="47.1" customHeight="1" x14ac:dyDescent="0.25">
      <c r="A54" s="396">
        <v>5</v>
      </c>
      <c r="B54" s="414" t="str">
        <f>IFERROR(VLOOKUP(A54,'Impact Indicators - Section B'!$A$9:$S$27,19,FALSE),"")</f>
        <v/>
      </c>
      <c r="C54" s="509" t="str">
        <f t="array" ref="C54">IFERROR(IF(INDEX('Disaggregation Records'!$E$3:$E$56,MATCH(LEFT(L54,255),LEFT('Disaggregation Records'!$D$3:$D$56,255),0))=0,"",INDEX('Disaggregation Records'!$E$3:$E$56,MATCH(LEFT(L54,255),LEFT('Disaggregation Records'!$D$3:$D$56,255),0))),"")</f>
        <v/>
      </c>
      <c r="D54" s="509" t="str">
        <f t="array" ref="D54">IFERROR(IF(INDEX('Disaggregation Records'!$F$3:$F$56,MATCH(LEFT(L54,255),LEFT('Disaggregation Records'!$D$3:$D$56,255),0))=0,"",INDEX('Disaggregation Records'!$F$3:$F$56,MATCH(LEFT(L54,255),LEFT('Disaggregation Records'!$D$3:$D$56,255),0))),"")</f>
        <v/>
      </c>
      <c r="E54" s="399" t="str">
        <f t="array" ref="E54">IFERROR(IF(INDEX('Disaggregation Data'!$K$3:$K$154,MATCH(LEFT(M54,255),LEFT('Disaggregation Data'!$J$3:$J$154,255),0))=0,"",INDEX('Disaggregation Data'!$K$3:$K$154,MATCH(LEFT(M54,255),LEFT('Disaggregation Data'!$J$3:$J$154,255),0))),"")</f>
        <v/>
      </c>
      <c r="F54" s="399" t="str">
        <f t="array" ref="F54">IFERROR(IF(INDEX('Disaggregation Data'!$L$3:$L$154,MATCH(LEFT(M54,255),LEFT('Disaggregation Data'!$J$3:$J$154,255),0))=0,"",INDEX('Disaggregation Data'!$L$3:$L$154,MATCH(LEFT(M54,255),LEFT('Disaggregation Data'!$J$3:$J$154,255),0))),"")</f>
        <v/>
      </c>
      <c r="G54" s="399" t="str">
        <f t="array" ref="G54">IFERROR(IF(INDEX('Disaggregation Data'!$O$3:$O$154,MATCH(LEFT(M54,255),LEFT('Disaggregation Data'!$J$3:$J$154,255),0))=0,"",INDEX('Disaggregation Data'!$O$3:$O$154,MATCH(LEFT(M54,255),LEFT('Disaggregation Data'!$J$3:$J$154,255),0))),"")</f>
        <v/>
      </c>
      <c r="H54" s="398" t="str">
        <f t="array" ref="H54">IFERROR(IF(INDEX('Disaggregation Data'!$P$3:$P$154,MATCH(LEFT(M54,255),LEFT('Disaggregation Data'!$J$3:$J$154,255),0))=0,"",INDEX('Disaggregation Data'!$P$3:$P$154,MATCH(LEFT(M54,255),LEFT('Disaggregation Data'!$J$3:$J$154,255),0))),"")</f>
        <v/>
      </c>
      <c r="I54" s="399" t="str">
        <f t="array" ref="I54">IFERROR(IF(INDEX('Disaggregation Data'!$M$3:$M$154,MATCH(LEFT(M54,255),LEFT('Disaggregation Data'!$J$3:$J$154,255),0))=0,"",INDEX('Disaggregation Data'!$M$3:$M$154,MATCH(LEFT(M54,255),LEFT('Disaggregation Data'!$J$3:$J$154,255),0))),"")</f>
        <v/>
      </c>
      <c r="J54" s="398" t="str">
        <f t="array" ref="J54">IFERROR(IF(INDEX('Disaggregation Data'!$N$3:$N$154,MATCH(LEFT(M54,255),LEFT('Disaggregation Data'!$J$3:$J$154,255),0))=0,"",INDEX('Disaggregation Data'!$N$3:$N$154,MATCH(LEFT(M54,255),LEFT('Disaggregation Data'!$J$3:$J$154,255),0))),"")</f>
        <v/>
      </c>
      <c r="K54" s="490">
        <f t="shared" si="0"/>
        <v>25</v>
      </c>
      <c r="L54" s="490" t="str">
        <f t="shared" si="1"/>
        <v/>
      </c>
      <c r="M54" s="490" t="str">
        <f t="shared" si="2"/>
        <v/>
      </c>
      <c r="N54" s="468" t="b">
        <f t="shared" si="3"/>
        <v>0</v>
      </c>
      <c r="O54" s="473" t="s">
        <v>1579</v>
      </c>
      <c r="P54" s="510" t="str">
        <f t="array" ref="P54">IFERROR(IF(INDEX('Disaggregation Records'!$G$3:$G$56,MATCH(LEFT(L54,255),LEFT('Disaggregation Records'!$D$3:$D$56,255),0))=0,"",INDEX('Disaggregation Records'!$G$3:$G$56,MATCH(LEFT(L54,255),LEFT('Disaggregation Records'!$D$3:$D$56,255),0))),"")</f>
        <v/>
      </c>
      <c r="Q54" s="511" t="s">
        <v>449</v>
      </c>
      <c r="R54" s="374"/>
    </row>
    <row r="55" spans="1:18" ht="47.1" customHeight="1" x14ac:dyDescent="0.25">
      <c r="A55" s="396">
        <v>5</v>
      </c>
      <c r="B55" s="414" t="str">
        <f>IFERROR(VLOOKUP(A55,'Impact Indicators - Section B'!$A$9:$S$27,19,FALSE),"")</f>
        <v/>
      </c>
      <c r="C55" s="509" t="str">
        <f t="array" ref="C55">IFERROR(IF(INDEX('Disaggregation Records'!$E$3:$E$56,MATCH(LEFT(L55,255),LEFT('Disaggregation Records'!$D$3:$D$56,255),0))=0,"",INDEX('Disaggregation Records'!$E$3:$E$56,MATCH(LEFT(L55,255),LEFT('Disaggregation Records'!$D$3:$D$56,255),0))),"")</f>
        <v/>
      </c>
      <c r="D55" s="509" t="str">
        <f t="array" ref="D55">IFERROR(IF(INDEX('Disaggregation Records'!$F$3:$F$56,MATCH(LEFT(L55,255),LEFT('Disaggregation Records'!$D$3:$D$56,255),0))=0,"",INDEX('Disaggregation Records'!$F$3:$F$56,MATCH(LEFT(L55,255),LEFT('Disaggregation Records'!$D$3:$D$56,255),0))),"")</f>
        <v/>
      </c>
      <c r="E55" s="399" t="str">
        <f t="array" ref="E55">IFERROR(IF(INDEX('Disaggregation Data'!$K$3:$K$154,MATCH(LEFT(M55,255),LEFT('Disaggregation Data'!$J$3:$J$154,255),0))=0,"",INDEX('Disaggregation Data'!$K$3:$K$154,MATCH(LEFT(M55,255),LEFT('Disaggregation Data'!$J$3:$J$154,255),0))),"")</f>
        <v/>
      </c>
      <c r="F55" s="399" t="str">
        <f t="array" ref="F55">IFERROR(IF(INDEX('Disaggregation Data'!$L$3:$L$154,MATCH(LEFT(M55,255),LEFT('Disaggregation Data'!$J$3:$J$154,255),0))=0,"",INDEX('Disaggregation Data'!$L$3:$L$154,MATCH(LEFT(M55,255),LEFT('Disaggregation Data'!$J$3:$J$154,255),0))),"")</f>
        <v/>
      </c>
      <c r="G55" s="399" t="str">
        <f t="array" ref="G55">IFERROR(IF(INDEX('Disaggregation Data'!$O$3:$O$154,MATCH(LEFT(M55,255),LEFT('Disaggregation Data'!$J$3:$J$154,255),0))=0,"",INDEX('Disaggregation Data'!$O$3:$O$154,MATCH(LEFT(M55,255),LEFT('Disaggregation Data'!$J$3:$J$154,255),0))),"")</f>
        <v/>
      </c>
      <c r="H55" s="398" t="str">
        <f t="array" ref="H55">IFERROR(IF(INDEX('Disaggregation Data'!$P$3:$P$154,MATCH(LEFT(M55,255),LEFT('Disaggregation Data'!$J$3:$J$154,255),0))=0,"",INDEX('Disaggregation Data'!$P$3:$P$154,MATCH(LEFT(M55,255),LEFT('Disaggregation Data'!$J$3:$J$154,255),0))),"")</f>
        <v/>
      </c>
      <c r="I55" s="399" t="str">
        <f t="array" ref="I55">IFERROR(IF(INDEX('Disaggregation Data'!$M$3:$M$154,MATCH(LEFT(M55,255),LEFT('Disaggregation Data'!$J$3:$J$154,255),0))=0,"",INDEX('Disaggregation Data'!$M$3:$M$154,MATCH(LEFT(M55,255),LEFT('Disaggregation Data'!$J$3:$J$154,255),0))),"")</f>
        <v/>
      </c>
      <c r="J55" s="398" t="str">
        <f t="array" ref="J55">IFERROR(IF(INDEX('Disaggregation Data'!$N$3:$N$154,MATCH(LEFT(M55,255),LEFT('Disaggregation Data'!$J$3:$J$154,255),0))=0,"",INDEX('Disaggregation Data'!$N$3:$N$154,MATCH(LEFT(M55,255),LEFT('Disaggregation Data'!$J$3:$J$154,255),0))),"")</f>
        <v/>
      </c>
      <c r="K55" s="490">
        <f t="shared" si="0"/>
        <v>26</v>
      </c>
      <c r="L55" s="490" t="str">
        <f t="shared" si="1"/>
        <v/>
      </c>
      <c r="M55" s="490" t="str">
        <f t="shared" si="2"/>
        <v/>
      </c>
      <c r="N55" s="468" t="b">
        <f t="shared" si="3"/>
        <v>0</v>
      </c>
      <c r="O55" s="473" t="s">
        <v>1580</v>
      </c>
      <c r="P55" s="510" t="str">
        <f t="array" ref="P55">IFERROR(IF(INDEX('Disaggregation Records'!$G$3:$G$56,MATCH(LEFT(L55,255),LEFT('Disaggregation Records'!$D$3:$D$56,255),0))=0,"",INDEX('Disaggregation Records'!$G$3:$G$56,MATCH(LEFT(L55,255),LEFT('Disaggregation Records'!$D$3:$D$56,255),0))),"")</f>
        <v/>
      </c>
      <c r="Q55" s="511" t="s">
        <v>449</v>
      </c>
      <c r="R55" s="374"/>
    </row>
    <row r="56" spans="1:18" ht="47.1" customHeight="1" x14ac:dyDescent="0.25">
      <c r="A56" s="396">
        <v>5</v>
      </c>
      <c r="B56" s="414" t="str">
        <f>IFERROR(VLOOKUP(A56,'Impact Indicators - Section B'!$A$9:$S$27,19,FALSE),"")</f>
        <v/>
      </c>
      <c r="C56" s="509" t="str">
        <f t="array" ref="C56">IFERROR(IF(INDEX('Disaggregation Records'!$E$3:$E$56,MATCH(LEFT(L56,255),LEFT('Disaggregation Records'!$D$3:$D$56,255),0))=0,"",INDEX('Disaggregation Records'!$E$3:$E$56,MATCH(LEFT(L56,255),LEFT('Disaggregation Records'!$D$3:$D$56,255),0))),"")</f>
        <v/>
      </c>
      <c r="D56" s="509" t="str">
        <f t="array" ref="D56">IFERROR(IF(INDEX('Disaggregation Records'!$F$3:$F$56,MATCH(LEFT(L56,255),LEFT('Disaggregation Records'!$D$3:$D$56,255),0))=0,"",INDEX('Disaggregation Records'!$F$3:$F$56,MATCH(LEFT(L56,255),LEFT('Disaggregation Records'!$D$3:$D$56,255),0))),"")</f>
        <v/>
      </c>
      <c r="E56" s="399" t="str">
        <f t="array" ref="E56">IFERROR(IF(INDEX('Disaggregation Data'!$K$3:$K$154,MATCH(LEFT(M56,255),LEFT('Disaggregation Data'!$J$3:$J$154,255),0))=0,"",INDEX('Disaggregation Data'!$K$3:$K$154,MATCH(LEFT(M56,255),LEFT('Disaggregation Data'!$J$3:$J$154,255),0))),"")</f>
        <v/>
      </c>
      <c r="F56" s="399" t="str">
        <f t="array" ref="F56">IFERROR(IF(INDEX('Disaggregation Data'!$L$3:$L$154,MATCH(LEFT(M56,255),LEFT('Disaggregation Data'!$J$3:$J$154,255),0))=0,"",INDEX('Disaggregation Data'!$L$3:$L$154,MATCH(LEFT(M56,255),LEFT('Disaggregation Data'!$J$3:$J$154,255),0))),"")</f>
        <v/>
      </c>
      <c r="G56" s="399" t="str">
        <f t="array" ref="G56">IFERROR(IF(INDEX('Disaggregation Data'!$O$3:$O$154,MATCH(LEFT(M56,255),LEFT('Disaggregation Data'!$J$3:$J$154,255),0))=0,"",INDEX('Disaggregation Data'!$O$3:$O$154,MATCH(LEFT(M56,255),LEFT('Disaggregation Data'!$J$3:$J$154,255),0))),"")</f>
        <v/>
      </c>
      <c r="H56" s="398" t="str">
        <f t="array" ref="H56">IFERROR(IF(INDEX('Disaggregation Data'!$P$3:$P$154,MATCH(LEFT(M56,255),LEFT('Disaggregation Data'!$J$3:$J$154,255),0))=0,"",INDEX('Disaggregation Data'!$P$3:$P$154,MATCH(LEFT(M56,255),LEFT('Disaggregation Data'!$J$3:$J$154,255),0))),"")</f>
        <v/>
      </c>
      <c r="I56" s="399" t="str">
        <f t="array" ref="I56">IFERROR(IF(INDEX('Disaggregation Data'!$M$3:$M$154,MATCH(LEFT(M56,255),LEFT('Disaggregation Data'!$J$3:$J$154,255),0))=0,"",INDEX('Disaggregation Data'!$M$3:$M$154,MATCH(LEFT(M56,255),LEFT('Disaggregation Data'!$J$3:$J$154,255),0))),"")</f>
        <v/>
      </c>
      <c r="J56" s="398" t="str">
        <f t="array" ref="J56">IFERROR(IF(INDEX('Disaggregation Data'!$N$3:$N$154,MATCH(LEFT(M56,255),LEFT('Disaggregation Data'!$J$3:$J$154,255),0))=0,"",INDEX('Disaggregation Data'!$N$3:$N$154,MATCH(LEFT(M56,255),LEFT('Disaggregation Data'!$J$3:$J$154,255),0))),"")</f>
        <v/>
      </c>
      <c r="K56" s="490">
        <f t="shared" si="0"/>
        <v>27</v>
      </c>
      <c r="L56" s="490" t="str">
        <f t="shared" si="1"/>
        <v/>
      </c>
      <c r="M56" s="490" t="str">
        <f t="shared" si="2"/>
        <v/>
      </c>
      <c r="N56" s="468" t="b">
        <f t="shared" si="3"/>
        <v>0</v>
      </c>
      <c r="O56" s="473" t="s">
        <v>1581</v>
      </c>
      <c r="P56" s="510" t="str">
        <f t="array" ref="P56">IFERROR(IF(INDEX('Disaggregation Records'!$G$3:$G$56,MATCH(LEFT(L56,255),LEFT('Disaggregation Records'!$D$3:$D$56,255),0))=0,"",INDEX('Disaggregation Records'!$G$3:$G$56,MATCH(LEFT(L56,255),LEFT('Disaggregation Records'!$D$3:$D$56,255),0))),"")</f>
        <v/>
      </c>
      <c r="Q56" s="511" t="s">
        <v>449</v>
      </c>
      <c r="R56" s="374"/>
    </row>
    <row r="57" spans="1:18" ht="47.1" customHeight="1" x14ac:dyDescent="0.25">
      <c r="A57" s="396">
        <v>5</v>
      </c>
      <c r="B57" s="414" t="str">
        <f>IFERROR(VLOOKUP(A57,'Impact Indicators - Section B'!$A$9:$S$27,19,FALSE),"")</f>
        <v/>
      </c>
      <c r="C57" s="509" t="str">
        <f t="array" ref="C57">IFERROR(IF(INDEX('Disaggregation Records'!$E$3:$E$56,MATCH(LEFT(L57,255),LEFT('Disaggregation Records'!$D$3:$D$56,255),0))=0,"",INDEX('Disaggregation Records'!$E$3:$E$56,MATCH(LEFT(L57,255),LEFT('Disaggregation Records'!$D$3:$D$56,255),0))),"")</f>
        <v/>
      </c>
      <c r="D57" s="509" t="str">
        <f t="array" ref="D57">IFERROR(IF(INDEX('Disaggregation Records'!$F$3:$F$56,MATCH(LEFT(L57,255),LEFT('Disaggregation Records'!$D$3:$D$56,255),0))=0,"",INDEX('Disaggregation Records'!$F$3:$F$56,MATCH(LEFT(L57,255),LEFT('Disaggregation Records'!$D$3:$D$56,255),0))),"")</f>
        <v/>
      </c>
      <c r="E57" s="399" t="str">
        <f t="array" ref="E57">IFERROR(IF(INDEX('Disaggregation Data'!$K$3:$K$154,MATCH(LEFT(M57,255),LEFT('Disaggregation Data'!$J$3:$J$154,255),0))=0,"",INDEX('Disaggregation Data'!$K$3:$K$154,MATCH(LEFT(M57,255),LEFT('Disaggregation Data'!$J$3:$J$154,255),0))),"")</f>
        <v/>
      </c>
      <c r="F57" s="399" t="str">
        <f t="array" ref="F57">IFERROR(IF(INDEX('Disaggregation Data'!$L$3:$L$154,MATCH(LEFT(M57,255),LEFT('Disaggregation Data'!$J$3:$J$154,255),0))=0,"",INDEX('Disaggregation Data'!$L$3:$L$154,MATCH(LEFT(M57,255),LEFT('Disaggregation Data'!$J$3:$J$154,255),0))),"")</f>
        <v/>
      </c>
      <c r="G57" s="399" t="str">
        <f t="array" ref="G57">IFERROR(IF(INDEX('Disaggregation Data'!$O$3:$O$154,MATCH(LEFT(M57,255),LEFT('Disaggregation Data'!$J$3:$J$154,255),0))=0,"",INDEX('Disaggregation Data'!$O$3:$O$154,MATCH(LEFT(M57,255),LEFT('Disaggregation Data'!$J$3:$J$154,255),0))),"")</f>
        <v/>
      </c>
      <c r="H57" s="398" t="str">
        <f t="array" ref="H57">IFERROR(IF(INDEX('Disaggregation Data'!$P$3:$P$154,MATCH(LEFT(M57,255),LEFT('Disaggregation Data'!$J$3:$J$154,255),0))=0,"",INDEX('Disaggregation Data'!$P$3:$P$154,MATCH(LEFT(M57,255),LEFT('Disaggregation Data'!$J$3:$J$154,255),0))),"")</f>
        <v/>
      </c>
      <c r="I57" s="399" t="str">
        <f t="array" ref="I57">IFERROR(IF(INDEX('Disaggregation Data'!$M$3:$M$154,MATCH(LEFT(M57,255),LEFT('Disaggregation Data'!$J$3:$J$154,255),0))=0,"",INDEX('Disaggregation Data'!$M$3:$M$154,MATCH(LEFT(M57,255),LEFT('Disaggregation Data'!$J$3:$J$154,255),0))),"")</f>
        <v/>
      </c>
      <c r="J57" s="398" t="str">
        <f t="array" ref="J57">IFERROR(IF(INDEX('Disaggregation Data'!$N$3:$N$154,MATCH(LEFT(M57,255),LEFT('Disaggregation Data'!$J$3:$J$154,255),0))=0,"",INDEX('Disaggregation Data'!$N$3:$N$154,MATCH(LEFT(M57,255),LEFT('Disaggregation Data'!$J$3:$J$154,255),0))),"")</f>
        <v/>
      </c>
      <c r="K57" s="490">
        <f t="shared" si="0"/>
        <v>28</v>
      </c>
      <c r="L57" s="490" t="str">
        <f t="shared" si="1"/>
        <v/>
      </c>
      <c r="M57" s="490" t="str">
        <f t="shared" si="2"/>
        <v/>
      </c>
      <c r="N57" s="468" t="b">
        <f t="shared" si="3"/>
        <v>0</v>
      </c>
      <c r="O57" s="473" t="s">
        <v>1582</v>
      </c>
      <c r="P57" s="510" t="str">
        <f t="array" ref="P57">IFERROR(IF(INDEX('Disaggregation Records'!$G$3:$G$56,MATCH(LEFT(L57,255),LEFT('Disaggregation Records'!$D$3:$D$56,255),0))=0,"",INDEX('Disaggregation Records'!$G$3:$G$56,MATCH(LEFT(L57,255),LEFT('Disaggregation Records'!$D$3:$D$56,255),0))),"")</f>
        <v/>
      </c>
      <c r="Q57" s="511" t="s">
        <v>449</v>
      </c>
      <c r="R57" s="374"/>
    </row>
    <row r="58" spans="1:18" ht="47.1" customHeight="1" x14ac:dyDescent="0.25">
      <c r="A58" s="396">
        <v>5</v>
      </c>
      <c r="B58" s="414" t="str">
        <f>IFERROR(VLOOKUP(A58,'Impact Indicators - Section B'!$A$9:$S$27,19,FALSE),"")</f>
        <v/>
      </c>
      <c r="C58" s="509" t="str">
        <f t="array" ref="C58">IFERROR(IF(INDEX('Disaggregation Records'!$E$3:$E$56,MATCH(LEFT(L58,255),LEFT('Disaggregation Records'!$D$3:$D$56,255),0))=0,"",INDEX('Disaggregation Records'!$E$3:$E$56,MATCH(LEFT(L58,255),LEFT('Disaggregation Records'!$D$3:$D$56,255),0))),"")</f>
        <v/>
      </c>
      <c r="D58" s="509" t="str">
        <f t="array" ref="D58">IFERROR(IF(INDEX('Disaggregation Records'!$F$3:$F$56,MATCH(LEFT(L58,255),LEFT('Disaggregation Records'!$D$3:$D$56,255),0))=0,"",INDEX('Disaggregation Records'!$F$3:$F$56,MATCH(LEFT(L58,255),LEFT('Disaggregation Records'!$D$3:$D$56,255),0))),"")</f>
        <v/>
      </c>
      <c r="E58" s="399" t="str">
        <f t="array" ref="E58">IFERROR(IF(INDEX('Disaggregation Data'!$K$3:$K$154,MATCH(LEFT(M58,255),LEFT('Disaggregation Data'!$J$3:$J$154,255),0))=0,"",INDEX('Disaggregation Data'!$K$3:$K$154,MATCH(LEFT(M58,255),LEFT('Disaggregation Data'!$J$3:$J$154,255),0))),"")</f>
        <v/>
      </c>
      <c r="F58" s="399" t="str">
        <f t="array" ref="F58">IFERROR(IF(INDEX('Disaggregation Data'!$L$3:$L$154,MATCH(LEFT(M58,255),LEFT('Disaggregation Data'!$J$3:$J$154,255),0))=0,"",INDEX('Disaggregation Data'!$L$3:$L$154,MATCH(LEFT(M58,255),LEFT('Disaggregation Data'!$J$3:$J$154,255),0))),"")</f>
        <v/>
      </c>
      <c r="G58" s="399" t="str">
        <f t="array" ref="G58">IFERROR(IF(INDEX('Disaggregation Data'!$O$3:$O$154,MATCH(LEFT(M58,255),LEFT('Disaggregation Data'!$J$3:$J$154,255),0))=0,"",INDEX('Disaggregation Data'!$O$3:$O$154,MATCH(LEFT(M58,255),LEFT('Disaggregation Data'!$J$3:$J$154,255),0))),"")</f>
        <v/>
      </c>
      <c r="H58" s="398" t="str">
        <f t="array" ref="H58">IFERROR(IF(INDEX('Disaggregation Data'!$P$3:$P$154,MATCH(LEFT(M58,255),LEFT('Disaggregation Data'!$J$3:$J$154,255),0))=0,"",INDEX('Disaggregation Data'!$P$3:$P$154,MATCH(LEFT(M58,255),LEFT('Disaggregation Data'!$J$3:$J$154,255),0))),"")</f>
        <v/>
      </c>
      <c r="I58" s="399" t="str">
        <f t="array" ref="I58">IFERROR(IF(INDEX('Disaggregation Data'!$M$3:$M$154,MATCH(LEFT(M58,255),LEFT('Disaggregation Data'!$J$3:$J$154,255),0))=0,"",INDEX('Disaggregation Data'!$M$3:$M$154,MATCH(LEFT(M58,255),LEFT('Disaggregation Data'!$J$3:$J$154,255),0))),"")</f>
        <v/>
      </c>
      <c r="J58" s="398" t="str">
        <f t="array" ref="J58">IFERROR(IF(INDEX('Disaggregation Data'!$N$3:$N$154,MATCH(LEFT(M58,255),LEFT('Disaggregation Data'!$J$3:$J$154,255),0))=0,"",INDEX('Disaggregation Data'!$N$3:$N$154,MATCH(LEFT(M58,255),LEFT('Disaggregation Data'!$J$3:$J$154,255),0))),"")</f>
        <v/>
      </c>
      <c r="K58" s="490">
        <f t="shared" si="0"/>
        <v>29</v>
      </c>
      <c r="L58" s="490" t="str">
        <f t="shared" si="1"/>
        <v/>
      </c>
      <c r="M58" s="490" t="str">
        <f t="shared" si="2"/>
        <v/>
      </c>
      <c r="N58" s="468" t="b">
        <f t="shared" si="3"/>
        <v>0</v>
      </c>
      <c r="O58" s="473" t="s">
        <v>1583</v>
      </c>
      <c r="P58" s="510" t="str">
        <f t="array" ref="P58">IFERROR(IF(INDEX('Disaggregation Records'!$G$3:$G$56,MATCH(LEFT(L58,255),LEFT('Disaggregation Records'!$D$3:$D$56,255),0))=0,"",INDEX('Disaggregation Records'!$G$3:$G$56,MATCH(LEFT(L58,255),LEFT('Disaggregation Records'!$D$3:$D$56,255),0))),"")</f>
        <v/>
      </c>
      <c r="Q58" s="511" t="s">
        <v>449</v>
      </c>
      <c r="R58" s="374"/>
    </row>
    <row r="59" spans="1:18" ht="47.1" customHeight="1" x14ac:dyDescent="0.25">
      <c r="A59" s="396">
        <v>6</v>
      </c>
      <c r="B59" s="414" t="str">
        <f>IFERROR(VLOOKUP(A59,'Impact Indicators - Section B'!$A$9:$S$27,19,FALSE),"")</f>
        <v/>
      </c>
      <c r="C59" s="509" t="str">
        <f t="array" ref="C59">IFERROR(IF(INDEX('Disaggregation Records'!$E$3:$E$56,MATCH(LEFT(L59,255),LEFT('Disaggregation Records'!$D$3:$D$56,255),0))=0,"",INDEX('Disaggregation Records'!$E$3:$E$56,MATCH(LEFT(L59,255),LEFT('Disaggregation Records'!$D$3:$D$56,255),0))),"")</f>
        <v/>
      </c>
      <c r="D59" s="509" t="str">
        <f t="array" ref="D59">IFERROR(IF(INDEX('Disaggregation Records'!$F$3:$F$56,MATCH(LEFT(L59,255),LEFT('Disaggregation Records'!$D$3:$D$56,255),0))=0,"",INDEX('Disaggregation Records'!$F$3:$F$56,MATCH(LEFT(L59,255),LEFT('Disaggregation Records'!$D$3:$D$56,255),0))),"")</f>
        <v/>
      </c>
      <c r="E59" s="399" t="str">
        <f t="array" ref="E59">IFERROR(IF(INDEX('Disaggregation Data'!$K$3:$K$154,MATCH(LEFT(M59,255),LEFT('Disaggregation Data'!$J$3:$J$154,255),0))=0,"",INDEX('Disaggregation Data'!$K$3:$K$154,MATCH(LEFT(M59,255),LEFT('Disaggregation Data'!$J$3:$J$154,255),0))),"")</f>
        <v/>
      </c>
      <c r="F59" s="399" t="str">
        <f t="array" ref="F59">IFERROR(IF(INDEX('Disaggregation Data'!$L$3:$L$154,MATCH(LEFT(M59,255),LEFT('Disaggregation Data'!$J$3:$J$154,255),0))=0,"",INDEX('Disaggregation Data'!$L$3:$L$154,MATCH(LEFT(M59,255),LEFT('Disaggregation Data'!$J$3:$J$154,255),0))),"")</f>
        <v/>
      </c>
      <c r="G59" s="399" t="str">
        <f t="array" ref="G59">IFERROR(IF(INDEX('Disaggregation Data'!$O$3:$O$154,MATCH(LEFT(M59,255),LEFT('Disaggregation Data'!$J$3:$J$154,255),0))=0,"",INDEX('Disaggregation Data'!$O$3:$O$154,MATCH(LEFT(M59,255),LEFT('Disaggregation Data'!$J$3:$J$154,255),0))),"")</f>
        <v/>
      </c>
      <c r="H59" s="398" t="str">
        <f t="array" ref="H59">IFERROR(IF(INDEX('Disaggregation Data'!$P$3:$P$154,MATCH(LEFT(M59,255),LEFT('Disaggregation Data'!$J$3:$J$154,255),0))=0,"",INDEX('Disaggregation Data'!$P$3:$P$154,MATCH(LEFT(M59,255),LEFT('Disaggregation Data'!$J$3:$J$154,255),0))),"")</f>
        <v/>
      </c>
      <c r="I59" s="399" t="str">
        <f t="array" ref="I59">IFERROR(IF(INDEX('Disaggregation Data'!$M$3:$M$154,MATCH(LEFT(M59,255),LEFT('Disaggregation Data'!$J$3:$J$154,255),0))=0,"",INDEX('Disaggregation Data'!$M$3:$M$154,MATCH(LEFT(M59,255),LEFT('Disaggregation Data'!$J$3:$J$154,255),0))),"")</f>
        <v/>
      </c>
      <c r="J59" s="398" t="str">
        <f t="array" ref="J59">IFERROR(IF(INDEX('Disaggregation Data'!$N$3:$N$154,MATCH(LEFT(M59,255),LEFT('Disaggregation Data'!$J$3:$J$154,255),0))=0,"",INDEX('Disaggregation Data'!$N$3:$N$154,MATCH(LEFT(M59,255),LEFT('Disaggregation Data'!$J$3:$J$154,255),0))),"")</f>
        <v/>
      </c>
      <c r="K59" s="490">
        <f t="shared" si="0"/>
        <v>30</v>
      </c>
      <c r="L59" s="490" t="str">
        <f t="shared" si="1"/>
        <v/>
      </c>
      <c r="M59" s="490" t="str">
        <f t="shared" si="2"/>
        <v/>
      </c>
      <c r="N59" s="468" t="b">
        <f t="shared" si="3"/>
        <v>0</v>
      </c>
      <c r="O59" s="473" t="s">
        <v>1584</v>
      </c>
      <c r="P59" s="510" t="str">
        <f t="array" ref="P59">IFERROR(IF(INDEX('Disaggregation Records'!$G$3:$G$56,MATCH(LEFT(L59,255),LEFT('Disaggregation Records'!$D$3:$D$56,255),0))=0,"",INDEX('Disaggregation Records'!$G$3:$G$56,MATCH(LEFT(L59,255),LEFT('Disaggregation Records'!$D$3:$D$56,255),0))),"")</f>
        <v/>
      </c>
      <c r="Q59" s="511" t="s">
        <v>450</v>
      </c>
      <c r="R59" s="374"/>
    </row>
    <row r="60" spans="1:18" ht="47.1" customHeight="1" x14ac:dyDescent="0.25">
      <c r="A60" s="396">
        <v>6</v>
      </c>
      <c r="B60" s="414" t="str">
        <f>IFERROR(VLOOKUP(A60,'Impact Indicators - Section B'!$A$9:$S$27,19,FALSE),"")</f>
        <v/>
      </c>
      <c r="C60" s="509" t="str">
        <f t="array" ref="C60">IFERROR(IF(INDEX('Disaggregation Records'!$E$3:$E$56,MATCH(LEFT(L60,255),LEFT('Disaggregation Records'!$D$3:$D$56,255),0))=0,"",INDEX('Disaggregation Records'!$E$3:$E$56,MATCH(LEFT(L60,255),LEFT('Disaggregation Records'!$D$3:$D$56,255),0))),"")</f>
        <v/>
      </c>
      <c r="D60" s="509" t="str">
        <f t="array" ref="D60">IFERROR(IF(INDEX('Disaggregation Records'!$F$3:$F$56,MATCH(LEFT(L60,255),LEFT('Disaggregation Records'!$D$3:$D$56,255),0))=0,"",INDEX('Disaggregation Records'!$F$3:$F$56,MATCH(LEFT(L60,255),LEFT('Disaggregation Records'!$D$3:$D$56,255),0))),"")</f>
        <v/>
      </c>
      <c r="E60" s="399" t="str">
        <f t="array" ref="E60">IFERROR(IF(INDEX('Disaggregation Data'!$K$3:$K$154,MATCH(LEFT(M60,255),LEFT('Disaggregation Data'!$J$3:$J$154,255),0))=0,"",INDEX('Disaggregation Data'!$K$3:$K$154,MATCH(LEFT(M60,255),LEFT('Disaggregation Data'!$J$3:$J$154,255),0))),"")</f>
        <v/>
      </c>
      <c r="F60" s="399" t="str">
        <f t="array" ref="F60">IFERROR(IF(INDEX('Disaggregation Data'!$L$3:$L$154,MATCH(LEFT(M60,255),LEFT('Disaggregation Data'!$J$3:$J$154,255),0))=0,"",INDEX('Disaggregation Data'!$L$3:$L$154,MATCH(LEFT(M60,255),LEFT('Disaggregation Data'!$J$3:$J$154,255),0))),"")</f>
        <v/>
      </c>
      <c r="G60" s="399" t="str">
        <f t="array" ref="G60">IFERROR(IF(INDEX('Disaggregation Data'!$O$3:$O$154,MATCH(LEFT(M60,255),LEFT('Disaggregation Data'!$J$3:$J$154,255),0))=0,"",INDEX('Disaggregation Data'!$O$3:$O$154,MATCH(LEFT(M60,255),LEFT('Disaggregation Data'!$J$3:$J$154,255),0))),"")</f>
        <v/>
      </c>
      <c r="H60" s="398" t="str">
        <f t="array" ref="H60">IFERROR(IF(INDEX('Disaggregation Data'!$P$3:$P$154,MATCH(LEFT(M60,255),LEFT('Disaggregation Data'!$J$3:$J$154,255),0))=0,"",INDEX('Disaggregation Data'!$P$3:$P$154,MATCH(LEFT(M60,255),LEFT('Disaggregation Data'!$J$3:$J$154,255),0))),"")</f>
        <v/>
      </c>
      <c r="I60" s="399" t="str">
        <f t="array" ref="I60">IFERROR(IF(INDEX('Disaggregation Data'!$M$3:$M$154,MATCH(LEFT(M60,255),LEFT('Disaggregation Data'!$J$3:$J$154,255),0))=0,"",INDEX('Disaggregation Data'!$M$3:$M$154,MATCH(LEFT(M60,255),LEFT('Disaggregation Data'!$J$3:$J$154,255),0))),"")</f>
        <v/>
      </c>
      <c r="J60" s="398" t="str">
        <f t="array" ref="J60">IFERROR(IF(INDEX('Disaggregation Data'!$N$3:$N$154,MATCH(LEFT(M60,255),LEFT('Disaggregation Data'!$J$3:$J$154,255),0))=0,"",INDEX('Disaggregation Data'!$N$3:$N$154,MATCH(LEFT(M60,255),LEFT('Disaggregation Data'!$J$3:$J$154,255),0))),"")</f>
        <v/>
      </c>
      <c r="K60" s="490">
        <f t="shared" si="0"/>
        <v>31</v>
      </c>
      <c r="L60" s="490" t="str">
        <f t="shared" si="1"/>
        <v/>
      </c>
      <c r="M60" s="490" t="str">
        <f t="shared" si="2"/>
        <v/>
      </c>
      <c r="N60" s="468" t="b">
        <f t="shared" si="3"/>
        <v>0</v>
      </c>
      <c r="O60" s="473" t="s">
        <v>1585</v>
      </c>
      <c r="P60" s="510" t="str">
        <f t="array" ref="P60">IFERROR(IF(INDEX('Disaggregation Records'!$G$3:$G$56,MATCH(LEFT(L60,255),LEFT('Disaggregation Records'!$D$3:$D$56,255),0))=0,"",INDEX('Disaggregation Records'!$G$3:$G$56,MATCH(LEFT(L60,255),LEFT('Disaggregation Records'!$D$3:$D$56,255),0))),"")</f>
        <v/>
      </c>
      <c r="Q60" s="511" t="s">
        <v>450</v>
      </c>
      <c r="R60" s="374"/>
    </row>
    <row r="61" spans="1:18" ht="47.1" customHeight="1" x14ac:dyDescent="0.25">
      <c r="A61" s="396">
        <v>6</v>
      </c>
      <c r="B61" s="414" t="str">
        <f>IFERROR(VLOOKUP(A61,'Impact Indicators - Section B'!$A$9:$S$27,19,FALSE),"")</f>
        <v/>
      </c>
      <c r="C61" s="509" t="str">
        <f t="array" ref="C61">IFERROR(IF(INDEX('Disaggregation Records'!$E$3:$E$56,MATCH(LEFT(L61,255),LEFT('Disaggregation Records'!$D$3:$D$56,255),0))=0,"",INDEX('Disaggregation Records'!$E$3:$E$56,MATCH(LEFT(L61,255),LEFT('Disaggregation Records'!$D$3:$D$56,255),0))),"")</f>
        <v/>
      </c>
      <c r="D61" s="509" t="str">
        <f t="array" ref="D61">IFERROR(IF(INDEX('Disaggregation Records'!$F$3:$F$56,MATCH(LEFT(L61,255),LEFT('Disaggregation Records'!$D$3:$D$56,255),0))=0,"",INDEX('Disaggregation Records'!$F$3:$F$56,MATCH(LEFT(L61,255),LEFT('Disaggregation Records'!$D$3:$D$56,255),0))),"")</f>
        <v/>
      </c>
      <c r="E61" s="399" t="str">
        <f t="array" ref="E61">IFERROR(IF(INDEX('Disaggregation Data'!$K$3:$K$154,MATCH(LEFT(M61,255),LEFT('Disaggregation Data'!$J$3:$J$154,255),0))=0,"",INDEX('Disaggregation Data'!$K$3:$K$154,MATCH(LEFT(M61,255),LEFT('Disaggregation Data'!$J$3:$J$154,255),0))),"")</f>
        <v/>
      </c>
      <c r="F61" s="399" t="str">
        <f t="array" ref="F61">IFERROR(IF(INDEX('Disaggregation Data'!$L$3:$L$154,MATCH(LEFT(M61,255),LEFT('Disaggregation Data'!$J$3:$J$154,255),0))=0,"",INDEX('Disaggregation Data'!$L$3:$L$154,MATCH(LEFT(M61,255),LEFT('Disaggregation Data'!$J$3:$J$154,255),0))),"")</f>
        <v/>
      </c>
      <c r="G61" s="399" t="str">
        <f t="array" ref="G61">IFERROR(IF(INDEX('Disaggregation Data'!$O$3:$O$154,MATCH(LEFT(M61,255),LEFT('Disaggregation Data'!$J$3:$J$154,255),0))=0,"",INDEX('Disaggregation Data'!$O$3:$O$154,MATCH(LEFT(M61,255),LEFT('Disaggregation Data'!$J$3:$J$154,255),0))),"")</f>
        <v/>
      </c>
      <c r="H61" s="398" t="str">
        <f t="array" ref="H61">IFERROR(IF(INDEX('Disaggregation Data'!$P$3:$P$154,MATCH(LEFT(M61,255),LEFT('Disaggregation Data'!$J$3:$J$154,255),0))=0,"",INDEX('Disaggregation Data'!$P$3:$P$154,MATCH(LEFT(M61,255),LEFT('Disaggregation Data'!$J$3:$J$154,255),0))),"")</f>
        <v/>
      </c>
      <c r="I61" s="399" t="str">
        <f t="array" ref="I61">IFERROR(IF(INDEX('Disaggregation Data'!$M$3:$M$154,MATCH(LEFT(M61,255),LEFT('Disaggregation Data'!$J$3:$J$154,255),0))=0,"",INDEX('Disaggregation Data'!$M$3:$M$154,MATCH(LEFT(M61,255),LEFT('Disaggregation Data'!$J$3:$J$154,255),0))),"")</f>
        <v/>
      </c>
      <c r="J61" s="398" t="str">
        <f t="array" ref="J61">IFERROR(IF(INDEX('Disaggregation Data'!$N$3:$N$154,MATCH(LEFT(M61,255),LEFT('Disaggregation Data'!$J$3:$J$154,255),0))=0,"",INDEX('Disaggregation Data'!$N$3:$N$154,MATCH(LEFT(M61,255),LEFT('Disaggregation Data'!$J$3:$J$154,255),0))),"")</f>
        <v/>
      </c>
      <c r="K61" s="490">
        <f t="shared" si="0"/>
        <v>32</v>
      </c>
      <c r="L61" s="490" t="str">
        <f t="shared" si="1"/>
        <v/>
      </c>
      <c r="M61" s="490" t="str">
        <f t="shared" si="2"/>
        <v/>
      </c>
      <c r="N61" s="468" t="b">
        <f t="shared" si="3"/>
        <v>0</v>
      </c>
      <c r="O61" s="473" t="s">
        <v>1586</v>
      </c>
      <c r="P61" s="510" t="str">
        <f t="array" ref="P61">IFERROR(IF(INDEX('Disaggregation Records'!$G$3:$G$56,MATCH(LEFT(L61,255),LEFT('Disaggregation Records'!$D$3:$D$56,255),0))=0,"",INDEX('Disaggregation Records'!$G$3:$G$56,MATCH(LEFT(L61,255),LEFT('Disaggregation Records'!$D$3:$D$56,255),0))),"")</f>
        <v/>
      </c>
      <c r="Q61" s="511" t="s">
        <v>450</v>
      </c>
      <c r="R61" s="374"/>
    </row>
    <row r="62" spans="1:18" ht="47.1" customHeight="1" x14ac:dyDescent="0.25">
      <c r="A62" s="396">
        <v>6</v>
      </c>
      <c r="B62" s="414" t="str">
        <f>IFERROR(VLOOKUP(A62,'Impact Indicators - Section B'!$A$9:$S$27,19,FALSE),"")</f>
        <v/>
      </c>
      <c r="C62" s="509" t="str">
        <f t="array" ref="C62">IFERROR(IF(INDEX('Disaggregation Records'!$E$3:$E$56,MATCH(LEFT(L62,255),LEFT('Disaggregation Records'!$D$3:$D$56,255),0))=0,"",INDEX('Disaggregation Records'!$E$3:$E$56,MATCH(LEFT(L62,255),LEFT('Disaggregation Records'!$D$3:$D$56,255),0))),"")</f>
        <v/>
      </c>
      <c r="D62" s="509" t="str">
        <f t="array" ref="D62">IFERROR(IF(INDEX('Disaggregation Records'!$F$3:$F$56,MATCH(LEFT(L62,255),LEFT('Disaggregation Records'!$D$3:$D$56,255),0))=0,"",INDEX('Disaggregation Records'!$F$3:$F$56,MATCH(LEFT(L62,255),LEFT('Disaggregation Records'!$D$3:$D$56,255),0))),"")</f>
        <v/>
      </c>
      <c r="E62" s="399" t="str">
        <f t="array" ref="E62">IFERROR(IF(INDEX('Disaggregation Data'!$K$3:$K$154,MATCH(LEFT(M62,255),LEFT('Disaggregation Data'!$J$3:$J$154,255),0))=0,"",INDEX('Disaggregation Data'!$K$3:$K$154,MATCH(LEFT(M62,255),LEFT('Disaggregation Data'!$J$3:$J$154,255),0))),"")</f>
        <v/>
      </c>
      <c r="F62" s="399" t="str">
        <f t="array" ref="F62">IFERROR(IF(INDEX('Disaggregation Data'!$L$3:$L$154,MATCH(LEFT(M62,255),LEFT('Disaggregation Data'!$J$3:$J$154,255),0))=0,"",INDEX('Disaggregation Data'!$L$3:$L$154,MATCH(LEFT(M62,255),LEFT('Disaggregation Data'!$J$3:$J$154,255),0))),"")</f>
        <v/>
      </c>
      <c r="G62" s="399" t="str">
        <f t="array" ref="G62">IFERROR(IF(INDEX('Disaggregation Data'!$O$3:$O$154,MATCH(LEFT(M62,255),LEFT('Disaggregation Data'!$J$3:$J$154,255),0))=0,"",INDEX('Disaggregation Data'!$O$3:$O$154,MATCH(LEFT(M62,255),LEFT('Disaggregation Data'!$J$3:$J$154,255),0))),"")</f>
        <v/>
      </c>
      <c r="H62" s="398" t="str">
        <f t="array" ref="H62">IFERROR(IF(INDEX('Disaggregation Data'!$P$3:$P$154,MATCH(LEFT(M62,255),LEFT('Disaggregation Data'!$J$3:$J$154,255),0))=0,"",INDEX('Disaggregation Data'!$P$3:$P$154,MATCH(LEFT(M62,255),LEFT('Disaggregation Data'!$J$3:$J$154,255),0))),"")</f>
        <v/>
      </c>
      <c r="I62" s="399" t="str">
        <f t="array" ref="I62">IFERROR(IF(INDEX('Disaggregation Data'!$M$3:$M$154,MATCH(LEFT(M62,255),LEFT('Disaggregation Data'!$J$3:$J$154,255),0))=0,"",INDEX('Disaggregation Data'!$M$3:$M$154,MATCH(LEFT(M62,255),LEFT('Disaggregation Data'!$J$3:$J$154,255),0))),"")</f>
        <v/>
      </c>
      <c r="J62" s="398" t="str">
        <f t="array" ref="J62">IFERROR(IF(INDEX('Disaggregation Data'!$N$3:$N$154,MATCH(LEFT(M62,255),LEFT('Disaggregation Data'!$J$3:$J$154,255),0))=0,"",INDEX('Disaggregation Data'!$N$3:$N$154,MATCH(LEFT(M62,255),LEFT('Disaggregation Data'!$J$3:$J$154,255),0))),"")</f>
        <v/>
      </c>
      <c r="K62" s="490">
        <f t="shared" si="0"/>
        <v>33</v>
      </c>
      <c r="L62" s="490" t="str">
        <f t="shared" si="1"/>
        <v/>
      </c>
      <c r="M62" s="490" t="str">
        <f t="shared" si="2"/>
        <v/>
      </c>
      <c r="N62" s="468" t="b">
        <f t="shared" si="3"/>
        <v>0</v>
      </c>
      <c r="O62" s="473" t="s">
        <v>1587</v>
      </c>
      <c r="P62" s="510" t="str">
        <f t="array" ref="P62">IFERROR(IF(INDEX('Disaggregation Records'!$G$3:$G$56,MATCH(LEFT(L62,255),LEFT('Disaggregation Records'!$D$3:$D$56,255),0))=0,"",INDEX('Disaggregation Records'!$G$3:$G$56,MATCH(LEFT(L62,255),LEFT('Disaggregation Records'!$D$3:$D$56,255),0))),"")</f>
        <v/>
      </c>
      <c r="Q62" s="511" t="s">
        <v>450</v>
      </c>
      <c r="R62" s="374"/>
    </row>
    <row r="63" spans="1:18" ht="47.1" customHeight="1" x14ac:dyDescent="0.25">
      <c r="A63" s="396">
        <v>6</v>
      </c>
      <c r="B63" s="414" t="str">
        <f>IFERROR(VLOOKUP(A63,'Impact Indicators - Section B'!$A$9:$S$27,19,FALSE),"")</f>
        <v/>
      </c>
      <c r="C63" s="509" t="str">
        <f t="array" ref="C63">IFERROR(IF(INDEX('Disaggregation Records'!$E$3:$E$56,MATCH(LEFT(L63,255),LEFT('Disaggregation Records'!$D$3:$D$56,255),0))=0,"",INDEX('Disaggregation Records'!$E$3:$E$56,MATCH(LEFT(L63,255),LEFT('Disaggregation Records'!$D$3:$D$56,255),0))),"")</f>
        <v/>
      </c>
      <c r="D63" s="509" t="str">
        <f t="array" ref="D63">IFERROR(IF(INDEX('Disaggregation Records'!$F$3:$F$56,MATCH(LEFT(L63,255),LEFT('Disaggregation Records'!$D$3:$D$56,255),0))=0,"",INDEX('Disaggregation Records'!$F$3:$F$56,MATCH(LEFT(L63,255),LEFT('Disaggregation Records'!$D$3:$D$56,255),0))),"")</f>
        <v/>
      </c>
      <c r="E63" s="399" t="str">
        <f t="array" ref="E63">IFERROR(IF(INDEX('Disaggregation Data'!$K$3:$K$154,MATCH(LEFT(M63,255),LEFT('Disaggregation Data'!$J$3:$J$154,255),0))=0,"",INDEX('Disaggregation Data'!$K$3:$K$154,MATCH(LEFT(M63,255),LEFT('Disaggregation Data'!$J$3:$J$154,255),0))),"")</f>
        <v/>
      </c>
      <c r="F63" s="399" t="str">
        <f t="array" ref="F63">IFERROR(IF(INDEX('Disaggregation Data'!$L$3:$L$154,MATCH(LEFT(M63,255),LEFT('Disaggregation Data'!$J$3:$J$154,255),0))=0,"",INDEX('Disaggregation Data'!$L$3:$L$154,MATCH(LEFT(M63,255),LEFT('Disaggregation Data'!$J$3:$J$154,255),0))),"")</f>
        <v/>
      </c>
      <c r="G63" s="399" t="str">
        <f t="array" ref="G63">IFERROR(IF(INDEX('Disaggregation Data'!$O$3:$O$154,MATCH(LEFT(M63,255),LEFT('Disaggregation Data'!$J$3:$J$154,255),0))=0,"",INDEX('Disaggregation Data'!$O$3:$O$154,MATCH(LEFT(M63,255),LEFT('Disaggregation Data'!$J$3:$J$154,255),0))),"")</f>
        <v/>
      </c>
      <c r="H63" s="398" t="str">
        <f t="array" ref="H63">IFERROR(IF(INDEX('Disaggregation Data'!$P$3:$P$154,MATCH(LEFT(M63,255),LEFT('Disaggregation Data'!$J$3:$J$154,255),0))=0,"",INDEX('Disaggregation Data'!$P$3:$P$154,MATCH(LEFT(M63,255),LEFT('Disaggregation Data'!$J$3:$J$154,255),0))),"")</f>
        <v/>
      </c>
      <c r="I63" s="399" t="str">
        <f t="array" ref="I63">IFERROR(IF(INDEX('Disaggregation Data'!$M$3:$M$154,MATCH(LEFT(M63,255),LEFT('Disaggregation Data'!$J$3:$J$154,255),0))=0,"",INDEX('Disaggregation Data'!$M$3:$M$154,MATCH(LEFT(M63,255),LEFT('Disaggregation Data'!$J$3:$J$154,255),0))),"")</f>
        <v/>
      </c>
      <c r="J63" s="398" t="str">
        <f t="array" ref="J63">IFERROR(IF(INDEX('Disaggregation Data'!$N$3:$N$154,MATCH(LEFT(M63,255),LEFT('Disaggregation Data'!$J$3:$J$154,255),0))=0,"",INDEX('Disaggregation Data'!$N$3:$N$154,MATCH(LEFT(M63,255),LEFT('Disaggregation Data'!$J$3:$J$154,255),0))),"")</f>
        <v/>
      </c>
      <c r="K63" s="490">
        <f t="shared" si="0"/>
        <v>34</v>
      </c>
      <c r="L63" s="490" t="str">
        <f t="shared" si="1"/>
        <v/>
      </c>
      <c r="M63" s="490" t="str">
        <f t="shared" si="2"/>
        <v/>
      </c>
      <c r="N63" s="468" t="b">
        <f t="shared" si="3"/>
        <v>0</v>
      </c>
      <c r="O63" s="473" t="s">
        <v>1588</v>
      </c>
      <c r="P63" s="510" t="str">
        <f t="array" ref="P63">IFERROR(IF(INDEX('Disaggregation Records'!$G$3:$G$56,MATCH(LEFT(L63,255),LEFT('Disaggregation Records'!$D$3:$D$56,255),0))=0,"",INDEX('Disaggregation Records'!$G$3:$G$56,MATCH(LEFT(L63,255),LEFT('Disaggregation Records'!$D$3:$D$56,255),0))),"")</f>
        <v/>
      </c>
      <c r="Q63" s="511" t="s">
        <v>450</v>
      </c>
      <c r="R63" s="374"/>
    </row>
    <row r="64" spans="1:18" ht="47.1" customHeight="1" x14ac:dyDescent="0.25">
      <c r="A64" s="396">
        <v>6</v>
      </c>
      <c r="B64" s="414" t="str">
        <f>IFERROR(VLOOKUP(A64,'Impact Indicators - Section B'!$A$9:$S$27,19,FALSE),"")</f>
        <v/>
      </c>
      <c r="C64" s="509" t="str">
        <f t="array" ref="C64">IFERROR(IF(INDEX('Disaggregation Records'!$E$3:$E$56,MATCH(LEFT(L64,255),LEFT('Disaggregation Records'!$D$3:$D$56,255),0))=0,"",INDEX('Disaggregation Records'!$E$3:$E$56,MATCH(LEFT(L64,255),LEFT('Disaggregation Records'!$D$3:$D$56,255),0))),"")</f>
        <v/>
      </c>
      <c r="D64" s="509" t="str">
        <f t="array" ref="D64">IFERROR(IF(INDEX('Disaggregation Records'!$F$3:$F$56,MATCH(LEFT(L64,255),LEFT('Disaggregation Records'!$D$3:$D$56,255),0))=0,"",INDEX('Disaggregation Records'!$F$3:$F$56,MATCH(LEFT(L64,255),LEFT('Disaggregation Records'!$D$3:$D$56,255),0))),"")</f>
        <v/>
      </c>
      <c r="E64" s="399" t="str">
        <f t="array" ref="E64">IFERROR(IF(INDEX('Disaggregation Data'!$K$3:$K$154,MATCH(LEFT(M64,255),LEFT('Disaggregation Data'!$J$3:$J$154,255),0))=0,"",INDEX('Disaggregation Data'!$K$3:$K$154,MATCH(LEFT(M64,255),LEFT('Disaggregation Data'!$J$3:$J$154,255),0))),"")</f>
        <v/>
      </c>
      <c r="F64" s="399" t="str">
        <f t="array" ref="F64">IFERROR(IF(INDEX('Disaggregation Data'!$L$3:$L$154,MATCH(LEFT(M64,255),LEFT('Disaggregation Data'!$J$3:$J$154,255),0))=0,"",INDEX('Disaggregation Data'!$L$3:$L$154,MATCH(LEFT(M64,255),LEFT('Disaggregation Data'!$J$3:$J$154,255),0))),"")</f>
        <v/>
      </c>
      <c r="G64" s="399" t="str">
        <f t="array" ref="G64">IFERROR(IF(INDEX('Disaggregation Data'!$O$3:$O$154,MATCH(LEFT(M64,255),LEFT('Disaggregation Data'!$J$3:$J$154,255),0))=0,"",INDEX('Disaggregation Data'!$O$3:$O$154,MATCH(LEFT(M64,255),LEFT('Disaggregation Data'!$J$3:$J$154,255),0))),"")</f>
        <v/>
      </c>
      <c r="H64" s="398" t="str">
        <f t="array" ref="H64">IFERROR(IF(INDEX('Disaggregation Data'!$P$3:$P$154,MATCH(LEFT(M64,255),LEFT('Disaggregation Data'!$J$3:$J$154,255),0))=0,"",INDEX('Disaggregation Data'!$P$3:$P$154,MATCH(LEFT(M64,255),LEFT('Disaggregation Data'!$J$3:$J$154,255),0))),"")</f>
        <v/>
      </c>
      <c r="I64" s="399" t="str">
        <f t="array" ref="I64">IFERROR(IF(INDEX('Disaggregation Data'!$M$3:$M$154,MATCH(LEFT(M64,255),LEFT('Disaggregation Data'!$J$3:$J$154,255),0))=0,"",INDEX('Disaggregation Data'!$M$3:$M$154,MATCH(LEFT(M64,255),LEFT('Disaggregation Data'!$J$3:$J$154,255),0))),"")</f>
        <v/>
      </c>
      <c r="J64" s="398" t="str">
        <f t="array" ref="J64">IFERROR(IF(INDEX('Disaggregation Data'!$N$3:$N$154,MATCH(LEFT(M64,255),LEFT('Disaggregation Data'!$J$3:$J$154,255),0))=0,"",INDEX('Disaggregation Data'!$N$3:$N$154,MATCH(LEFT(M64,255),LEFT('Disaggregation Data'!$J$3:$J$154,255),0))),"")</f>
        <v/>
      </c>
      <c r="K64" s="490">
        <f t="shared" si="0"/>
        <v>35</v>
      </c>
      <c r="L64" s="490" t="str">
        <f t="shared" si="1"/>
        <v/>
      </c>
      <c r="M64" s="490" t="str">
        <f t="shared" si="2"/>
        <v/>
      </c>
      <c r="N64" s="468" t="b">
        <f t="shared" si="3"/>
        <v>0</v>
      </c>
      <c r="O64" s="473" t="s">
        <v>1589</v>
      </c>
      <c r="P64" s="510" t="str">
        <f t="array" ref="P64">IFERROR(IF(INDEX('Disaggregation Records'!$G$3:$G$56,MATCH(LEFT(L64,255),LEFT('Disaggregation Records'!$D$3:$D$56,255),0))=0,"",INDEX('Disaggregation Records'!$G$3:$G$56,MATCH(LEFT(L64,255),LEFT('Disaggregation Records'!$D$3:$D$56,255),0))),"")</f>
        <v/>
      </c>
      <c r="Q64" s="511" t="s">
        <v>450</v>
      </c>
      <c r="R64" s="374"/>
    </row>
    <row r="65" spans="1:18" ht="47.1" customHeight="1" x14ac:dyDescent="0.25">
      <c r="A65" s="396">
        <v>6</v>
      </c>
      <c r="B65" s="414" t="str">
        <f>IFERROR(VLOOKUP(A65,'Impact Indicators - Section B'!$A$9:$S$27,19,FALSE),"")</f>
        <v/>
      </c>
      <c r="C65" s="509" t="str">
        <f t="array" ref="C65">IFERROR(IF(INDEX('Disaggregation Records'!$E$3:$E$56,MATCH(LEFT(L65,255),LEFT('Disaggregation Records'!$D$3:$D$56,255),0))=0,"",INDEX('Disaggregation Records'!$E$3:$E$56,MATCH(LEFT(L65,255),LEFT('Disaggregation Records'!$D$3:$D$56,255),0))),"")</f>
        <v/>
      </c>
      <c r="D65" s="509" t="str">
        <f t="array" ref="D65">IFERROR(IF(INDEX('Disaggregation Records'!$F$3:$F$56,MATCH(LEFT(L65,255),LEFT('Disaggregation Records'!$D$3:$D$56,255),0))=0,"",INDEX('Disaggregation Records'!$F$3:$F$56,MATCH(LEFT(L65,255),LEFT('Disaggregation Records'!$D$3:$D$56,255),0))),"")</f>
        <v/>
      </c>
      <c r="E65" s="399" t="str">
        <f t="array" ref="E65">IFERROR(IF(INDEX('Disaggregation Data'!$K$3:$K$154,MATCH(LEFT(M65,255),LEFT('Disaggregation Data'!$J$3:$J$154,255),0))=0,"",INDEX('Disaggregation Data'!$K$3:$K$154,MATCH(LEFT(M65,255),LEFT('Disaggregation Data'!$J$3:$J$154,255),0))),"")</f>
        <v/>
      </c>
      <c r="F65" s="399" t="str">
        <f t="array" ref="F65">IFERROR(IF(INDEX('Disaggregation Data'!$L$3:$L$154,MATCH(LEFT(M65,255),LEFT('Disaggregation Data'!$J$3:$J$154,255),0))=0,"",INDEX('Disaggregation Data'!$L$3:$L$154,MATCH(LEFT(M65,255),LEFT('Disaggregation Data'!$J$3:$J$154,255),0))),"")</f>
        <v/>
      </c>
      <c r="G65" s="399" t="str">
        <f t="array" ref="G65">IFERROR(IF(INDEX('Disaggregation Data'!$O$3:$O$154,MATCH(LEFT(M65,255),LEFT('Disaggregation Data'!$J$3:$J$154,255),0))=0,"",INDEX('Disaggregation Data'!$O$3:$O$154,MATCH(LEFT(M65,255),LEFT('Disaggregation Data'!$J$3:$J$154,255),0))),"")</f>
        <v/>
      </c>
      <c r="H65" s="398" t="str">
        <f t="array" ref="H65">IFERROR(IF(INDEX('Disaggregation Data'!$P$3:$P$154,MATCH(LEFT(M65,255),LEFT('Disaggregation Data'!$J$3:$J$154,255),0))=0,"",INDEX('Disaggregation Data'!$P$3:$P$154,MATCH(LEFT(M65,255),LEFT('Disaggregation Data'!$J$3:$J$154,255),0))),"")</f>
        <v/>
      </c>
      <c r="I65" s="399" t="str">
        <f t="array" ref="I65">IFERROR(IF(INDEX('Disaggregation Data'!$M$3:$M$154,MATCH(LEFT(M65,255),LEFT('Disaggregation Data'!$J$3:$J$154,255),0))=0,"",INDEX('Disaggregation Data'!$M$3:$M$154,MATCH(LEFT(M65,255),LEFT('Disaggregation Data'!$J$3:$J$154,255),0))),"")</f>
        <v/>
      </c>
      <c r="J65" s="398" t="str">
        <f t="array" ref="J65">IFERROR(IF(INDEX('Disaggregation Data'!$N$3:$N$154,MATCH(LEFT(M65,255),LEFT('Disaggregation Data'!$J$3:$J$154,255),0))=0,"",INDEX('Disaggregation Data'!$N$3:$N$154,MATCH(LEFT(M65,255),LEFT('Disaggregation Data'!$J$3:$J$154,255),0))),"")</f>
        <v/>
      </c>
      <c r="K65" s="490">
        <f t="shared" si="0"/>
        <v>36</v>
      </c>
      <c r="L65" s="490" t="str">
        <f t="shared" si="1"/>
        <v/>
      </c>
      <c r="M65" s="490" t="str">
        <f t="shared" si="2"/>
        <v/>
      </c>
      <c r="N65" s="468" t="b">
        <f t="shared" si="3"/>
        <v>0</v>
      </c>
      <c r="O65" s="473" t="s">
        <v>1590</v>
      </c>
      <c r="P65" s="510" t="str">
        <f t="array" ref="P65">IFERROR(IF(INDEX('Disaggregation Records'!$G$3:$G$56,MATCH(LEFT(L65,255),LEFT('Disaggregation Records'!$D$3:$D$56,255),0))=0,"",INDEX('Disaggregation Records'!$G$3:$G$56,MATCH(LEFT(L65,255),LEFT('Disaggregation Records'!$D$3:$D$56,255),0))),"")</f>
        <v/>
      </c>
      <c r="Q65" s="511" t="s">
        <v>450</v>
      </c>
      <c r="R65" s="374"/>
    </row>
    <row r="66" spans="1:18" ht="47.1" customHeight="1" x14ac:dyDescent="0.25">
      <c r="A66" s="396">
        <v>6</v>
      </c>
      <c r="B66" s="414" t="str">
        <f>IFERROR(VLOOKUP(A66,'Impact Indicators - Section B'!$A$9:$S$27,19,FALSE),"")</f>
        <v/>
      </c>
      <c r="C66" s="509" t="str">
        <f t="array" ref="C66">IFERROR(IF(INDEX('Disaggregation Records'!$E$3:$E$56,MATCH(LEFT(L66,255),LEFT('Disaggregation Records'!$D$3:$D$56,255),0))=0,"",INDEX('Disaggregation Records'!$E$3:$E$56,MATCH(LEFT(L66,255),LEFT('Disaggregation Records'!$D$3:$D$56,255),0))),"")</f>
        <v/>
      </c>
      <c r="D66" s="509" t="str">
        <f t="array" ref="D66">IFERROR(IF(INDEX('Disaggregation Records'!$F$3:$F$56,MATCH(LEFT(L66,255),LEFT('Disaggregation Records'!$D$3:$D$56,255),0))=0,"",INDEX('Disaggregation Records'!$F$3:$F$56,MATCH(LEFT(L66,255),LEFT('Disaggregation Records'!$D$3:$D$56,255),0))),"")</f>
        <v/>
      </c>
      <c r="E66" s="399" t="str">
        <f t="array" ref="E66">IFERROR(IF(INDEX('Disaggregation Data'!$K$3:$K$154,MATCH(LEFT(M66,255),LEFT('Disaggregation Data'!$J$3:$J$154,255),0))=0,"",INDEX('Disaggregation Data'!$K$3:$K$154,MATCH(LEFT(M66,255),LEFT('Disaggregation Data'!$J$3:$J$154,255),0))),"")</f>
        <v/>
      </c>
      <c r="F66" s="399" t="str">
        <f t="array" ref="F66">IFERROR(IF(INDEX('Disaggregation Data'!$L$3:$L$154,MATCH(LEFT(M66,255),LEFT('Disaggregation Data'!$J$3:$J$154,255),0))=0,"",INDEX('Disaggregation Data'!$L$3:$L$154,MATCH(LEFT(M66,255),LEFT('Disaggregation Data'!$J$3:$J$154,255),0))),"")</f>
        <v/>
      </c>
      <c r="G66" s="399" t="str">
        <f t="array" ref="G66">IFERROR(IF(INDEX('Disaggregation Data'!$O$3:$O$154,MATCH(LEFT(M66,255),LEFT('Disaggregation Data'!$J$3:$J$154,255),0))=0,"",INDEX('Disaggregation Data'!$O$3:$O$154,MATCH(LEFT(M66,255),LEFT('Disaggregation Data'!$J$3:$J$154,255),0))),"")</f>
        <v/>
      </c>
      <c r="H66" s="398" t="str">
        <f t="array" ref="H66">IFERROR(IF(INDEX('Disaggregation Data'!$P$3:$P$154,MATCH(LEFT(M66,255),LEFT('Disaggregation Data'!$J$3:$J$154,255),0))=0,"",INDEX('Disaggregation Data'!$P$3:$P$154,MATCH(LEFT(M66,255),LEFT('Disaggregation Data'!$J$3:$J$154,255),0))),"")</f>
        <v/>
      </c>
      <c r="I66" s="399" t="str">
        <f t="array" ref="I66">IFERROR(IF(INDEX('Disaggregation Data'!$M$3:$M$154,MATCH(LEFT(M66,255),LEFT('Disaggregation Data'!$J$3:$J$154,255),0))=0,"",INDEX('Disaggregation Data'!$M$3:$M$154,MATCH(LEFT(M66,255),LEFT('Disaggregation Data'!$J$3:$J$154,255),0))),"")</f>
        <v/>
      </c>
      <c r="J66" s="398" t="str">
        <f t="array" ref="J66">IFERROR(IF(INDEX('Disaggregation Data'!$N$3:$N$154,MATCH(LEFT(M66,255),LEFT('Disaggregation Data'!$J$3:$J$154,255),0))=0,"",INDEX('Disaggregation Data'!$N$3:$N$154,MATCH(LEFT(M66,255),LEFT('Disaggregation Data'!$J$3:$J$154,255),0))),"")</f>
        <v/>
      </c>
      <c r="K66" s="490">
        <f t="shared" si="0"/>
        <v>37</v>
      </c>
      <c r="L66" s="490" t="str">
        <f t="shared" si="1"/>
        <v/>
      </c>
      <c r="M66" s="490" t="str">
        <f t="shared" si="2"/>
        <v/>
      </c>
      <c r="N66" s="468" t="b">
        <f t="shared" si="3"/>
        <v>0</v>
      </c>
      <c r="O66" s="473" t="s">
        <v>1591</v>
      </c>
      <c r="P66" s="510" t="str">
        <f t="array" ref="P66">IFERROR(IF(INDEX('Disaggregation Records'!$G$3:$G$56,MATCH(LEFT(L66,255),LEFT('Disaggregation Records'!$D$3:$D$56,255),0))=0,"",INDEX('Disaggregation Records'!$G$3:$G$56,MATCH(LEFT(L66,255),LEFT('Disaggregation Records'!$D$3:$D$56,255),0))),"")</f>
        <v/>
      </c>
      <c r="Q66" s="511" t="s">
        <v>450</v>
      </c>
      <c r="R66" s="374"/>
    </row>
    <row r="67" spans="1:18" ht="47.1" customHeight="1" x14ac:dyDescent="0.25">
      <c r="A67" s="396">
        <v>6</v>
      </c>
      <c r="B67" s="414" t="str">
        <f>IFERROR(VLOOKUP(A67,'Impact Indicators - Section B'!$A$9:$S$27,19,FALSE),"")</f>
        <v/>
      </c>
      <c r="C67" s="509" t="str">
        <f t="array" ref="C67">IFERROR(IF(INDEX('Disaggregation Records'!$E$3:$E$56,MATCH(LEFT(L67,255),LEFT('Disaggregation Records'!$D$3:$D$56,255),0))=0,"",INDEX('Disaggregation Records'!$E$3:$E$56,MATCH(LEFT(L67,255),LEFT('Disaggregation Records'!$D$3:$D$56,255),0))),"")</f>
        <v/>
      </c>
      <c r="D67" s="509" t="str">
        <f t="array" ref="D67">IFERROR(IF(INDEX('Disaggregation Records'!$F$3:$F$56,MATCH(LEFT(L67,255),LEFT('Disaggregation Records'!$D$3:$D$56,255),0))=0,"",INDEX('Disaggregation Records'!$F$3:$F$56,MATCH(LEFT(L67,255),LEFT('Disaggregation Records'!$D$3:$D$56,255),0))),"")</f>
        <v/>
      </c>
      <c r="E67" s="399" t="str">
        <f t="array" ref="E67">IFERROR(IF(INDEX('Disaggregation Data'!$K$3:$K$154,MATCH(LEFT(M67,255),LEFT('Disaggregation Data'!$J$3:$J$154,255),0))=0,"",INDEX('Disaggregation Data'!$K$3:$K$154,MATCH(LEFT(M67,255),LEFT('Disaggregation Data'!$J$3:$J$154,255),0))),"")</f>
        <v/>
      </c>
      <c r="F67" s="399" t="str">
        <f t="array" ref="F67">IFERROR(IF(INDEX('Disaggregation Data'!$L$3:$L$154,MATCH(LEFT(M67,255),LEFT('Disaggregation Data'!$J$3:$J$154,255),0))=0,"",INDEX('Disaggregation Data'!$L$3:$L$154,MATCH(LEFT(M67,255),LEFT('Disaggregation Data'!$J$3:$J$154,255),0))),"")</f>
        <v/>
      </c>
      <c r="G67" s="399" t="str">
        <f t="array" ref="G67">IFERROR(IF(INDEX('Disaggregation Data'!$O$3:$O$154,MATCH(LEFT(M67,255),LEFT('Disaggregation Data'!$J$3:$J$154,255),0))=0,"",INDEX('Disaggregation Data'!$O$3:$O$154,MATCH(LEFT(M67,255),LEFT('Disaggregation Data'!$J$3:$J$154,255),0))),"")</f>
        <v/>
      </c>
      <c r="H67" s="398" t="str">
        <f t="array" ref="H67">IFERROR(IF(INDEX('Disaggregation Data'!$P$3:$P$154,MATCH(LEFT(M67,255),LEFT('Disaggregation Data'!$J$3:$J$154,255),0))=0,"",INDEX('Disaggregation Data'!$P$3:$P$154,MATCH(LEFT(M67,255),LEFT('Disaggregation Data'!$J$3:$J$154,255),0))),"")</f>
        <v/>
      </c>
      <c r="I67" s="399" t="str">
        <f t="array" ref="I67">IFERROR(IF(INDEX('Disaggregation Data'!$M$3:$M$154,MATCH(LEFT(M67,255),LEFT('Disaggregation Data'!$J$3:$J$154,255),0))=0,"",INDEX('Disaggregation Data'!$M$3:$M$154,MATCH(LEFT(M67,255),LEFT('Disaggregation Data'!$J$3:$J$154,255),0))),"")</f>
        <v/>
      </c>
      <c r="J67" s="398" t="str">
        <f t="array" ref="J67">IFERROR(IF(INDEX('Disaggregation Data'!$N$3:$N$154,MATCH(LEFT(M67,255),LEFT('Disaggregation Data'!$J$3:$J$154,255),0))=0,"",INDEX('Disaggregation Data'!$N$3:$N$154,MATCH(LEFT(M67,255),LEFT('Disaggregation Data'!$J$3:$J$154,255),0))),"")</f>
        <v/>
      </c>
      <c r="K67" s="490">
        <f t="shared" si="0"/>
        <v>38</v>
      </c>
      <c r="L67" s="490" t="str">
        <f t="shared" si="1"/>
        <v/>
      </c>
      <c r="M67" s="490" t="str">
        <f t="shared" si="2"/>
        <v/>
      </c>
      <c r="N67" s="468" t="b">
        <f t="shared" si="3"/>
        <v>0</v>
      </c>
      <c r="O67" s="473" t="s">
        <v>1592</v>
      </c>
      <c r="P67" s="510" t="str">
        <f t="array" ref="P67">IFERROR(IF(INDEX('Disaggregation Records'!$G$3:$G$56,MATCH(LEFT(L67,255),LEFT('Disaggregation Records'!$D$3:$D$56,255),0))=0,"",INDEX('Disaggregation Records'!$G$3:$G$56,MATCH(LEFT(L67,255),LEFT('Disaggregation Records'!$D$3:$D$56,255),0))),"")</f>
        <v/>
      </c>
      <c r="Q67" s="511" t="s">
        <v>450</v>
      </c>
      <c r="R67" s="374"/>
    </row>
    <row r="68" spans="1:18" ht="47.1" customHeight="1" x14ac:dyDescent="0.25">
      <c r="A68" s="396">
        <v>6</v>
      </c>
      <c r="B68" s="414" t="str">
        <f>IFERROR(VLOOKUP(A68,'Impact Indicators - Section B'!$A$9:$S$27,19,FALSE),"")</f>
        <v/>
      </c>
      <c r="C68" s="509" t="str">
        <f t="array" ref="C68">IFERROR(IF(INDEX('Disaggregation Records'!$E$3:$E$56,MATCH(LEFT(L68,255),LEFT('Disaggregation Records'!$D$3:$D$56,255),0))=0,"",INDEX('Disaggregation Records'!$E$3:$E$56,MATCH(LEFT(L68,255),LEFT('Disaggregation Records'!$D$3:$D$56,255),0))),"")</f>
        <v/>
      </c>
      <c r="D68" s="509" t="str">
        <f t="array" ref="D68">IFERROR(IF(INDEX('Disaggregation Records'!$F$3:$F$56,MATCH(LEFT(L68,255),LEFT('Disaggregation Records'!$D$3:$D$56,255),0))=0,"",INDEX('Disaggregation Records'!$F$3:$F$56,MATCH(LEFT(L68,255),LEFT('Disaggregation Records'!$D$3:$D$56,255),0))),"")</f>
        <v/>
      </c>
      <c r="E68" s="399" t="str">
        <f t="array" ref="E68">IFERROR(IF(INDEX('Disaggregation Data'!$K$3:$K$154,MATCH(LEFT(M68,255),LEFT('Disaggregation Data'!$J$3:$J$154,255),0))=0,"",INDEX('Disaggregation Data'!$K$3:$K$154,MATCH(LEFT(M68,255),LEFT('Disaggregation Data'!$J$3:$J$154,255),0))),"")</f>
        <v/>
      </c>
      <c r="F68" s="399" t="str">
        <f t="array" ref="F68">IFERROR(IF(INDEX('Disaggregation Data'!$L$3:$L$154,MATCH(LEFT(M68,255),LEFT('Disaggregation Data'!$J$3:$J$154,255),0))=0,"",INDEX('Disaggregation Data'!$L$3:$L$154,MATCH(LEFT(M68,255),LEFT('Disaggregation Data'!$J$3:$J$154,255),0))),"")</f>
        <v/>
      </c>
      <c r="G68" s="399" t="str">
        <f t="array" ref="G68">IFERROR(IF(INDEX('Disaggregation Data'!$O$3:$O$154,MATCH(LEFT(M68,255),LEFT('Disaggregation Data'!$J$3:$J$154,255),0))=0,"",INDEX('Disaggregation Data'!$O$3:$O$154,MATCH(LEFT(M68,255),LEFT('Disaggregation Data'!$J$3:$J$154,255),0))),"")</f>
        <v/>
      </c>
      <c r="H68" s="398" t="str">
        <f t="array" ref="H68">IFERROR(IF(INDEX('Disaggregation Data'!$P$3:$P$154,MATCH(LEFT(M68,255),LEFT('Disaggregation Data'!$J$3:$J$154,255),0))=0,"",INDEX('Disaggregation Data'!$P$3:$P$154,MATCH(LEFT(M68,255),LEFT('Disaggregation Data'!$J$3:$J$154,255),0))),"")</f>
        <v/>
      </c>
      <c r="I68" s="399" t="str">
        <f t="array" ref="I68">IFERROR(IF(INDEX('Disaggregation Data'!$M$3:$M$154,MATCH(LEFT(M68,255),LEFT('Disaggregation Data'!$J$3:$J$154,255),0))=0,"",INDEX('Disaggregation Data'!$M$3:$M$154,MATCH(LEFT(M68,255),LEFT('Disaggregation Data'!$J$3:$J$154,255),0))),"")</f>
        <v/>
      </c>
      <c r="J68" s="398" t="str">
        <f t="array" ref="J68">IFERROR(IF(INDEX('Disaggregation Data'!$N$3:$N$154,MATCH(LEFT(M68,255),LEFT('Disaggregation Data'!$J$3:$J$154,255),0))=0,"",INDEX('Disaggregation Data'!$N$3:$N$154,MATCH(LEFT(M68,255),LEFT('Disaggregation Data'!$J$3:$J$154,255),0))),"")</f>
        <v/>
      </c>
      <c r="K68" s="490">
        <f t="shared" si="0"/>
        <v>39</v>
      </c>
      <c r="L68" s="490" t="str">
        <f t="shared" si="1"/>
        <v/>
      </c>
      <c r="M68" s="490" t="str">
        <f t="shared" si="2"/>
        <v/>
      </c>
      <c r="N68" s="468" t="b">
        <f t="shared" si="3"/>
        <v>0</v>
      </c>
      <c r="O68" s="473" t="s">
        <v>1593</v>
      </c>
      <c r="P68" s="510" t="str">
        <f t="array" ref="P68">IFERROR(IF(INDEX('Disaggregation Records'!$G$3:$G$56,MATCH(LEFT(L68,255),LEFT('Disaggregation Records'!$D$3:$D$56,255),0))=0,"",INDEX('Disaggregation Records'!$G$3:$G$56,MATCH(LEFT(L68,255),LEFT('Disaggregation Records'!$D$3:$D$56,255),0))),"")</f>
        <v/>
      </c>
      <c r="Q68" s="511" t="s">
        <v>450</v>
      </c>
      <c r="R68" s="374"/>
    </row>
    <row r="69" spans="1:18" ht="47.1" customHeight="1" x14ac:dyDescent="0.25">
      <c r="A69" s="396">
        <v>7</v>
      </c>
      <c r="B69" s="414" t="str">
        <f>IFERROR(VLOOKUP(A69,'Impact Indicators - Section B'!$A$9:$S$27,19,FALSE),"")</f>
        <v/>
      </c>
      <c r="C69" s="509" t="str">
        <f t="array" ref="C69">IFERROR(IF(INDEX('Disaggregation Records'!$E$3:$E$56,MATCH(LEFT(L69,255),LEFT('Disaggregation Records'!$D$3:$D$56,255),0))=0,"",INDEX('Disaggregation Records'!$E$3:$E$56,MATCH(LEFT(L69,255),LEFT('Disaggregation Records'!$D$3:$D$56,255),0))),"")</f>
        <v/>
      </c>
      <c r="D69" s="509" t="str">
        <f t="array" ref="D69">IFERROR(IF(INDEX('Disaggregation Records'!$F$3:$F$56,MATCH(LEFT(L69,255),LEFT('Disaggregation Records'!$D$3:$D$56,255),0))=0,"",INDEX('Disaggregation Records'!$F$3:$F$56,MATCH(LEFT(L69,255),LEFT('Disaggregation Records'!$D$3:$D$56,255),0))),"")</f>
        <v/>
      </c>
      <c r="E69" s="399" t="str">
        <f t="array" ref="E69">IFERROR(IF(INDEX('Disaggregation Data'!$K$3:$K$154,MATCH(LEFT(M69,255),LEFT('Disaggregation Data'!$J$3:$J$154,255),0))=0,"",INDEX('Disaggregation Data'!$K$3:$K$154,MATCH(LEFT(M69,255),LEFT('Disaggregation Data'!$J$3:$J$154,255),0))),"")</f>
        <v/>
      </c>
      <c r="F69" s="399" t="str">
        <f t="array" ref="F69">IFERROR(IF(INDEX('Disaggregation Data'!$L$3:$L$154,MATCH(LEFT(M69,255),LEFT('Disaggregation Data'!$J$3:$J$154,255),0))=0,"",INDEX('Disaggregation Data'!$L$3:$L$154,MATCH(LEFT(M69,255),LEFT('Disaggregation Data'!$J$3:$J$154,255),0))),"")</f>
        <v/>
      </c>
      <c r="G69" s="399" t="str">
        <f t="array" ref="G69">IFERROR(IF(INDEX('Disaggregation Data'!$O$3:$O$154,MATCH(LEFT(M69,255),LEFT('Disaggregation Data'!$J$3:$J$154,255),0))=0,"",INDEX('Disaggregation Data'!$O$3:$O$154,MATCH(LEFT(M69,255),LEFT('Disaggregation Data'!$J$3:$J$154,255),0))),"")</f>
        <v/>
      </c>
      <c r="H69" s="398" t="str">
        <f t="array" ref="H69">IFERROR(IF(INDEX('Disaggregation Data'!$P$3:$P$154,MATCH(LEFT(M69,255),LEFT('Disaggregation Data'!$J$3:$J$154,255),0))=0,"",INDEX('Disaggregation Data'!$P$3:$P$154,MATCH(LEFT(M69,255),LEFT('Disaggregation Data'!$J$3:$J$154,255),0))),"")</f>
        <v/>
      </c>
      <c r="I69" s="399" t="str">
        <f t="array" ref="I69">IFERROR(IF(INDEX('Disaggregation Data'!$M$3:$M$154,MATCH(LEFT(M69,255),LEFT('Disaggregation Data'!$J$3:$J$154,255),0))=0,"",INDEX('Disaggregation Data'!$M$3:$M$154,MATCH(LEFT(M69,255),LEFT('Disaggregation Data'!$J$3:$J$154,255),0))),"")</f>
        <v/>
      </c>
      <c r="J69" s="398" t="str">
        <f t="array" ref="J69">IFERROR(IF(INDEX('Disaggregation Data'!$N$3:$N$154,MATCH(LEFT(M69,255),LEFT('Disaggregation Data'!$J$3:$J$154,255),0))=0,"",INDEX('Disaggregation Data'!$N$3:$N$154,MATCH(LEFT(M69,255),LEFT('Disaggregation Data'!$J$3:$J$154,255),0))),"")</f>
        <v/>
      </c>
      <c r="K69" s="490">
        <f t="shared" si="0"/>
        <v>40</v>
      </c>
      <c r="L69" s="490" t="str">
        <f t="shared" si="1"/>
        <v/>
      </c>
      <c r="M69" s="490" t="str">
        <f t="shared" si="2"/>
        <v/>
      </c>
      <c r="N69" s="468" t="b">
        <f t="shared" si="3"/>
        <v>0</v>
      </c>
      <c r="O69" s="473" t="s">
        <v>1594</v>
      </c>
      <c r="P69" s="510" t="str">
        <f t="array" ref="P69">IFERROR(IF(INDEX('Disaggregation Records'!$G$3:$G$56,MATCH(LEFT(L69,255),LEFT('Disaggregation Records'!$D$3:$D$56,255),0))=0,"",INDEX('Disaggregation Records'!$G$3:$G$56,MATCH(LEFT(L69,255),LEFT('Disaggregation Records'!$D$3:$D$56,255),0))),"")</f>
        <v/>
      </c>
      <c r="Q69" s="511" t="s">
        <v>451</v>
      </c>
      <c r="R69" s="374"/>
    </row>
    <row r="70" spans="1:18" ht="47.1" customHeight="1" x14ac:dyDescent="0.25">
      <c r="A70" s="396">
        <v>7</v>
      </c>
      <c r="B70" s="414" t="str">
        <f>IFERROR(VLOOKUP(A70,'Impact Indicators - Section B'!$A$9:$S$27,19,FALSE),"")</f>
        <v/>
      </c>
      <c r="C70" s="509" t="str">
        <f t="array" ref="C70">IFERROR(IF(INDEX('Disaggregation Records'!$E$3:$E$56,MATCH(LEFT(L70,255),LEFT('Disaggregation Records'!$D$3:$D$56,255),0))=0,"",INDEX('Disaggregation Records'!$E$3:$E$56,MATCH(LEFT(L70,255),LEFT('Disaggregation Records'!$D$3:$D$56,255),0))),"")</f>
        <v/>
      </c>
      <c r="D70" s="509" t="str">
        <f t="array" ref="D70">IFERROR(IF(INDEX('Disaggregation Records'!$F$3:$F$56,MATCH(LEFT(L70,255),LEFT('Disaggregation Records'!$D$3:$D$56,255),0))=0,"",INDEX('Disaggregation Records'!$F$3:$F$56,MATCH(LEFT(L70,255),LEFT('Disaggregation Records'!$D$3:$D$56,255),0))),"")</f>
        <v/>
      </c>
      <c r="E70" s="399" t="str">
        <f t="array" ref="E70">IFERROR(IF(INDEX('Disaggregation Data'!$K$3:$K$154,MATCH(LEFT(M70,255),LEFT('Disaggregation Data'!$J$3:$J$154,255),0))=0,"",INDEX('Disaggregation Data'!$K$3:$K$154,MATCH(LEFT(M70,255),LEFT('Disaggregation Data'!$J$3:$J$154,255),0))),"")</f>
        <v/>
      </c>
      <c r="F70" s="399" t="str">
        <f t="array" ref="F70">IFERROR(IF(INDEX('Disaggregation Data'!$L$3:$L$154,MATCH(LEFT(M70,255),LEFT('Disaggregation Data'!$J$3:$J$154,255),0))=0,"",INDEX('Disaggregation Data'!$L$3:$L$154,MATCH(LEFT(M70,255),LEFT('Disaggregation Data'!$J$3:$J$154,255),0))),"")</f>
        <v/>
      </c>
      <c r="G70" s="399" t="str">
        <f t="array" ref="G70">IFERROR(IF(INDEX('Disaggregation Data'!$O$3:$O$154,MATCH(LEFT(M70,255),LEFT('Disaggregation Data'!$J$3:$J$154,255),0))=0,"",INDEX('Disaggregation Data'!$O$3:$O$154,MATCH(LEFT(M70,255),LEFT('Disaggregation Data'!$J$3:$J$154,255),0))),"")</f>
        <v/>
      </c>
      <c r="H70" s="398" t="str">
        <f t="array" ref="H70">IFERROR(IF(INDEX('Disaggregation Data'!$P$3:$P$154,MATCH(LEFT(M70,255),LEFT('Disaggregation Data'!$J$3:$J$154,255),0))=0,"",INDEX('Disaggregation Data'!$P$3:$P$154,MATCH(LEFT(M70,255),LEFT('Disaggregation Data'!$J$3:$J$154,255),0))),"")</f>
        <v/>
      </c>
      <c r="I70" s="399" t="str">
        <f t="array" ref="I70">IFERROR(IF(INDEX('Disaggregation Data'!$M$3:$M$154,MATCH(LEFT(M70,255),LEFT('Disaggregation Data'!$J$3:$J$154,255),0))=0,"",INDEX('Disaggregation Data'!$M$3:$M$154,MATCH(LEFT(M70,255),LEFT('Disaggregation Data'!$J$3:$J$154,255),0))),"")</f>
        <v/>
      </c>
      <c r="J70" s="398" t="str">
        <f t="array" ref="J70">IFERROR(IF(INDEX('Disaggregation Data'!$N$3:$N$154,MATCH(LEFT(M70,255),LEFT('Disaggregation Data'!$J$3:$J$154,255),0))=0,"",INDEX('Disaggregation Data'!$N$3:$N$154,MATCH(LEFT(M70,255),LEFT('Disaggregation Data'!$J$3:$J$154,255),0))),"")</f>
        <v/>
      </c>
      <c r="K70" s="490">
        <f t="shared" si="0"/>
        <v>41</v>
      </c>
      <c r="L70" s="490" t="str">
        <f t="shared" si="1"/>
        <v/>
      </c>
      <c r="M70" s="490" t="str">
        <f t="shared" si="2"/>
        <v/>
      </c>
      <c r="N70" s="468" t="b">
        <f t="shared" si="3"/>
        <v>0</v>
      </c>
      <c r="O70" s="473" t="s">
        <v>1595</v>
      </c>
      <c r="P70" s="510" t="str">
        <f t="array" ref="P70">IFERROR(IF(INDEX('Disaggregation Records'!$G$3:$G$56,MATCH(LEFT(L70,255),LEFT('Disaggregation Records'!$D$3:$D$56,255),0))=0,"",INDEX('Disaggregation Records'!$G$3:$G$56,MATCH(LEFT(L70,255),LEFT('Disaggregation Records'!$D$3:$D$56,255),0))),"")</f>
        <v/>
      </c>
      <c r="Q70" s="511" t="s">
        <v>451</v>
      </c>
      <c r="R70" s="374"/>
    </row>
    <row r="71" spans="1:18" ht="47.1" customHeight="1" x14ac:dyDescent="0.25">
      <c r="A71" s="396">
        <v>7</v>
      </c>
      <c r="B71" s="414" t="str">
        <f>IFERROR(VLOOKUP(A71,'Impact Indicators - Section B'!$A$9:$S$27,19,FALSE),"")</f>
        <v/>
      </c>
      <c r="C71" s="509" t="str">
        <f t="array" ref="C71">IFERROR(IF(INDEX('Disaggregation Records'!$E$3:$E$56,MATCH(LEFT(L71,255),LEFT('Disaggregation Records'!$D$3:$D$56,255),0))=0,"",INDEX('Disaggregation Records'!$E$3:$E$56,MATCH(LEFT(L71,255),LEFT('Disaggregation Records'!$D$3:$D$56,255),0))),"")</f>
        <v/>
      </c>
      <c r="D71" s="509" t="str">
        <f t="array" ref="D71">IFERROR(IF(INDEX('Disaggregation Records'!$F$3:$F$56,MATCH(LEFT(L71,255),LEFT('Disaggregation Records'!$D$3:$D$56,255),0))=0,"",INDEX('Disaggregation Records'!$F$3:$F$56,MATCH(LEFT(L71,255),LEFT('Disaggregation Records'!$D$3:$D$56,255),0))),"")</f>
        <v/>
      </c>
      <c r="E71" s="399" t="str">
        <f t="array" ref="E71">IFERROR(IF(INDEX('Disaggregation Data'!$K$3:$K$154,MATCH(LEFT(M71,255),LEFT('Disaggregation Data'!$J$3:$J$154,255),0))=0,"",INDEX('Disaggregation Data'!$K$3:$K$154,MATCH(LEFT(M71,255),LEFT('Disaggregation Data'!$J$3:$J$154,255),0))),"")</f>
        <v/>
      </c>
      <c r="F71" s="399" t="str">
        <f t="array" ref="F71">IFERROR(IF(INDEX('Disaggregation Data'!$L$3:$L$154,MATCH(LEFT(M71,255),LEFT('Disaggregation Data'!$J$3:$J$154,255),0))=0,"",INDEX('Disaggregation Data'!$L$3:$L$154,MATCH(LEFT(M71,255),LEFT('Disaggregation Data'!$J$3:$J$154,255),0))),"")</f>
        <v/>
      </c>
      <c r="G71" s="399" t="str">
        <f t="array" ref="G71">IFERROR(IF(INDEX('Disaggregation Data'!$O$3:$O$154,MATCH(LEFT(M71,255),LEFT('Disaggregation Data'!$J$3:$J$154,255),0))=0,"",INDEX('Disaggregation Data'!$O$3:$O$154,MATCH(LEFT(M71,255),LEFT('Disaggregation Data'!$J$3:$J$154,255),0))),"")</f>
        <v/>
      </c>
      <c r="H71" s="398" t="str">
        <f t="array" ref="H71">IFERROR(IF(INDEX('Disaggregation Data'!$P$3:$P$154,MATCH(LEFT(M71,255),LEFT('Disaggregation Data'!$J$3:$J$154,255),0))=0,"",INDEX('Disaggregation Data'!$P$3:$P$154,MATCH(LEFT(M71,255),LEFT('Disaggregation Data'!$J$3:$J$154,255),0))),"")</f>
        <v/>
      </c>
      <c r="I71" s="399" t="str">
        <f t="array" ref="I71">IFERROR(IF(INDEX('Disaggregation Data'!$M$3:$M$154,MATCH(LEFT(M71,255),LEFT('Disaggregation Data'!$J$3:$J$154,255),0))=0,"",INDEX('Disaggregation Data'!$M$3:$M$154,MATCH(LEFT(M71,255),LEFT('Disaggregation Data'!$J$3:$J$154,255),0))),"")</f>
        <v/>
      </c>
      <c r="J71" s="398" t="str">
        <f t="array" ref="J71">IFERROR(IF(INDEX('Disaggregation Data'!$N$3:$N$154,MATCH(LEFT(M71,255),LEFT('Disaggregation Data'!$J$3:$J$154,255),0))=0,"",INDEX('Disaggregation Data'!$N$3:$N$154,MATCH(LEFT(M71,255),LEFT('Disaggregation Data'!$J$3:$J$154,255),0))),"")</f>
        <v/>
      </c>
      <c r="K71" s="490">
        <f t="shared" si="0"/>
        <v>42</v>
      </c>
      <c r="L71" s="490" t="str">
        <f t="shared" si="1"/>
        <v/>
      </c>
      <c r="M71" s="490" t="str">
        <f t="shared" si="2"/>
        <v/>
      </c>
      <c r="N71" s="468" t="b">
        <f t="shared" si="3"/>
        <v>0</v>
      </c>
      <c r="O71" s="473" t="s">
        <v>1596</v>
      </c>
      <c r="P71" s="510" t="str">
        <f t="array" ref="P71">IFERROR(IF(INDEX('Disaggregation Records'!$G$3:$G$56,MATCH(LEFT(L71,255),LEFT('Disaggregation Records'!$D$3:$D$56,255),0))=0,"",INDEX('Disaggregation Records'!$G$3:$G$56,MATCH(LEFT(L71,255),LEFT('Disaggregation Records'!$D$3:$D$56,255),0))),"")</f>
        <v/>
      </c>
      <c r="Q71" s="511" t="s">
        <v>451</v>
      </c>
      <c r="R71" s="374"/>
    </row>
    <row r="72" spans="1:18" ht="47.1" customHeight="1" x14ac:dyDescent="0.25">
      <c r="A72" s="396">
        <v>7</v>
      </c>
      <c r="B72" s="414" t="str">
        <f>IFERROR(VLOOKUP(A72,'Impact Indicators - Section B'!$A$9:$S$27,19,FALSE),"")</f>
        <v/>
      </c>
      <c r="C72" s="509" t="str">
        <f t="array" ref="C72">IFERROR(IF(INDEX('Disaggregation Records'!$E$3:$E$56,MATCH(LEFT(L72,255),LEFT('Disaggregation Records'!$D$3:$D$56,255),0))=0,"",INDEX('Disaggregation Records'!$E$3:$E$56,MATCH(LEFT(L72,255),LEFT('Disaggregation Records'!$D$3:$D$56,255),0))),"")</f>
        <v/>
      </c>
      <c r="D72" s="509" t="str">
        <f t="array" ref="D72">IFERROR(IF(INDEX('Disaggregation Records'!$F$3:$F$56,MATCH(LEFT(L72,255),LEFT('Disaggregation Records'!$D$3:$D$56,255),0))=0,"",INDEX('Disaggregation Records'!$F$3:$F$56,MATCH(LEFT(L72,255),LEFT('Disaggregation Records'!$D$3:$D$56,255),0))),"")</f>
        <v/>
      </c>
      <c r="E72" s="399" t="str">
        <f t="array" ref="E72">IFERROR(IF(INDEX('Disaggregation Data'!$K$3:$K$154,MATCH(LEFT(M72,255),LEFT('Disaggregation Data'!$J$3:$J$154,255),0))=0,"",INDEX('Disaggregation Data'!$K$3:$K$154,MATCH(LEFT(M72,255),LEFT('Disaggregation Data'!$J$3:$J$154,255),0))),"")</f>
        <v/>
      </c>
      <c r="F72" s="399" t="str">
        <f t="array" ref="F72">IFERROR(IF(INDEX('Disaggregation Data'!$L$3:$L$154,MATCH(LEFT(M72,255),LEFT('Disaggregation Data'!$J$3:$J$154,255),0))=0,"",INDEX('Disaggregation Data'!$L$3:$L$154,MATCH(LEFT(M72,255),LEFT('Disaggregation Data'!$J$3:$J$154,255),0))),"")</f>
        <v/>
      </c>
      <c r="G72" s="399" t="str">
        <f t="array" ref="G72">IFERROR(IF(INDEX('Disaggregation Data'!$O$3:$O$154,MATCH(LEFT(M72,255),LEFT('Disaggregation Data'!$J$3:$J$154,255),0))=0,"",INDEX('Disaggregation Data'!$O$3:$O$154,MATCH(LEFT(M72,255),LEFT('Disaggregation Data'!$J$3:$J$154,255),0))),"")</f>
        <v/>
      </c>
      <c r="H72" s="398" t="str">
        <f t="array" ref="H72">IFERROR(IF(INDEX('Disaggregation Data'!$P$3:$P$154,MATCH(LEFT(M72,255),LEFT('Disaggregation Data'!$J$3:$J$154,255),0))=0,"",INDEX('Disaggregation Data'!$P$3:$P$154,MATCH(LEFT(M72,255),LEFT('Disaggregation Data'!$J$3:$J$154,255),0))),"")</f>
        <v/>
      </c>
      <c r="I72" s="399" t="str">
        <f t="array" ref="I72">IFERROR(IF(INDEX('Disaggregation Data'!$M$3:$M$154,MATCH(LEFT(M72,255),LEFT('Disaggregation Data'!$J$3:$J$154,255),0))=0,"",INDEX('Disaggregation Data'!$M$3:$M$154,MATCH(LEFT(M72,255),LEFT('Disaggregation Data'!$J$3:$J$154,255),0))),"")</f>
        <v/>
      </c>
      <c r="J72" s="398" t="str">
        <f t="array" ref="J72">IFERROR(IF(INDEX('Disaggregation Data'!$N$3:$N$154,MATCH(LEFT(M72,255),LEFT('Disaggregation Data'!$J$3:$J$154,255),0))=0,"",INDEX('Disaggregation Data'!$N$3:$N$154,MATCH(LEFT(M72,255),LEFT('Disaggregation Data'!$J$3:$J$154,255),0))),"")</f>
        <v/>
      </c>
      <c r="K72" s="490">
        <f t="shared" si="0"/>
        <v>43</v>
      </c>
      <c r="L72" s="490" t="str">
        <f t="shared" si="1"/>
        <v/>
      </c>
      <c r="M72" s="490" t="str">
        <f t="shared" si="2"/>
        <v/>
      </c>
      <c r="N72" s="468" t="b">
        <f t="shared" si="3"/>
        <v>0</v>
      </c>
      <c r="O72" s="473" t="s">
        <v>1597</v>
      </c>
      <c r="P72" s="510" t="str">
        <f t="array" ref="P72">IFERROR(IF(INDEX('Disaggregation Records'!$G$3:$G$56,MATCH(LEFT(L72,255),LEFT('Disaggregation Records'!$D$3:$D$56,255),0))=0,"",INDEX('Disaggregation Records'!$G$3:$G$56,MATCH(LEFT(L72,255),LEFT('Disaggregation Records'!$D$3:$D$56,255),0))),"")</f>
        <v/>
      </c>
      <c r="Q72" s="511" t="s">
        <v>451</v>
      </c>
      <c r="R72" s="374"/>
    </row>
    <row r="73" spans="1:18" ht="47.1" customHeight="1" x14ac:dyDescent="0.25">
      <c r="A73" s="396">
        <v>7</v>
      </c>
      <c r="B73" s="414" t="str">
        <f>IFERROR(VLOOKUP(A73,'Impact Indicators - Section B'!$A$9:$S$27,19,FALSE),"")</f>
        <v/>
      </c>
      <c r="C73" s="509" t="str">
        <f t="array" ref="C73">IFERROR(IF(INDEX('Disaggregation Records'!$E$3:$E$56,MATCH(LEFT(L73,255),LEFT('Disaggregation Records'!$D$3:$D$56,255),0))=0,"",INDEX('Disaggregation Records'!$E$3:$E$56,MATCH(LEFT(L73,255),LEFT('Disaggregation Records'!$D$3:$D$56,255),0))),"")</f>
        <v/>
      </c>
      <c r="D73" s="509" t="str">
        <f t="array" ref="D73">IFERROR(IF(INDEX('Disaggregation Records'!$F$3:$F$56,MATCH(LEFT(L73,255),LEFT('Disaggregation Records'!$D$3:$D$56,255),0))=0,"",INDEX('Disaggregation Records'!$F$3:$F$56,MATCH(LEFT(L73,255),LEFT('Disaggregation Records'!$D$3:$D$56,255),0))),"")</f>
        <v/>
      </c>
      <c r="E73" s="399" t="str">
        <f t="array" ref="E73">IFERROR(IF(INDEX('Disaggregation Data'!$K$3:$K$154,MATCH(LEFT(M73,255),LEFT('Disaggregation Data'!$J$3:$J$154,255),0))=0,"",INDEX('Disaggregation Data'!$K$3:$K$154,MATCH(LEFT(M73,255),LEFT('Disaggregation Data'!$J$3:$J$154,255),0))),"")</f>
        <v/>
      </c>
      <c r="F73" s="399" t="str">
        <f t="array" ref="F73">IFERROR(IF(INDEX('Disaggregation Data'!$L$3:$L$154,MATCH(LEFT(M73,255),LEFT('Disaggregation Data'!$J$3:$J$154,255),0))=0,"",INDEX('Disaggregation Data'!$L$3:$L$154,MATCH(LEFT(M73,255),LEFT('Disaggregation Data'!$J$3:$J$154,255),0))),"")</f>
        <v/>
      </c>
      <c r="G73" s="399" t="str">
        <f t="array" ref="G73">IFERROR(IF(INDEX('Disaggregation Data'!$O$3:$O$154,MATCH(LEFT(M73,255),LEFT('Disaggregation Data'!$J$3:$J$154,255),0))=0,"",INDEX('Disaggregation Data'!$O$3:$O$154,MATCH(LEFT(M73,255),LEFT('Disaggregation Data'!$J$3:$J$154,255),0))),"")</f>
        <v/>
      </c>
      <c r="H73" s="398" t="str">
        <f t="array" ref="H73">IFERROR(IF(INDEX('Disaggregation Data'!$P$3:$P$154,MATCH(LEFT(M73,255),LEFT('Disaggregation Data'!$J$3:$J$154,255),0))=0,"",INDEX('Disaggregation Data'!$P$3:$P$154,MATCH(LEFT(M73,255),LEFT('Disaggregation Data'!$J$3:$J$154,255),0))),"")</f>
        <v/>
      </c>
      <c r="I73" s="399" t="str">
        <f t="array" ref="I73">IFERROR(IF(INDEX('Disaggregation Data'!$M$3:$M$154,MATCH(LEFT(M73,255),LEFT('Disaggregation Data'!$J$3:$J$154,255),0))=0,"",INDEX('Disaggregation Data'!$M$3:$M$154,MATCH(LEFT(M73,255),LEFT('Disaggregation Data'!$J$3:$J$154,255),0))),"")</f>
        <v/>
      </c>
      <c r="J73" s="398" t="str">
        <f t="array" ref="J73">IFERROR(IF(INDEX('Disaggregation Data'!$N$3:$N$154,MATCH(LEFT(M73,255),LEFT('Disaggregation Data'!$J$3:$J$154,255),0))=0,"",INDEX('Disaggregation Data'!$N$3:$N$154,MATCH(LEFT(M73,255),LEFT('Disaggregation Data'!$J$3:$J$154,255),0))),"")</f>
        <v/>
      </c>
      <c r="K73" s="490">
        <f t="shared" ref="K73:K136" si="4">IF(B73=B72,K72+1,0)</f>
        <v>44</v>
      </c>
      <c r="L73" s="490" t="str">
        <f t="shared" ref="L73:L136" si="5">IF(B73&lt;&gt;"",B73&amp;"-"&amp;K73,"")</f>
        <v/>
      </c>
      <c r="M73" s="490" t="str">
        <f t="shared" ref="M73:M136" si="6">IF(B73&lt;&gt;"",B73&amp;C73&amp;D73,"")</f>
        <v/>
      </c>
      <c r="N73" s="468" t="b">
        <f t="shared" ref="N73:N136" si="7">IFERROR(IF(B73&lt;&gt;"",TRUE,FALSE),"")</f>
        <v>0</v>
      </c>
      <c r="O73" s="473" t="s">
        <v>1598</v>
      </c>
      <c r="P73" s="510" t="str">
        <f t="array" ref="P73">IFERROR(IF(INDEX('Disaggregation Records'!$G$3:$G$56,MATCH(LEFT(L73,255),LEFT('Disaggregation Records'!$D$3:$D$56,255),0))=0,"",INDEX('Disaggregation Records'!$G$3:$G$56,MATCH(LEFT(L73,255),LEFT('Disaggregation Records'!$D$3:$D$56,255),0))),"")</f>
        <v/>
      </c>
      <c r="Q73" s="511" t="s">
        <v>451</v>
      </c>
      <c r="R73" s="374"/>
    </row>
    <row r="74" spans="1:18" ht="47.1" customHeight="1" x14ac:dyDescent="0.25">
      <c r="A74" s="396">
        <v>7</v>
      </c>
      <c r="B74" s="414" t="str">
        <f>IFERROR(VLOOKUP(A74,'Impact Indicators - Section B'!$A$9:$S$27,19,FALSE),"")</f>
        <v/>
      </c>
      <c r="C74" s="509" t="str">
        <f t="array" ref="C74">IFERROR(IF(INDEX('Disaggregation Records'!$E$3:$E$56,MATCH(LEFT(L74,255),LEFT('Disaggregation Records'!$D$3:$D$56,255),0))=0,"",INDEX('Disaggregation Records'!$E$3:$E$56,MATCH(LEFT(L74,255),LEFT('Disaggregation Records'!$D$3:$D$56,255),0))),"")</f>
        <v/>
      </c>
      <c r="D74" s="509" t="str">
        <f t="array" ref="D74">IFERROR(IF(INDEX('Disaggregation Records'!$F$3:$F$56,MATCH(LEFT(L74,255),LEFT('Disaggregation Records'!$D$3:$D$56,255),0))=0,"",INDEX('Disaggregation Records'!$F$3:$F$56,MATCH(LEFT(L74,255),LEFT('Disaggregation Records'!$D$3:$D$56,255),0))),"")</f>
        <v/>
      </c>
      <c r="E74" s="399" t="str">
        <f t="array" ref="E74">IFERROR(IF(INDEX('Disaggregation Data'!$K$3:$K$154,MATCH(LEFT(M74,255),LEFT('Disaggregation Data'!$J$3:$J$154,255),0))=0,"",INDEX('Disaggregation Data'!$K$3:$K$154,MATCH(LEFT(M74,255),LEFT('Disaggregation Data'!$J$3:$J$154,255),0))),"")</f>
        <v/>
      </c>
      <c r="F74" s="399" t="str">
        <f t="array" ref="F74">IFERROR(IF(INDEX('Disaggregation Data'!$L$3:$L$154,MATCH(LEFT(M74,255),LEFT('Disaggregation Data'!$J$3:$J$154,255),0))=0,"",INDEX('Disaggregation Data'!$L$3:$L$154,MATCH(LEFT(M74,255),LEFT('Disaggregation Data'!$J$3:$J$154,255),0))),"")</f>
        <v/>
      </c>
      <c r="G74" s="399" t="str">
        <f t="array" ref="G74">IFERROR(IF(INDEX('Disaggregation Data'!$O$3:$O$154,MATCH(LEFT(M74,255),LEFT('Disaggregation Data'!$J$3:$J$154,255),0))=0,"",INDEX('Disaggregation Data'!$O$3:$O$154,MATCH(LEFT(M74,255),LEFT('Disaggregation Data'!$J$3:$J$154,255),0))),"")</f>
        <v/>
      </c>
      <c r="H74" s="398" t="str">
        <f t="array" ref="H74">IFERROR(IF(INDEX('Disaggregation Data'!$P$3:$P$154,MATCH(LEFT(M74,255),LEFT('Disaggregation Data'!$J$3:$J$154,255),0))=0,"",INDEX('Disaggregation Data'!$P$3:$P$154,MATCH(LEFT(M74,255),LEFT('Disaggregation Data'!$J$3:$J$154,255),0))),"")</f>
        <v/>
      </c>
      <c r="I74" s="399" t="str">
        <f t="array" ref="I74">IFERROR(IF(INDEX('Disaggregation Data'!$M$3:$M$154,MATCH(LEFT(M74,255),LEFT('Disaggregation Data'!$J$3:$J$154,255),0))=0,"",INDEX('Disaggregation Data'!$M$3:$M$154,MATCH(LEFT(M74,255),LEFT('Disaggregation Data'!$J$3:$J$154,255),0))),"")</f>
        <v/>
      </c>
      <c r="J74" s="398" t="str">
        <f t="array" ref="J74">IFERROR(IF(INDEX('Disaggregation Data'!$N$3:$N$154,MATCH(LEFT(M74,255),LEFT('Disaggregation Data'!$J$3:$J$154,255),0))=0,"",INDEX('Disaggregation Data'!$N$3:$N$154,MATCH(LEFT(M74,255),LEFT('Disaggregation Data'!$J$3:$J$154,255),0))),"")</f>
        <v/>
      </c>
      <c r="K74" s="490">
        <f t="shared" si="4"/>
        <v>45</v>
      </c>
      <c r="L74" s="490" t="str">
        <f t="shared" si="5"/>
        <v/>
      </c>
      <c r="M74" s="490" t="str">
        <f t="shared" si="6"/>
        <v/>
      </c>
      <c r="N74" s="468" t="b">
        <f t="shared" si="7"/>
        <v>0</v>
      </c>
      <c r="O74" s="473" t="s">
        <v>1599</v>
      </c>
      <c r="P74" s="510" t="str">
        <f t="array" ref="P74">IFERROR(IF(INDEX('Disaggregation Records'!$G$3:$G$56,MATCH(LEFT(L74,255),LEFT('Disaggregation Records'!$D$3:$D$56,255),0))=0,"",INDEX('Disaggregation Records'!$G$3:$G$56,MATCH(LEFT(L74,255),LEFT('Disaggregation Records'!$D$3:$D$56,255),0))),"")</f>
        <v/>
      </c>
      <c r="Q74" s="511" t="s">
        <v>451</v>
      </c>
      <c r="R74" s="374"/>
    </row>
    <row r="75" spans="1:18" ht="47.1" customHeight="1" x14ac:dyDescent="0.25">
      <c r="A75" s="396">
        <v>7</v>
      </c>
      <c r="B75" s="414" t="str">
        <f>IFERROR(VLOOKUP(A75,'Impact Indicators - Section B'!$A$9:$S$27,19,FALSE),"")</f>
        <v/>
      </c>
      <c r="C75" s="509" t="str">
        <f t="array" ref="C75">IFERROR(IF(INDEX('Disaggregation Records'!$E$3:$E$56,MATCH(LEFT(L75,255),LEFT('Disaggregation Records'!$D$3:$D$56,255),0))=0,"",INDEX('Disaggregation Records'!$E$3:$E$56,MATCH(LEFT(L75,255),LEFT('Disaggregation Records'!$D$3:$D$56,255),0))),"")</f>
        <v/>
      </c>
      <c r="D75" s="509" t="str">
        <f t="array" ref="D75">IFERROR(IF(INDEX('Disaggregation Records'!$F$3:$F$56,MATCH(LEFT(L75,255),LEFT('Disaggregation Records'!$D$3:$D$56,255),0))=0,"",INDEX('Disaggregation Records'!$F$3:$F$56,MATCH(LEFT(L75,255),LEFT('Disaggregation Records'!$D$3:$D$56,255),0))),"")</f>
        <v/>
      </c>
      <c r="E75" s="399" t="str">
        <f t="array" ref="E75">IFERROR(IF(INDEX('Disaggregation Data'!$K$3:$K$154,MATCH(LEFT(M75,255),LEFT('Disaggregation Data'!$J$3:$J$154,255),0))=0,"",INDEX('Disaggregation Data'!$K$3:$K$154,MATCH(LEFT(M75,255),LEFT('Disaggregation Data'!$J$3:$J$154,255),0))),"")</f>
        <v/>
      </c>
      <c r="F75" s="399" t="str">
        <f t="array" ref="F75">IFERROR(IF(INDEX('Disaggregation Data'!$L$3:$L$154,MATCH(LEFT(M75,255),LEFT('Disaggregation Data'!$J$3:$J$154,255),0))=0,"",INDEX('Disaggregation Data'!$L$3:$L$154,MATCH(LEFT(M75,255),LEFT('Disaggregation Data'!$J$3:$J$154,255),0))),"")</f>
        <v/>
      </c>
      <c r="G75" s="399" t="str">
        <f t="array" ref="G75">IFERROR(IF(INDEX('Disaggregation Data'!$O$3:$O$154,MATCH(LEFT(M75,255),LEFT('Disaggregation Data'!$J$3:$J$154,255),0))=0,"",INDEX('Disaggregation Data'!$O$3:$O$154,MATCH(LEFT(M75,255),LEFT('Disaggregation Data'!$J$3:$J$154,255),0))),"")</f>
        <v/>
      </c>
      <c r="H75" s="398" t="str">
        <f t="array" ref="H75">IFERROR(IF(INDEX('Disaggregation Data'!$P$3:$P$154,MATCH(LEFT(M75,255),LEFT('Disaggregation Data'!$J$3:$J$154,255),0))=0,"",INDEX('Disaggregation Data'!$P$3:$P$154,MATCH(LEFT(M75,255),LEFT('Disaggregation Data'!$J$3:$J$154,255),0))),"")</f>
        <v/>
      </c>
      <c r="I75" s="399" t="str">
        <f t="array" ref="I75">IFERROR(IF(INDEX('Disaggregation Data'!$M$3:$M$154,MATCH(LEFT(M75,255),LEFT('Disaggregation Data'!$J$3:$J$154,255),0))=0,"",INDEX('Disaggregation Data'!$M$3:$M$154,MATCH(LEFT(M75,255),LEFT('Disaggregation Data'!$J$3:$J$154,255),0))),"")</f>
        <v/>
      </c>
      <c r="J75" s="398" t="str">
        <f t="array" ref="J75">IFERROR(IF(INDEX('Disaggregation Data'!$N$3:$N$154,MATCH(LEFT(M75,255),LEFT('Disaggregation Data'!$J$3:$J$154,255),0))=0,"",INDEX('Disaggregation Data'!$N$3:$N$154,MATCH(LEFT(M75,255),LEFT('Disaggregation Data'!$J$3:$J$154,255),0))),"")</f>
        <v/>
      </c>
      <c r="K75" s="490">
        <f t="shared" si="4"/>
        <v>46</v>
      </c>
      <c r="L75" s="490" t="str">
        <f t="shared" si="5"/>
        <v/>
      </c>
      <c r="M75" s="490" t="str">
        <f t="shared" si="6"/>
        <v/>
      </c>
      <c r="N75" s="468" t="b">
        <f t="shared" si="7"/>
        <v>0</v>
      </c>
      <c r="O75" s="473" t="s">
        <v>1600</v>
      </c>
      <c r="P75" s="510" t="str">
        <f t="array" ref="P75">IFERROR(IF(INDEX('Disaggregation Records'!$G$3:$G$56,MATCH(LEFT(L75,255),LEFT('Disaggregation Records'!$D$3:$D$56,255),0))=0,"",INDEX('Disaggregation Records'!$G$3:$G$56,MATCH(LEFT(L75,255),LEFT('Disaggregation Records'!$D$3:$D$56,255),0))),"")</f>
        <v/>
      </c>
      <c r="Q75" s="511" t="s">
        <v>451</v>
      </c>
      <c r="R75" s="374"/>
    </row>
    <row r="76" spans="1:18" ht="47.1" customHeight="1" x14ac:dyDescent="0.25">
      <c r="A76" s="396">
        <v>7</v>
      </c>
      <c r="B76" s="414" t="str">
        <f>IFERROR(VLOOKUP(A76,'Impact Indicators - Section B'!$A$9:$S$27,19,FALSE),"")</f>
        <v/>
      </c>
      <c r="C76" s="509" t="str">
        <f t="array" ref="C76">IFERROR(IF(INDEX('Disaggregation Records'!$E$3:$E$56,MATCH(LEFT(L76,255),LEFT('Disaggregation Records'!$D$3:$D$56,255),0))=0,"",INDEX('Disaggregation Records'!$E$3:$E$56,MATCH(LEFT(L76,255),LEFT('Disaggregation Records'!$D$3:$D$56,255),0))),"")</f>
        <v/>
      </c>
      <c r="D76" s="509" t="str">
        <f t="array" ref="D76">IFERROR(IF(INDEX('Disaggregation Records'!$F$3:$F$56,MATCH(LEFT(L76,255),LEFT('Disaggregation Records'!$D$3:$D$56,255),0))=0,"",INDEX('Disaggregation Records'!$F$3:$F$56,MATCH(LEFT(L76,255),LEFT('Disaggregation Records'!$D$3:$D$56,255),0))),"")</f>
        <v/>
      </c>
      <c r="E76" s="399" t="str">
        <f t="array" ref="E76">IFERROR(IF(INDEX('Disaggregation Data'!$K$3:$K$154,MATCH(LEFT(M76,255),LEFT('Disaggregation Data'!$J$3:$J$154,255),0))=0,"",INDEX('Disaggregation Data'!$K$3:$K$154,MATCH(LEFT(M76,255),LEFT('Disaggregation Data'!$J$3:$J$154,255),0))),"")</f>
        <v/>
      </c>
      <c r="F76" s="399" t="str">
        <f t="array" ref="F76">IFERROR(IF(INDEX('Disaggregation Data'!$L$3:$L$154,MATCH(LEFT(M76,255),LEFT('Disaggregation Data'!$J$3:$J$154,255),0))=0,"",INDEX('Disaggregation Data'!$L$3:$L$154,MATCH(LEFT(M76,255),LEFT('Disaggregation Data'!$J$3:$J$154,255),0))),"")</f>
        <v/>
      </c>
      <c r="G76" s="399" t="str">
        <f t="array" ref="G76">IFERROR(IF(INDEX('Disaggregation Data'!$O$3:$O$154,MATCH(LEFT(M76,255),LEFT('Disaggregation Data'!$J$3:$J$154,255),0))=0,"",INDEX('Disaggregation Data'!$O$3:$O$154,MATCH(LEFT(M76,255),LEFT('Disaggregation Data'!$J$3:$J$154,255),0))),"")</f>
        <v/>
      </c>
      <c r="H76" s="398" t="str">
        <f t="array" ref="H76">IFERROR(IF(INDEX('Disaggregation Data'!$P$3:$P$154,MATCH(LEFT(M76,255),LEFT('Disaggregation Data'!$J$3:$J$154,255),0))=0,"",INDEX('Disaggregation Data'!$P$3:$P$154,MATCH(LEFT(M76,255),LEFT('Disaggregation Data'!$J$3:$J$154,255),0))),"")</f>
        <v/>
      </c>
      <c r="I76" s="399" t="str">
        <f t="array" ref="I76">IFERROR(IF(INDEX('Disaggregation Data'!$M$3:$M$154,MATCH(LEFT(M76,255),LEFT('Disaggregation Data'!$J$3:$J$154,255),0))=0,"",INDEX('Disaggregation Data'!$M$3:$M$154,MATCH(LEFT(M76,255),LEFT('Disaggregation Data'!$J$3:$J$154,255),0))),"")</f>
        <v/>
      </c>
      <c r="J76" s="398" t="str">
        <f t="array" ref="J76">IFERROR(IF(INDEX('Disaggregation Data'!$N$3:$N$154,MATCH(LEFT(M76,255),LEFT('Disaggregation Data'!$J$3:$J$154,255),0))=0,"",INDEX('Disaggregation Data'!$N$3:$N$154,MATCH(LEFT(M76,255),LEFT('Disaggregation Data'!$J$3:$J$154,255),0))),"")</f>
        <v/>
      </c>
      <c r="K76" s="490">
        <f t="shared" si="4"/>
        <v>47</v>
      </c>
      <c r="L76" s="490" t="str">
        <f t="shared" si="5"/>
        <v/>
      </c>
      <c r="M76" s="490" t="str">
        <f t="shared" si="6"/>
        <v/>
      </c>
      <c r="N76" s="468" t="b">
        <f t="shared" si="7"/>
        <v>0</v>
      </c>
      <c r="O76" s="473" t="s">
        <v>1601</v>
      </c>
      <c r="P76" s="510" t="str">
        <f t="array" ref="P76">IFERROR(IF(INDEX('Disaggregation Records'!$G$3:$G$56,MATCH(LEFT(L76,255),LEFT('Disaggregation Records'!$D$3:$D$56,255),0))=0,"",INDEX('Disaggregation Records'!$G$3:$G$56,MATCH(LEFT(L76,255),LEFT('Disaggregation Records'!$D$3:$D$56,255),0))),"")</f>
        <v/>
      </c>
      <c r="Q76" s="511" t="s">
        <v>451</v>
      </c>
      <c r="R76" s="374"/>
    </row>
    <row r="77" spans="1:18" ht="47.1" customHeight="1" x14ac:dyDescent="0.25">
      <c r="A77" s="396">
        <v>7</v>
      </c>
      <c r="B77" s="414" t="str">
        <f>IFERROR(VLOOKUP(A77,'Impact Indicators - Section B'!$A$9:$S$27,19,FALSE),"")</f>
        <v/>
      </c>
      <c r="C77" s="509" t="str">
        <f t="array" ref="C77">IFERROR(IF(INDEX('Disaggregation Records'!$E$3:$E$56,MATCH(LEFT(L77,255),LEFT('Disaggregation Records'!$D$3:$D$56,255),0))=0,"",INDEX('Disaggregation Records'!$E$3:$E$56,MATCH(LEFT(L77,255),LEFT('Disaggregation Records'!$D$3:$D$56,255),0))),"")</f>
        <v/>
      </c>
      <c r="D77" s="509" t="str">
        <f t="array" ref="D77">IFERROR(IF(INDEX('Disaggregation Records'!$F$3:$F$56,MATCH(LEFT(L77,255),LEFT('Disaggregation Records'!$D$3:$D$56,255),0))=0,"",INDEX('Disaggregation Records'!$F$3:$F$56,MATCH(LEFT(L77,255),LEFT('Disaggregation Records'!$D$3:$D$56,255),0))),"")</f>
        <v/>
      </c>
      <c r="E77" s="399" t="str">
        <f t="array" ref="E77">IFERROR(IF(INDEX('Disaggregation Data'!$K$3:$K$154,MATCH(LEFT(M77,255),LEFT('Disaggregation Data'!$J$3:$J$154,255),0))=0,"",INDEX('Disaggregation Data'!$K$3:$K$154,MATCH(LEFT(M77,255),LEFT('Disaggregation Data'!$J$3:$J$154,255),0))),"")</f>
        <v/>
      </c>
      <c r="F77" s="399" t="str">
        <f t="array" ref="F77">IFERROR(IF(INDEX('Disaggregation Data'!$L$3:$L$154,MATCH(LEFT(M77,255),LEFT('Disaggregation Data'!$J$3:$J$154,255),0))=0,"",INDEX('Disaggregation Data'!$L$3:$L$154,MATCH(LEFT(M77,255),LEFT('Disaggregation Data'!$J$3:$J$154,255),0))),"")</f>
        <v/>
      </c>
      <c r="G77" s="399" t="str">
        <f t="array" ref="G77">IFERROR(IF(INDEX('Disaggregation Data'!$O$3:$O$154,MATCH(LEFT(M77,255),LEFT('Disaggregation Data'!$J$3:$J$154,255),0))=0,"",INDEX('Disaggregation Data'!$O$3:$O$154,MATCH(LEFT(M77,255),LEFT('Disaggregation Data'!$J$3:$J$154,255),0))),"")</f>
        <v/>
      </c>
      <c r="H77" s="398" t="str">
        <f t="array" ref="H77">IFERROR(IF(INDEX('Disaggregation Data'!$P$3:$P$154,MATCH(LEFT(M77,255),LEFT('Disaggregation Data'!$J$3:$J$154,255),0))=0,"",INDEX('Disaggregation Data'!$P$3:$P$154,MATCH(LEFT(M77,255),LEFT('Disaggregation Data'!$J$3:$J$154,255),0))),"")</f>
        <v/>
      </c>
      <c r="I77" s="399" t="str">
        <f t="array" ref="I77">IFERROR(IF(INDEX('Disaggregation Data'!$M$3:$M$154,MATCH(LEFT(M77,255),LEFT('Disaggregation Data'!$J$3:$J$154,255),0))=0,"",INDEX('Disaggregation Data'!$M$3:$M$154,MATCH(LEFT(M77,255),LEFT('Disaggregation Data'!$J$3:$J$154,255),0))),"")</f>
        <v/>
      </c>
      <c r="J77" s="398" t="str">
        <f t="array" ref="J77">IFERROR(IF(INDEX('Disaggregation Data'!$N$3:$N$154,MATCH(LEFT(M77,255),LEFT('Disaggregation Data'!$J$3:$J$154,255),0))=0,"",INDEX('Disaggregation Data'!$N$3:$N$154,MATCH(LEFT(M77,255),LEFT('Disaggregation Data'!$J$3:$J$154,255),0))),"")</f>
        <v/>
      </c>
      <c r="K77" s="490">
        <f t="shared" si="4"/>
        <v>48</v>
      </c>
      <c r="L77" s="490" t="str">
        <f t="shared" si="5"/>
        <v/>
      </c>
      <c r="M77" s="490" t="str">
        <f t="shared" si="6"/>
        <v/>
      </c>
      <c r="N77" s="468" t="b">
        <f t="shared" si="7"/>
        <v>0</v>
      </c>
      <c r="O77" s="473" t="s">
        <v>1602</v>
      </c>
      <c r="P77" s="510" t="str">
        <f t="array" ref="P77">IFERROR(IF(INDEX('Disaggregation Records'!$G$3:$G$56,MATCH(LEFT(L77,255),LEFT('Disaggregation Records'!$D$3:$D$56,255),0))=0,"",INDEX('Disaggregation Records'!$G$3:$G$56,MATCH(LEFT(L77,255),LEFT('Disaggregation Records'!$D$3:$D$56,255),0))),"")</f>
        <v/>
      </c>
      <c r="Q77" s="511" t="s">
        <v>451</v>
      </c>
      <c r="R77" s="374"/>
    </row>
    <row r="78" spans="1:18" ht="47.1" customHeight="1" x14ac:dyDescent="0.25">
      <c r="A78" s="396">
        <v>7</v>
      </c>
      <c r="B78" s="414" t="str">
        <f>IFERROR(VLOOKUP(A78,'Impact Indicators - Section B'!$A$9:$S$27,19,FALSE),"")</f>
        <v/>
      </c>
      <c r="C78" s="509" t="str">
        <f t="array" ref="C78">IFERROR(IF(INDEX('Disaggregation Records'!$E$3:$E$56,MATCH(LEFT(L78,255),LEFT('Disaggregation Records'!$D$3:$D$56,255),0))=0,"",INDEX('Disaggregation Records'!$E$3:$E$56,MATCH(LEFT(L78,255),LEFT('Disaggregation Records'!$D$3:$D$56,255),0))),"")</f>
        <v/>
      </c>
      <c r="D78" s="509" t="str">
        <f t="array" ref="D78">IFERROR(IF(INDEX('Disaggregation Records'!$F$3:$F$56,MATCH(LEFT(L78,255),LEFT('Disaggregation Records'!$D$3:$D$56,255),0))=0,"",INDEX('Disaggregation Records'!$F$3:$F$56,MATCH(LEFT(L78,255),LEFT('Disaggregation Records'!$D$3:$D$56,255),0))),"")</f>
        <v/>
      </c>
      <c r="E78" s="399" t="str">
        <f t="array" ref="E78">IFERROR(IF(INDEX('Disaggregation Data'!$K$3:$K$154,MATCH(LEFT(M78,255),LEFT('Disaggregation Data'!$J$3:$J$154,255),0))=0,"",INDEX('Disaggregation Data'!$K$3:$K$154,MATCH(LEFT(M78,255),LEFT('Disaggregation Data'!$J$3:$J$154,255),0))),"")</f>
        <v/>
      </c>
      <c r="F78" s="399" t="str">
        <f t="array" ref="F78">IFERROR(IF(INDEX('Disaggregation Data'!$L$3:$L$154,MATCH(LEFT(M78,255),LEFT('Disaggregation Data'!$J$3:$J$154,255),0))=0,"",INDEX('Disaggregation Data'!$L$3:$L$154,MATCH(LEFT(M78,255),LEFT('Disaggregation Data'!$J$3:$J$154,255),0))),"")</f>
        <v/>
      </c>
      <c r="G78" s="399" t="str">
        <f t="array" ref="G78">IFERROR(IF(INDEX('Disaggregation Data'!$O$3:$O$154,MATCH(LEFT(M78,255),LEFT('Disaggregation Data'!$J$3:$J$154,255),0))=0,"",INDEX('Disaggregation Data'!$O$3:$O$154,MATCH(LEFT(M78,255),LEFT('Disaggregation Data'!$J$3:$J$154,255),0))),"")</f>
        <v/>
      </c>
      <c r="H78" s="398" t="str">
        <f t="array" ref="H78">IFERROR(IF(INDEX('Disaggregation Data'!$P$3:$P$154,MATCH(LEFT(M78,255),LEFT('Disaggregation Data'!$J$3:$J$154,255),0))=0,"",INDEX('Disaggregation Data'!$P$3:$P$154,MATCH(LEFT(M78,255),LEFT('Disaggregation Data'!$J$3:$J$154,255),0))),"")</f>
        <v/>
      </c>
      <c r="I78" s="399" t="str">
        <f t="array" ref="I78">IFERROR(IF(INDEX('Disaggregation Data'!$M$3:$M$154,MATCH(LEFT(M78,255),LEFT('Disaggregation Data'!$J$3:$J$154,255),0))=0,"",INDEX('Disaggregation Data'!$M$3:$M$154,MATCH(LEFT(M78,255),LEFT('Disaggregation Data'!$J$3:$J$154,255),0))),"")</f>
        <v/>
      </c>
      <c r="J78" s="398" t="str">
        <f t="array" ref="J78">IFERROR(IF(INDEX('Disaggregation Data'!$N$3:$N$154,MATCH(LEFT(M78,255),LEFT('Disaggregation Data'!$J$3:$J$154,255),0))=0,"",INDEX('Disaggregation Data'!$N$3:$N$154,MATCH(LEFT(M78,255),LEFT('Disaggregation Data'!$J$3:$J$154,255),0))),"")</f>
        <v/>
      </c>
      <c r="K78" s="490">
        <f t="shared" si="4"/>
        <v>49</v>
      </c>
      <c r="L78" s="490" t="str">
        <f t="shared" si="5"/>
        <v/>
      </c>
      <c r="M78" s="490" t="str">
        <f t="shared" si="6"/>
        <v/>
      </c>
      <c r="N78" s="468" t="b">
        <f t="shared" si="7"/>
        <v>0</v>
      </c>
      <c r="O78" s="473" t="s">
        <v>1603</v>
      </c>
      <c r="P78" s="510" t="str">
        <f t="array" ref="P78">IFERROR(IF(INDEX('Disaggregation Records'!$G$3:$G$56,MATCH(LEFT(L78,255),LEFT('Disaggregation Records'!$D$3:$D$56,255),0))=0,"",INDEX('Disaggregation Records'!$G$3:$G$56,MATCH(LEFT(L78,255),LEFT('Disaggregation Records'!$D$3:$D$56,255),0))),"")</f>
        <v/>
      </c>
      <c r="Q78" s="511" t="s">
        <v>451</v>
      </c>
      <c r="R78" s="374"/>
    </row>
    <row r="79" spans="1:18" ht="47.1" customHeight="1" x14ac:dyDescent="0.25">
      <c r="A79" s="396">
        <v>8</v>
      </c>
      <c r="B79" s="414" t="str">
        <f>IFERROR(VLOOKUP(A79,'Impact Indicators - Section B'!$A$9:$S$27,19,FALSE),"")</f>
        <v/>
      </c>
      <c r="C79" s="509" t="str">
        <f t="array" ref="C79">IFERROR(IF(INDEX('Disaggregation Records'!$E$3:$E$56,MATCH(LEFT(L79,255),LEFT('Disaggregation Records'!$D$3:$D$56,255),0))=0,"",INDEX('Disaggregation Records'!$E$3:$E$56,MATCH(LEFT(L79,255),LEFT('Disaggregation Records'!$D$3:$D$56,255),0))),"")</f>
        <v/>
      </c>
      <c r="D79" s="509" t="str">
        <f t="array" ref="D79">IFERROR(IF(INDEX('Disaggregation Records'!$F$3:$F$56,MATCH(LEFT(L79,255),LEFT('Disaggregation Records'!$D$3:$D$56,255),0))=0,"",INDEX('Disaggregation Records'!$F$3:$F$56,MATCH(LEFT(L79,255),LEFT('Disaggregation Records'!$D$3:$D$56,255),0))),"")</f>
        <v/>
      </c>
      <c r="E79" s="399" t="str">
        <f t="array" ref="E79">IFERROR(IF(INDEX('Disaggregation Data'!$K$3:$K$154,MATCH(LEFT(M79,255),LEFT('Disaggregation Data'!$J$3:$J$154,255),0))=0,"",INDEX('Disaggregation Data'!$K$3:$K$154,MATCH(LEFT(M79,255),LEFT('Disaggregation Data'!$J$3:$J$154,255),0))),"")</f>
        <v/>
      </c>
      <c r="F79" s="399" t="str">
        <f t="array" ref="F79">IFERROR(IF(INDEX('Disaggregation Data'!$L$3:$L$154,MATCH(LEFT(M79,255),LEFT('Disaggregation Data'!$J$3:$J$154,255),0))=0,"",INDEX('Disaggregation Data'!$L$3:$L$154,MATCH(LEFT(M79,255),LEFT('Disaggregation Data'!$J$3:$J$154,255),0))),"")</f>
        <v/>
      </c>
      <c r="G79" s="399" t="str">
        <f t="array" ref="G79">IFERROR(IF(INDEX('Disaggregation Data'!$O$3:$O$154,MATCH(LEFT(M79,255),LEFT('Disaggregation Data'!$J$3:$J$154,255),0))=0,"",INDEX('Disaggregation Data'!$O$3:$O$154,MATCH(LEFT(M79,255),LEFT('Disaggregation Data'!$J$3:$J$154,255),0))),"")</f>
        <v/>
      </c>
      <c r="H79" s="398" t="str">
        <f t="array" ref="H79">IFERROR(IF(INDEX('Disaggregation Data'!$P$3:$P$154,MATCH(LEFT(M79,255),LEFT('Disaggregation Data'!$J$3:$J$154,255),0))=0,"",INDEX('Disaggregation Data'!$P$3:$P$154,MATCH(LEFT(M79,255),LEFT('Disaggregation Data'!$J$3:$J$154,255),0))),"")</f>
        <v/>
      </c>
      <c r="I79" s="399" t="str">
        <f t="array" ref="I79">IFERROR(IF(INDEX('Disaggregation Data'!$M$3:$M$154,MATCH(LEFT(M79,255),LEFT('Disaggregation Data'!$J$3:$J$154,255),0))=0,"",INDEX('Disaggregation Data'!$M$3:$M$154,MATCH(LEFT(M79,255),LEFT('Disaggregation Data'!$J$3:$J$154,255),0))),"")</f>
        <v/>
      </c>
      <c r="J79" s="398" t="str">
        <f t="array" ref="J79">IFERROR(IF(INDEX('Disaggregation Data'!$N$3:$N$154,MATCH(LEFT(M79,255),LEFT('Disaggregation Data'!$J$3:$J$154,255),0))=0,"",INDEX('Disaggregation Data'!$N$3:$N$154,MATCH(LEFT(M79,255),LEFT('Disaggregation Data'!$J$3:$J$154,255),0))),"")</f>
        <v/>
      </c>
      <c r="K79" s="490">
        <f t="shared" si="4"/>
        <v>50</v>
      </c>
      <c r="L79" s="490" t="str">
        <f t="shared" si="5"/>
        <v/>
      </c>
      <c r="M79" s="490" t="str">
        <f t="shared" si="6"/>
        <v/>
      </c>
      <c r="N79" s="468" t="b">
        <f t="shared" si="7"/>
        <v>0</v>
      </c>
      <c r="O79" s="473" t="s">
        <v>1604</v>
      </c>
      <c r="P79" s="510" t="str">
        <f t="array" ref="P79">IFERROR(IF(INDEX('Disaggregation Records'!$G$3:$G$56,MATCH(LEFT(L79,255),LEFT('Disaggregation Records'!$D$3:$D$56,255),0))=0,"",INDEX('Disaggregation Records'!$G$3:$G$56,MATCH(LEFT(L79,255),LEFT('Disaggregation Records'!$D$3:$D$56,255),0))),"")</f>
        <v/>
      </c>
      <c r="Q79" s="511" t="s">
        <v>452</v>
      </c>
      <c r="R79" s="374"/>
    </row>
    <row r="80" spans="1:18" ht="47.1" customHeight="1" x14ac:dyDescent="0.25">
      <c r="A80" s="396">
        <v>8</v>
      </c>
      <c r="B80" s="414" t="str">
        <f>IFERROR(VLOOKUP(A80,'Impact Indicators - Section B'!$A$9:$S$27,19,FALSE),"")</f>
        <v/>
      </c>
      <c r="C80" s="509" t="str">
        <f t="array" ref="C80">IFERROR(IF(INDEX('Disaggregation Records'!$E$3:$E$56,MATCH(LEFT(L80,255),LEFT('Disaggregation Records'!$D$3:$D$56,255),0))=0,"",INDEX('Disaggregation Records'!$E$3:$E$56,MATCH(LEFT(L80,255),LEFT('Disaggregation Records'!$D$3:$D$56,255),0))),"")</f>
        <v/>
      </c>
      <c r="D80" s="509" t="str">
        <f t="array" ref="D80">IFERROR(IF(INDEX('Disaggregation Records'!$F$3:$F$56,MATCH(LEFT(L80,255),LEFT('Disaggregation Records'!$D$3:$D$56,255),0))=0,"",INDEX('Disaggregation Records'!$F$3:$F$56,MATCH(LEFT(L80,255),LEFT('Disaggregation Records'!$D$3:$D$56,255),0))),"")</f>
        <v/>
      </c>
      <c r="E80" s="399" t="str">
        <f t="array" ref="E80">IFERROR(IF(INDEX('Disaggregation Data'!$K$3:$K$154,MATCH(LEFT(M80,255),LEFT('Disaggregation Data'!$J$3:$J$154,255),0))=0,"",INDEX('Disaggregation Data'!$K$3:$K$154,MATCH(LEFT(M80,255),LEFT('Disaggregation Data'!$J$3:$J$154,255),0))),"")</f>
        <v/>
      </c>
      <c r="F80" s="399" t="str">
        <f t="array" ref="F80">IFERROR(IF(INDEX('Disaggregation Data'!$L$3:$L$154,MATCH(LEFT(M80,255),LEFT('Disaggregation Data'!$J$3:$J$154,255),0))=0,"",INDEX('Disaggregation Data'!$L$3:$L$154,MATCH(LEFT(M80,255),LEFT('Disaggregation Data'!$J$3:$J$154,255),0))),"")</f>
        <v/>
      </c>
      <c r="G80" s="399" t="str">
        <f t="array" ref="G80">IFERROR(IF(INDEX('Disaggregation Data'!$O$3:$O$154,MATCH(LEFT(M80,255),LEFT('Disaggregation Data'!$J$3:$J$154,255),0))=0,"",INDEX('Disaggregation Data'!$O$3:$O$154,MATCH(LEFT(M80,255),LEFT('Disaggregation Data'!$J$3:$J$154,255),0))),"")</f>
        <v/>
      </c>
      <c r="H80" s="398" t="str">
        <f t="array" ref="H80">IFERROR(IF(INDEX('Disaggregation Data'!$P$3:$P$154,MATCH(LEFT(M80,255),LEFT('Disaggregation Data'!$J$3:$J$154,255),0))=0,"",INDEX('Disaggregation Data'!$P$3:$P$154,MATCH(LEFT(M80,255),LEFT('Disaggregation Data'!$J$3:$J$154,255),0))),"")</f>
        <v/>
      </c>
      <c r="I80" s="399" t="str">
        <f t="array" ref="I80">IFERROR(IF(INDEX('Disaggregation Data'!$M$3:$M$154,MATCH(LEFT(M80,255),LEFT('Disaggregation Data'!$J$3:$J$154,255),0))=0,"",INDEX('Disaggregation Data'!$M$3:$M$154,MATCH(LEFT(M80,255),LEFT('Disaggregation Data'!$J$3:$J$154,255),0))),"")</f>
        <v/>
      </c>
      <c r="J80" s="398" t="str">
        <f t="array" ref="J80">IFERROR(IF(INDEX('Disaggregation Data'!$N$3:$N$154,MATCH(LEFT(M80,255),LEFT('Disaggregation Data'!$J$3:$J$154,255),0))=0,"",INDEX('Disaggregation Data'!$N$3:$N$154,MATCH(LEFT(M80,255),LEFT('Disaggregation Data'!$J$3:$J$154,255),0))),"")</f>
        <v/>
      </c>
      <c r="K80" s="490">
        <f t="shared" si="4"/>
        <v>51</v>
      </c>
      <c r="L80" s="490" t="str">
        <f t="shared" si="5"/>
        <v/>
      </c>
      <c r="M80" s="490" t="str">
        <f t="shared" si="6"/>
        <v/>
      </c>
      <c r="N80" s="468" t="b">
        <f t="shared" si="7"/>
        <v>0</v>
      </c>
      <c r="O80" s="473" t="s">
        <v>1605</v>
      </c>
      <c r="P80" s="510" t="str">
        <f t="array" ref="P80">IFERROR(IF(INDEX('Disaggregation Records'!$G$3:$G$56,MATCH(LEFT(L80,255),LEFT('Disaggregation Records'!$D$3:$D$56,255),0))=0,"",INDEX('Disaggregation Records'!$G$3:$G$56,MATCH(LEFT(L80,255),LEFT('Disaggregation Records'!$D$3:$D$56,255),0))),"")</f>
        <v/>
      </c>
      <c r="Q80" s="511" t="s">
        <v>452</v>
      </c>
      <c r="R80" s="374"/>
    </row>
    <row r="81" spans="1:18" ht="47.1" customHeight="1" x14ac:dyDescent="0.25">
      <c r="A81" s="396">
        <v>8</v>
      </c>
      <c r="B81" s="414" t="str">
        <f>IFERROR(VLOOKUP(A81,'Impact Indicators - Section B'!$A$9:$S$27,19,FALSE),"")</f>
        <v/>
      </c>
      <c r="C81" s="509" t="str">
        <f t="array" ref="C81">IFERROR(IF(INDEX('Disaggregation Records'!$E$3:$E$56,MATCH(LEFT(L81,255),LEFT('Disaggregation Records'!$D$3:$D$56,255),0))=0,"",INDEX('Disaggregation Records'!$E$3:$E$56,MATCH(LEFT(L81,255),LEFT('Disaggregation Records'!$D$3:$D$56,255),0))),"")</f>
        <v/>
      </c>
      <c r="D81" s="509" t="str">
        <f t="array" ref="D81">IFERROR(IF(INDEX('Disaggregation Records'!$F$3:$F$56,MATCH(LEFT(L81,255),LEFT('Disaggregation Records'!$D$3:$D$56,255),0))=0,"",INDEX('Disaggregation Records'!$F$3:$F$56,MATCH(LEFT(L81,255),LEFT('Disaggregation Records'!$D$3:$D$56,255),0))),"")</f>
        <v/>
      </c>
      <c r="E81" s="399" t="str">
        <f t="array" ref="E81">IFERROR(IF(INDEX('Disaggregation Data'!$K$3:$K$154,MATCH(LEFT(M81,255),LEFT('Disaggregation Data'!$J$3:$J$154,255),0))=0,"",INDEX('Disaggregation Data'!$K$3:$K$154,MATCH(LEFT(M81,255),LEFT('Disaggregation Data'!$J$3:$J$154,255),0))),"")</f>
        <v/>
      </c>
      <c r="F81" s="399" t="str">
        <f t="array" ref="F81">IFERROR(IF(INDEX('Disaggregation Data'!$L$3:$L$154,MATCH(LEFT(M81,255),LEFT('Disaggregation Data'!$J$3:$J$154,255),0))=0,"",INDEX('Disaggregation Data'!$L$3:$L$154,MATCH(LEFT(M81,255),LEFT('Disaggregation Data'!$J$3:$J$154,255),0))),"")</f>
        <v/>
      </c>
      <c r="G81" s="399" t="str">
        <f t="array" ref="G81">IFERROR(IF(INDEX('Disaggregation Data'!$O$3:$O$154,MATCH(LEFT(M81,255),LEFT('Disaggregation Data'!$J$3:$J$154,255),0))=0,"",INDEX('Disaggregation Data'!$O$3:$O$154,MATCH(LEFT(M81,255),LEFT('Disaggregation Data'!$J$3:$J$154,255),0))),"")</f>
        <v/>
      </c>
      <c r="H81" s="398" t="str">
        <f t="array" ref="H81">IFERROR(IF(INDEX('Disaggregation Data'!$P$3:$P$154,MATCH(LEFT(M81,255),LEFT('Disaggregation Data'!$J$3:$J$154,255),0))=0,"",INDEX('Disaggregation Data'!$P$3:$P$154,MATCH(LEFT(M81,255),LEFT('Disaggregation Data'!$J$3:$J$154,255),0))),"")</f>
        <v/>
      </c>
      <c r="I81" s="399" t="str">
        <f t="array" ref="I81">IFERROR(IF(INDEX('Disaggregation Data'!$M$3:$M$154,MATCH(LEFT(M81,255),LEFT('Disaggregation Data'!$J$3:$J$154,255),0))=0,"",INDEX('Disaggregation Data'!$M$3:$M$154,MATCH(LEFT(M81,255),LEFT('Disaggregation Data'!$J$3:$J$154,255),0))),"")</f>
        <v/>
      </c>
      <c r="J81" s="398" t="str">
        <f t="array" ref="J81">IFERROR(IF(INDEX('Disaggregation Data'!$N$3:$N$154,MATCH(LEFT(M81,255),LEFT('Disaggregation Data'!$J$3:$J$154,255),0))=0,"",INDEX('Disaggregation Data'!$N$3:$N$154,MATCH(LEFT(M81,255),LEFT('Disaggregation Data'!$J$3:$J$154,255),0))),"")</f>
        <v/>
      </c>
      <c r="K81" s="490">
        <f t="shared" si="4"/>
        <v>52</v>
      </c>
      <c r="L81" s="490" t="str">
        <f t="shared" si="5"/>
        <v/>
      </c>
      <c r="M81" s="490" t="str">
        <f t="shared" si="6"/>
        <v/>
      </c>
      <c r="N81" s="468" t="b">
        <f t="shared" si="7"/>
        <v>0</v>
      </c>
      <c r="O81" s="473" t="s">
        <v>1606</v>
      </c>
      <c r="P81" s="510" t="str">
        <f t="array" ref="P81">IFERROR(IF(INDEX('Disaggregation Records'!$G$3:$G$56,MATCH(LEFT(L81,255),LEFT('Disaggregation Records'!$D$3:$D$56,255),0))=0,"",INDEX('Disaggregation Records'!$G$3:$G$56,MATCH(LEFT(L81,255),LEFT('Disaggregation Records'!$D$3:$D$56,255),0))),"")</f>
        <v/>
      </c>
      <c r="Q81" s="511" t="s">
        <v>452</v>
      </c>
      <c r="R81" s="374"/>
    </row>
    <row r="82" spans="1:18" ht="47.1" customHeight="1" x14ac:dyDescent="0.25">
      <c r="A82" s="396">
        <v>8</v>
      </c>
      <c r="B82" s="414" t="str">
        <f>IFERROR(VLOOKUP(A82,'Impact Indicators - Section B'!$A$9:$S$27,19,FALSE),"")</f>
        <v/>
      </c>
      <c r="C82" s="509" t="str">
        <f t="array" ref="C82">IFERROR(IF(INDEX('Disaggregation Records'!$E$3:$E$56,MATCH(LEFT(L82,255),LEFT('Disaggregation Records'!$D$3:$D$56,255),0))=0,"",INDEX('Disaggregation Records'!$E$3:$E$56,MATCH(LEFT(L82,255),LEFT('Disaggregation Records'!$D$3:$D$56,255),0))),"")</f>
        <v/>
      </c>
      <c r="D82" s="509" t="str">
        <f t="array" ref="D82">IFERROR(IF(INDEX('Disaggregation Records'!$F$3:$F$56,MATCH(LEFT(L82,255),LEFT('Disaggregation Records'!$D$3:$D$56,255),0))=0,"",INDEX('Disaggregation Records'!$F$3:$F$56,MATCH(LEFT(L82,255),LEFT('Disaggregation Records'!$D$3:$D$56,255),0))),"")</f>
        <v/>
      </c>
      <c r="E82" s="399" t="str">
        <f t="array" ref="E82">IFERROR(IF(INDEX('Disaggregation Data'!$K$3:$K$154,MATCH(LEFT(M82,255),LEFT('Disaggregation Data'!$J$3:$J$154,255),0))=0,"",INDEX('Disaggregation Data'!$K$3:$K$154,MATCH(LEFT(M82,255),LEFT('Disaggregation Data'!$J$3:$J$154,255),0))),"")</f>
        <v/>
      </c>
      <c r="F82" s="399" t="str">
        <f t="array" ref="F82">IFERROR(IF(INDEX('Disaggregation Data'!$L$3:$L$154,MATCH(LEFT(M82,255),LEFT('Disaggregation Data'!$J$3:$J$154,255),0))=0,"",INDEX('Disaggregation Data'!$L$3:$L$154,MATCH(LEFT(M82,255),LEFT('Disaggregation Data'!$J$3:$J$154,255),0))),"")</f>
        <v/>
      </c>
      <c r="G82" s="399" t="str">
        <f t="array" ref="G82">IFERROR(IF(INDEX('Disaggregation Data'!$O$3:$O$154,MATCH(LEFT(M82,255),LEFT('Disaggregation Data'!$J$3:$J$154,255),0))=0,"",INDEX('Disaggregation Data'!$O$3:$O$154,MATCH(LEFT(M82,255),LEFT('Disaggregation Data'!$J$3:$J$154,255),0))),"")</f>
        <v/>
      </c>
      <c r="H82" s="398" t="str">
        <f t="array" ref="H82">IFERROR(IF(INDEX('Disaggregation Data'!$P$3:$P$154,MATCH(LEFT(M82,255),LEFT('Disaggregation Data'!$J$3:$J$154,255),0))=0,"",INDEX('Disaggregation Data'!$P$3:$P$154,MATCH(LEFT(M82,255),LEFT('Disaggregation Data'!$J$3:$J$154,255),0))),"")</f>
        <v/>
      </c>
      <c r="I82" s="399" t="str">
        <f t="array" ref="I82">IFERROR(IF(INDEX('Disaggregation Data'!$M$3:$M$154,MATCH(LEFT(M82,255),LEFT('Disaggregation Data'!$J$3:$J$154,255),0))=0,"",INDEX('Disaggregation Data'!$M$3:$M$154,MATCH(LEFT(M82,255),LEFT('Disaggregation Data'!$J$3:$J$154,255),0))),"")</f>
        <v/>
      </c>
      <c r="J82" s="398" t="str">
        <f t="array" ref="J82">IFERROR(IF(INDEX('Disaggregation Data'!$N$3:$N$154,MATCH(LEFT(M82,255),LEFT('Disaggregation Data'!$J$3:$J$154,255),0))=0,"",INDEX('Disaggregation Data'!$N$3:$N$154,MATCH(LEFT(M82,255),LEFT('Disaggregation Data'!$J$3:$J$154,255),0))),"")</f>
        <v/>
      </c>
      <c r="K82" s="490">
        <f t="shared" si="4"/>
        <v>53</v>
      </c>
      <c r="L82" s="490" t="str">
        <f t="shared" si="5"/>
        <v/>
      </c>
      <c r="M82" s="490" t="str">
        <f t="shared" si="6"/>
        <v/>
      </c>
      <c r="N82" s="468" t="b">
        <f t="shared" si="7"/>
        <v>0</v>
      </c>
      <c r="O82" s="473" t="s">
        <v>1607</v>
      </c>
      <c r="P82" s="510" t="str">
        <f t="array" ref="P82">IFERROR(IF(INDEX('Disaggregation Records'!$G$3:$G$56,MATCH(LEFT(L82,255),LEFT('Disaggregation Records'!$D$3:$D$56,255),0))=0,"",INDEX('Disaggregation Records'!$G$3:$G$56,MATCH(LEFT(L82,255),LEFT('Disaggregation Records'!$D$3:$D$56,255),0))),"")</f>
        <v/>
      </c>
      <c r="Q82" s="511" t="s">
        <v>452</v>
      </c>
      <c r="R82" s="374"/>
    </row>
    <row r="83" spans="1:18" ht="47.1" customHeight="1" x14ac:dyDescent="0.25">
      <c r="A83" s="396">
        <v>8</v>
      </c>
      <c r="B83" s="414" t="str">
        <f>IFERROR(VLOOKUP(A83,'Impact Indicators - Section B'!$A$9:$S$27,19,FALSE),"")</f>
        <v/>
      </c>
      <c r="C83" s="509" t="str">
        <f t="array" ref="C83">IFERROR(IF(INDEX('Disaggregation Records'!$E$3:$E$56,MATCH(LEFT(L83,255),LEFT('Disaggregation Records'!$D$3:$D$56,255),0))=0,"",INDEX('Disaggregation Records'!$E$3:$E$56,MATCH(LEFT(L83,255),LEFT('Disaggregation Records'!$D$3:$D$56,255),0))),"")</f>
        <v/>
      </c>
      <c r="D83" s="509" t="str">
        <f t="array" ref="D83">IFERROR(IF(INDEX('Disaggregation Records'!$F$3:$F$56,MATCH(LEFT(L83,255),LEFT('Disaggregation Records'!$D$3:$D$56,255),0))=0,"",INDEX('Disaggregation Records'!$F$3:$F$56,MATCH(LEFT(L83,255),LEFT('Disaggregation Records'!$D$3:$D$56,255),0))),"")</f>
        <v/>
      </c>
      <c r="E83" s="399" t="str">
        <f t="array" ref="E83">IFERROR(IF(INDEX('Disaggregation Data'!$K$3:$K$154,MATCH(LEFT(M83,255),LEFT('Disaggregation Data'!$J$3:$J$154,255),0))=0,"",INDEX('Disaggregation Data'!$K$3:$K$154,MATCH(LEFT(M83,255),LEFT('Disaggregation Data'!$J$3:$J$154,255),0))),"")</f>
        <v/>
      </c>
      <c r="F83" s="399" t="str">
        <f t="array" ref="F83">IFERROR(IF(INDEX('Disaggregation Data'!$L$3:$L$154,MATCH(LEFT(M83,255),LEFT('Disaggregation Data'!$J$3:$J$154,255),0))=0,"",INDEX('Disaggregation Data'!$L$3:$L$154,MATCH(LEFT(M83,255),LEFT('Disaggregation Data'!$J$3:$J$154,255),0))),"")</f>
        <v/>
      </c>
      <c r="G83" s="399" t="str">
        <f t="array" ref="G83">IFERROR(IF(INDEX('Disaggregation Data'!$O$3:$O$154,MATCH(LEFT(M83,255),LEFT('Disaggregation Data'!$J$3:$J$154,255),0))=0,"",INDEX('Disaggregation Data'!$O$3:$O$154,MATCH(LEFT(M83,255),LEFT('Disaggregation Data'!$J$3:$J$154,255),0))),"")</f>
        <v/>
      </c>
      <c r="H83" s="398" t="str">
        <f t="array" ref="H83">IFERROR(IF(INDEX('Disaggregation Data'!$P$3:$P$154,MATCH(LEFT(M83,255),LEFT('Disaggregation Data'!$J$3:$J$154,255),0))=0,"",INDEX('Disaggregation Data'!$P$3:$P$154,MATCH(LEFT(M83,255),LEFT('Disaggregation Data'!$J$3:$J$154,255),0))),"")</f>
        <v/>
      </c>
      <c r="I83" s="399" t="str">
        <f t="array" ref="I83">IFERROR(IF(INDEX('Disaggregation Data'!$M$3:$M$154,MATCH(LEFT(M83,255),LEFT('Disaggregation Data'!$J$3:$J$154,255),0))=0,"",INDEX('Disaggregation Data'!$M$3:$M$154,MATCH(LEFT(M83,255),LEFT('Disaggregation Data'!$J$3:$J$154,255),0))),"")</f>
        <v/>
      </c>
      <c r="J83" s="398" t="str">
        <f t="array" ref="J83">IFERROR(IF(INDEX('Disaggregation Data'!$N$3:$N$154,MATCH(LEFT(M83,255),LEFT('Disaggregation Data'!$J$3:$J$154,255),0))=0,"",INDEX('Disaggregation Data'!$N$3:$N$154,MATCH(LEFT(M83,255),LEFT('Disaggregation Data'!$J$3:$J$154,255),0))),"")</f>
        <v/>
      </c>
      <c r="K83" s="490">
        <f t="shared" si="4"/>
        <v>54</v>
      </c>
      <c r="L83" s="490" t="str">
        <f t="shared" si="5"/>
        <v/>
      </c>
      <c r="M83" s="490" t="str">
        <f t="shared" si="6"/>
        <v/>
      </c>
      <c r="N83" s="468" t="b">
        <f t="shared" si="7"/>
        <v>0</v>
      </c>
      <c r="O83" s="473" t="s">
        <v>1608</v>
      </c>
      <c r="P83" s="510" t="str">
        <f t="array" ref="P83">IFERROR(IF(INDEX('Disaggregation Records'!$G$3:$G$56,MATCH(LEFT(L83,255),LEFT('Disaggregation Records'!$D$3:$D$56,255),0))=0,"",INDEX('Disaggregation Records'!$G$3:$G$56,MATCH(LEFT(L83,255),LEFT('Disaggregation Records'!$D$3:$D$56,255),0))),"")</f>
        <v/>
      </c>
      <c r="Q83" s="511" t="s">
        <v>452</v>
      </c>
      <c r="R83" s="374"/>
    </row>
    <row r="84" spans="1:18" ht="47.1" customHeight="1" x14ac:dyDescent="0.25">
      <c r="A84" s="396">
        <v>8</v>
      </c>
      <c r="B84" s="414" t="str">
        <f>IFERROR(VLOOKUP(A84,'Impact Indicators - Section B'!$A$9:$S$27,19,FALSE),"")</f>
        <v/>
      </c>
      <c r="C84" s="509" t="str">
        <f t="array" ref="C84">IFERROR(IF(INDEX('Disaggregation Records'!$E$3:$E$56,MATCH(LEFT(L84,255),LEFT('Disaggregation Records'!$D$3:$D$56,255),0))=0,"",INDEX('Disaggregation Records'!$E$3:$E$56,MATCH(LEFT(L84,255),LEFT('Disaggregation Records'!$D$3:$D$56,255),0))),"")</f>
        <v/>
      </c>
      <c r="D84" s="509" t="str">
        <f t="array" ref="D84">IFERROR(IF(INDEX('Disaggregation Records'!$F$3:$F$56,MATCH(LEFT(L84,255),LEFT('Disaggregation Records'!$D$3:$D$56,255),0))=0,"",INDEX('Disaggregation Records'!$F$3:$F$56,MATCH(LEFT(L84,255),LEFT('Disaggregation Records'!$D$3:$D$56,255),0))),"")</f>
        <v/>
      </c>
      <c r="E84" s="399" t="str">
        <f t="array" ref="E84">IFERROR(IF(INDEX('Disaggregation Data'!$K$3:$K$154,MATCH(LEFT(M84,255),LEFT('Disaggregation Data'!$J$3:$J$154,255),0))=0,"",INDEX('Disaggregation Data'!$K$3:$K$154,MATCH(LEFT(M84,255),LEFT('Disaggregation Data'!$J$3:$J$154,255),0))),"")</f>
        <v/>
      </c>
      <c r="F84" s="399" t="str">
        <f t="array" ref="F84">IFERROR(IF(INDEX('Disaggregation Data'!$L$3:$L$154,MATCH(LEFT(M84,255),LEFT('Disaggregation Data'!$J$3:$J$154,255),0))=0,"",INDEX('Disaggregation Data'!$L$3:$L$154,MATCH(LEFT(M84,255),LEFT('Disaggregation Data'!$J$3:$J$154,255),0))),"")</f>
        <v/>
      </c>
      <c r="G84" s="399" t="str">
        <f t="array" ref="G84">IFERROR(IF(INDEX('Disaggregation Data'!$O$3:$O$154,MATCH(LEFT(M84,255),LEFT('Disaggregation Data'!$J$3:$J$154,255),0))=0,"",INDEX('Disaggregation Data'!$O$3:$O$154,MATCH(LEFT(M84,255),LEFT('Disaggregation Data'!$J$3:$J$154,255),0))),"")</f>
        <v/>
      </c>
      <c r="H84" s="398" t="str">
        <f t="array" ref="H84">IFERROR(IF(INDEX('Disaggregation Data'!$P$3:$P$154,MATCH(LEFT(M84,255),LEFT('Disaggregation Data'!$J$3:$J$154,255),0))=0,"",INDEX('Disaggregation Data'!$P$3:$P$154,MATCH(LEFT(M84,255),LEFT('Disaggregation Data'!$J$3:$J$154,255),0))),"")</f>
        <v/>
      </c>
      <c r="I84" s="399" t="str">
        <f t="array" ref="I84">IFERROR(IF(INDEX('Disaggregation Data'!$M$3:$M$154,MATCH(LEFT(M84,255),LEFT('Disaggregation Data'!$J$3:$J$154,255),0))=0,"",INDEX('Disaggregation Data'!$M$3:$M$154,MATCH(LEFT(M84,255),LEFT('Disaggregation Data'!$J$3:$J$154,255),0))),"")</f>
        <v/>
      </c>
      <c r="J84" s="398" t="str">
        <f t="array" ref="J84">IFERROR(IF(INDEX('Disaggregation Data'!$N$3:$N$154,MATCH(LEFT(M84,255),LEFT('Disaggregation Data'!$J$3:$J$154,255),0))=0,"",INDEX('Disaggregation Data'!$N$3:$N$154,MATCH(LEFT(M84,255),LEFT('Disaggregation Data'!$J$3:$J$154,255),0))),"")</f>
        <v/>
      </c>
      <c r="K84" s="490">
        <f t="shared" si="4"/>
        <v>55</v>
      </c>
      <c r="L84" s="490" t="str">
        <f t="shared" si="5"/>
        <v/>
      </c>
      <c r="M84" s="490" t="str">
        <f t="shared" si="6"/>
        <v/>
      </c>
      <c r="N84" s="468" t="b">
        <f t="shared" si="7"/>
        <v>0</v>
      </c>
      <c r="O84" s="473" t="s">
        <v>1609</v>
      </c>
      <c r="P84" s="510" t="str">
        <f t="array" ref="P84">IFERROR(IF(INDEX('Disaggregation Records'!$G$3:$G$56,MATCH(LEFT(L84,255),LEFT('Disaggregation Records'!$D$3:$D$56,255),0))=0,"",INDEX('Disaggregation Records'!$G$3:$G$56,MATCH(LEFT(L84,255),LEFT('Disaggregation Records'!$D$3:$D$56,255),0))),"")</f>
        <v/>
      </c>
      <c r="Q84" s="511" t="s">
        <v>452</v>
      </c>
      <c r="R84" s="374"/>
    </row>
    <row r="85" spans="1:18" ht="47.1" customHeight="1" x14ac:dyDescent="0.25">
      <c r="A85" s="396">
        <v>8</v>
      </c>
      <c r="B85" s="414" t="str">
        <f>IFERROR(VLOOKUP(A85,'Impact Indicators - Section B'!$A$9:$S$27,19,FALSE),"")</f>
        <v/>
      </c>
      <c r="C85" s="509" t="str">
        <f t="array" ref="C85">IFERROR(IF(INDEX('Disaggregation Records'!$E$3:$E$56,MATCH(LEFT(L85,255),LEFT('Disaggregation Records'!$D$3:$D$56,255),0))=0,"",INDEX('Disaggregation Records'!$E$3:$E$56,MATCH(LEFT(L85,255),LEFT('Disaggregation Records'!$D$3:$D$56,255),0))),"")</f>
        <v/>
      </c>
      <c r="D85" s="509" t="str">
        <f t="array" ref="D85">IFERROR(IF(INDEX('Disaggregation Records'!$F$3:$F$56,MATCH(LEFT(L85,255),LEFT('Disaggregation Records'!$D$3:$D$56,255),0))=0,"",INDEX('Disaggregation Records'!$F$3:$F$56,MATCH(LEFT(L85,255),LEFT('Disaggregation Records'!$D$3:$D$56,255),0))),"")</f>
        <v/>
      </c>
      <c r="E85" s="399" t="str">
        <f t="array" ref="E85">IFERROR(IF(INDEX('Disaggregation Data'!$K$3:$K$154,MATCH(LEFT(M85,255),LEFT('Disaggregation Data'!$J$3:$J$154,255),0))=0,"",INDEX('Disaggregation Data'!$K$3:$K$154,MATCH(LEFT(M85,255),LEFT('Disaggregation Data'!$J$3:$J$154,255),0))),"")</f>
        <v/>
      </c>
      <c r="F85" s="399" t="str">
        <f t="array" ref="F85">IFERROR(IF(INDEX('Disaggregation Data'!$L$3:$L$154,MATCH(LEFT(M85,255),LEFT('Disaggregation Data'!$J$3:$J$154,255),0))=0,"",INDEX('Disaggregation Data'!$L$3:$L$154,MATCH(LEFT(M85,255),LEFT('Disaggregation Data'!$J$3:$J$154,255),0))),"")</f>
        <v/>
      </c>
      <c r="G85" s="399" t="str">
        <f t="array" ref="G85">IFERROR(IF(INDEX('Disaggregation Data'!$O$3:$O$154,MATCH(LEFT(M85,255),LEFT('Disaggregation Data'!$J$3:$J$154,255),0))=0,"",INDEX('Disaggregation Data'!$O$3:$O$154,MATCH(LEFT(M85,255),LEFT('Disaggregation Data'!$J$3:$J$154,255),0))),"")</f>
        <v/>
      </c>
      <c r="H85" s="398" t="str">
        <f t="array" ref="H85">IFERROR(IF(INDEX('Disaggregation Data'!$P$3:$P$154,MATCH(LEFT(M85,255),LEFT('Disaggregation Data'!$J$3:$J$154,255),0))=0,"",INDEX('Disaggregation Data'!$P$3:$P$154,MATCH(LEFT(M85,255),LEFT('Disaggregation Data'!$J$3:$J$154,255),0))),"")</f>
        <v/>
      </c>
      <c r="I85" s="399" t="str">
        <f t="array" ref="I85">IFERROR(IF(INDEX('Disaggregation Data'!$M$3:$M$154,MATCH(LEFT(M85,255),LEFT('Disaggregation Data'!$J$3:$J$154,255),0))=0,"",INDEX('Disaggregation Data'!$M$3:$M$154,MATCH(LEFT(M85,255),LEFT('Disaggregation Data'!$J$3:$J$154,255),0))),"")</f>
        <v/>
      </c>
      <c r="J85" s="398" t="str">
        <f t="array" ref="J85">IFERROR(IF(INDEX('Disaggregation Data'!$N$3:$N$154,MATCH(LEFT(M85,255),LEFT('Disaggregation Data'!$J$3:$J$154,255),0))=0,"",INDEX('Disaggregation Data'!$N$3:$N$154,MATCH(LEFT(M85,255),LEFT('Disaggregation Data'!$J$3:$J$154,255),0))),"")</f>
        <v/>
      </c>
      <c r="K85" s="490">
        <f t="shared" si="4"/>
        <v>56</v>
      </c>
      <c r="L85" s="490" t="str">
        <f t="shared" si="5"/>
        <v/>
      </c>
      <c r="M85" s="490" t="str">
        <f t="shared" si="6"/>
        <v/>
      </c>
      <c r="N85" s="468" t="b">
        <f t="shared" si="7"/>
        <v>0</v>
      </c>
      <c r="O85" s="473" t="s">
        <v>1610</v>
      </c>
      <c r="P85" s="510" t="str">
        <f t="array" ref="P85">IFERROR(IF(INDEX('Disaggregation Records'!$G$3:$G$56,MATCH(LEFT(L85,255),LEFT('Disaggregation Records'!$D$3:$D$56,255),0))=0,"",INDEX('Disaggregation Records'!$G$3:$G$56,MATCH(LEFT(L85,255),LEFT('Disaggregation Records'!$D$3:$D$56,255),0))),"")</f>
        <v/>
      </c>
      <c r="Q85" s="511" t="s">
        <v>452</v>
      </c>
      <c r="R85" s="374"/>
    </row>
    <row r="86" spans="1:18" ht="47.1" customHeight="1" x14ac:dyDescent="0.25">
      <c r="A86" s="396">
        <v>8</v>
      </c>
      <c r="B86" s="414" t="str">
        <f>IFERROR(VLOOKUP(A86,'Impact Indicators - Section B'!$A$9:$S$27,19,FALSE),"")</f>
        <v/>
      </c>
      <c r="C86" s="509" t="str">
        <f t="array" ref="C86">IFERROR(IF(INDEX('Disaggregation Records'!$E$3:$E$56,MATCH(LEFT(L86,255),LEFT('Disaggregation Records'!$D$3:$D$56,255),0))=0,"",INDEX('Disaggregation Records'!$E$3:$E$56,MATCH(LEFT(L86,255),LEFT('Disaggregation Records'!$D$3:$D$56,255),0))),"")</f>
        <v/>
      </c>
      <c r="D86" s="509" t="str">
        <f t="array" ref="D86">IFERROR(IF(INDEX('Disaggregation Records'!$F$3:$F$56,MATCH(LEFT(L86,255),LEFT('Disaggregation Records'!$D$3:$D$56,255),0))=0,"",INDEX('Disaggregation Records'!$F$3:$F$56,MATCH(LEFT(L86,255),LEFT('Disaggregation Records'!$D$3:$D$56,255),0))),"")</f>
        <v/>
      </c>
      <c r="E86" s="399" t="str">
        <f t="array" ref="E86">IFERROR(IF(INDEX('Disaggregation Data'!$K$3:$K$154,MATCH(LEFT(M86,255),LEFT('Disaggregation Data'!$J$3:$J$154,255),0))=0,"",INDEX('Disaggregation Data'!$K$3:$K$154,MATCH(LEFT(M86,255),LEFT('Disaggregation Data'!$J$3:$J$154,255),0))),"")</f>
        <v/>
      </c>
      <c r="F86" s="399" t="str">
        <f t="array" ref="F86">IFERROR(IF(INDEX('Disaggregation Data'!$L$3:$L$154,MATCH(LEFT(M86,255),LEFT('Disaggregation Data'!$J$3:$J$154,255),0))=0,"",INDEX('Disaggregation Data'!$L$3:$L$154,MATCH(LEFT(M86,255),LEFT('Disaggregation Data'!$J$3:$J$154,255),0))),"")</f>
        <v/>
      </c>
      <c r="G86" s="399" t="str">
        <f t="array" ref="G86">IFERROR(IF(INDEX('Disaggregation Data'!$O$3:$O$154,MATCH(LEFT(M86,255),LEFT('Disaggregation Data'!$J$3:$J$154,255),0))=0,"",INDEX('Disaggregation Data'!$O$3:$O$154,MATCH(LEFT(M86,255),LEFT('Disaggregation Data'!$J$3:$J$154,255),0))),"")</f>
        <v/>
      </c>
      <c r="H86" s="398" t="str">
        <f t="array" ref="H86">IFERROR(IF(INDEX('Disaggregation Data'!$P$3:$P$154,MATCH(LEFT(M86,255),LEFT('Disaggregation Data'!$J$3:$J$154,255),0))=0,"",INDEX('Disaggregation Data'!$P$3:$P$154,MATCH(LEFT(M86,255),LEFT('Disaggregation Data'!$J$3:$J$154,255),0))),"")</f>
        <v/>
      </c>
      <c r="I86" s="399" t="str">
        <f t="array" ref="I86">IFERROR(IF(INDEX('Disaggregation Data'!$M$3:$M$154,MATCH(LEFT(M86,255),LEFT('Disaggregation Data'!$J$3:$J$154,255),0))=0,"",INDEX('Disaggregation Data'!$M$3:$M$154,MATCH(LEFT(M86,255),LEFT('Disaggregation Data'!$J$3:$J$154,255),0))),"")</f>
        <v/>
      </c>
      <c r="J86" s="398" t="str">
        <f t="array" ref="J86">IFERROR(IF(INDEX('Disaggregation Data'!$N$3:$N$154,MATCH(LEFT(M86,255),LEFT('Disaggregation Data'!$J$3:$J$154,255),0))=0,"",INDEX('Disaggregation Data'!$N$3:$N$154,MATCH(LEFT(M86,255),LEFT('Disaggregation Data'!$J$3:$J$154,255),0))),"")</f>
        <v/>
      </c>
      <c r="K86" s="490">
        <f t="shared" si="4"/>
        <v>57</v>
      </c>
      <c r="L86" s="490" t="str">
        <f t="shared" si="5"/>
        <v/>
      </c>
      <c r="M86" s="490" t="str">
        <f t="shared" si="6"/>
        <v/>
      </c>
      <c r="N86" s="468" t="b">
        <f t="shared" si="7"/>
        <v>0</v>
      </c>
      <c r="O86" s="473" t="s">
        <v>1611</v>
      </c>
      <c r="P86" s="510" t="str">
        <f t="array" ref="P86">IFERROR(IF(INDEX('Disaggregation Records'!$G$3:$G$56,MATCH(LEFT(L86,255),LEFT('Disaggregation Records'!$D$3:$D$56,255),0))=0,"",INDEX('Disaggregation Records'!$G$3:$G$56,MATCH(LEFT(L86,255),LEFT('Disaggregation Records'!$D$3:$D$56,255),0))),"")</f>
        <v/>
      </c>
      <c r="Q86" s="511" t="s">
        <v>452</v>
      </c>
      <c r="R86" s="374"/>
    </row>
    <row r="87" spans="1:18" ht="47.1" customHeight="1" x14ac:dyDescent="0.25">
      <c r="A87" s="396">
        <v>8</v>
      </c>
      <c r="B87" s="414" t="str">
        <f>IFERROR(VLOOKUP(A87,'Impact Indicators - Section B'!$A$9:$S$27,19,FALSE),"")</f>
        <v/>
      </c>
      <c r="C87" s="509" t="str">
        <f t="array" ref="C87">IFERROR(IF(INDEX('Disaggregation Records'!$E$3:$E$56,MATCH(LEFT(L87,255),LEFT('Disaggregation Records'!$D$3:$D$56,255),0))=0,"",INDEX('Disaggregation Records'!$E$3:$E$56,MATCH(LEFT(L87,255),LEFT('Disaggregation Records'!$D$3:$D$56,255),0))),"")</f>
        <v/>
      </c>
      <c r="D87" s="509" t="str">
        <f t="array" ref="D87">IFERROR(IF(INDEX('Disaggregation Records'!$F$3:$F$56,MATCH(LEFT(L87,255),LEFT('Disaggregation Records'!$D$3:$D$56,255),0))=0,"",INDEX('Disaggregation Records'!$F$3:$F$56,MATCH(LEFT(L87,255),LEFT('Disaggregation Records'!$D$3:$D$56,255),0))),"")</f>
        <v/>
      </c>
      <c r="E87" s="399" t="str">
        <f t="array" ref="E87">IFERROR(IF(INDEX('Disaggregation Data'!$K$3:$K$154,MATCH(LEFT(M87,255),LEFT('Disaggregation Data'!$J$3:$J$154,255),0))=0,"",INDEX('Disaggregation Data'!$K$3:$K$154,MATCH(LEFT(M87,255),LEFT('Disaggregation Data'!$J$3:$J$154,255),0))),"")</f>
        <v/>
      </c>
      <c r="F87" s="399" t="str">
        <f t="array" ref="F87">IFERROR(IF(INDEX('Disaggregation Data'!$L$3:$L$154,MATCH(LEFT(M87,255),LEFT('Disaggregation Data'!$J$3:$J$154,255),0))=0,"",INDEX('Disaggregation Data'!$L$3:$L$154,MATCH(LEFT(M87,255),LEFT('Disaggregation Data'!$J$3:$J$154,255),0))),"")</f>
        <v/>
      </c>
      <c r="G87" s="399" t="str">
        <f t="array" ref="G87">IFERROR(IF(INDEX('Disaggregation Data'!$O$3:$O$154,MATCH(LEFT(M87,255),LEFT('Disaggregation Data'!$J$3:$J$154,255),0))=0,"",INDEX('Disaggregation Data'!$O$3:$O$154,MATCH(LEFT(M87,255),LEFT('Disaggregation Data'!$J$3:$J$154,255),0))),"")</f>
        <v/>
      </c>
      <c r="H87" s="398" t="str">
        <f t="array" ref="H87">IFERROR(IF(INDEX('Disaggregation Data'!$P$3:$P$154,MATCH(LEFT(M87,255),LEFT('Disaggregation Data'!$J$3:$J$154,255),0))=0,"",INDEX('Disaggregation Data'!$P$3:$P$154,MATCH(LEFT(M87,255),LEFT('Disaggregation Data'!$J$3:$J$154,255),0))),"")</f>
        <v/>
      </c>
      <c r="I87" s="399" t="str">
        <f t="array" ref="I87">IFERROR(IF(INDEX('Disaggregation Data'!$M$3:$M$154,MATCH(LEFT(M87,255),LEFT('Disaggregation Data'!$J$3:$J$154,255),0))=0,"",INDEX('Disaggregation Data'!$M$3:$M$154,MATCH(LEFT(M87,255),LEFT('Disaggregation Data'!$J$3:$J$154,255),0))),"")</f>
        <v/>
      </c>
      <c r="J87" s="398" t="str">
        <f t="array" ref="J87">IFERROR(IF(INDEX('Disaggregation Data'!$N$3:$N$154,MATCH(LEFT(M87,255),LEFT('Disaggregation Data'!$J$3:$J$154,255),0))=0,"",INDEX('Disaggregation Data'!$N$3:$N$154,MATCH(LEFT(M87,255),LEFT('Disaggregation Data'!$J$3:$J$154,255),0))),"")</f>
        <v/>
      </c>
      <c r="K87" s="490">
        <f t="shared" si="4"/>
        <v>58</v>
      </c>
      <c r="L87" s="490" t="str">
        <f t="shared" si="5"/>
        <v/>
      </c>
      <c r="M87" s="490" t="str">
        <f t="shared" si="6"/>
        <v/>
      </c>
      <c r="N87" s="468" t="b">
        <f t="shared" si="7"/>
        <v>0</v>
      </c>
      <c r="O87" s="473" t="s">
        <v>1612</v>
      </c>
      <c r="P87" s="510" t="str">
        <f t="array" ref="P87">IFERROR(IF(INDEX('Disaggregation Records'!$G$3:$G$56,MATCH(LEFT(L87,255),LEFT('Disaggregation Records'!$D$3:$D$56,255),0))=0,"",INDEX('Disaggregation Records'!$G$3:$G$56,MATCH(LEFT(L87,255),LEFT('Disaggregation Records'!$D$3:$D$56,255),0))),"")</f>
        <v/>
      </c>
      <c r="Q87" s="511" t="s">
        <v>452</v>
      </c>
      <c r="R87" s="374"/>
    </row>
    <row r="88" spans="1:18" ht="47.1" customHeight="1" x14ac:dyDescent="0.25">
      <c r="A88" s="396">
        <v>8</v>
      </c>
      <c r="B88" s="414" t="str">
        <f>IFERROR(VLOOKUP(A88,'Impact Indicators - Section B'!$A$9:$S$27,19,FALSE),"")</f>
        <v/>
      </c>
      <c r="C88" s="509" t="str">
        <f t="array" ref="C88">IFERROR(IF(INDEX('Disaggregation Records'!$E$3:$E$56,MATCH(LEFT(L88,255),LEFT('Disaggregation Records'!$D$3:$D$56,255),0))=0,"",INDEX('Disaggregation Records'!$E$3:$E$56,MATCH(LEFT(L88,255),LEFT('Disaggregation Records'!$D$3:$D$56,255),0))),"")</f>
        <v/>
      </c>
      <c r="D88" s="509" t="str">
        <f t="array" ref="D88">IFERROR(IF(INDEX('Disaggregation Records'!$F$3:$F$56,MATCH(LEFT(L88,255),LEFT('Disaggregation Records'!$D$3:$D$56,255),0))=0,"",INDEX('Disaggregation Records'!$F$3:$F$56,MATCH(LEFT(L88,255),LEFT('Disaggregation Records'!$D$3:$D$56,255),0))),"")</f>
        <v/>
      </c>
      <c r="E88" s="399" t="str">
        <f t="array" ref="E88">IFERROR(IF(INDEX('Disaggregation Data'!$K$3:$K$154,MATCH(LEFT(M88,255),LEFT('Disaggregation Data'!$J$3:$J$154,255),0))=0,"",INDEX('Disaggregation Data'!$K$3:$K$154,MATCH(LEFT(M88,255),LEFT('Disaggregation Data'!$J$3:$J$154,255),0))),"")</f>
        <v/>
      </c>
      <c r="F88" s="399" t="str">
        <f t="array" ref="F88">IFERROR(IF(INDEX('Disaggregation Data'!$L$3:$L$154,MATCH(LEFT(M88,255),LEFT('Disaggregation Data'!$J$3:$J$154,255),0))=0,"",INDEX('Disaggregation Data'!$L$3:$L$154,MATCH(LEFT(M88,255),LEFT('Disaggregation Data'!$J$3:$J$154,255),0))),"")</f>
        <v/>
      </c>
      <c r="G88" s="399" t="str">
        <f t="array" ref="G88">IFERROR(IF(INDEX('Disaggregation Data'!$O$3:$O$154,MATCH(LEFT(M88,255),LEFT('Disaggregation Data'!$J$3:$J$154,255),0))=0,"",INDEX('Disaggregation Data'!$O$3:$O$154,MATCH(LEFT(M88,255),LEFT('Disaggregation Data'!$J$3:$J$154,255),0))),"")</f>
        <v/>
      </c>
      <c r="H88" s="398" t="str">
        <f t="array" ref="H88">IFERROR(IF(INDEX('Disaggregation Data'!$P$3:$P$154,MATCH(LEFT(M88,255),LEFT('Disaggregation Data'!$J$3:$J$154,255),0))=0,"",INDEX('Disaggregation Data'!$P$3:$P$154,MATCH(LEFT(M88,255),LEFT('Disaggregation Data'!$J$3:$J$154,255),0))),"")</f>
        <v/>
      </c>
      <c r="I88" s="399" t="str">
        <f t="array" ref="I88">IFERROR(IF(INDEX('Disaggregation Data'!$M$3:$M$154,MATCH(LEFT(M88,255),LEFT('Disaggregation Data'!$J$3:$J$154,255),0))=0,"",INDEX('Disaggregation Data'!$M$3:$M$154,MATCH(LEFT(M88,255),LEFT('Disaggregation Data'!$J$3:$J$154,255),0))),"")</f>
        <v/>
      </c>
      <c r="J88" s="398" t="str">
        <f t="array" ref="J88">IFERROR(IF(INDEX('Disaggregation Data'!$N$3:$N$154,MATCH(LEFT(M88,255),LEFT('Disaggregation Data'!$J$3:$J$154,255),0))=0,"",INDEX('Disaggregation Data'!$N$3:$N$154,MATCH(LEFT(M88,255),LEFT('Disaggregation Data'!$J$3:$J$154,255),0))),"")</f>
        <v/>
      </c>
      <c r="K88" s="490">
        <f t="shared" si="4"/>
        <v>59</v>
      </c>
      <c r="L88" s="490" t="str">
        <f t="shared" si="5"/>
        <v/>
      </c>
      <c r="M88" s="490" t="str">
        <f t="shared" si="6"/>
        <v/>
      </c>
      <c r="N88" s="468" t="b">
        <f t="shared" si="7"/>
        <v>0</v>
      </c>
      <c r="O88" s="473" t="s">
        <v>1613</v>
      </c>
      <c r="P88" s="510" t="str">
        <f t="array" ref="P88">IFERROR(IF(INDEX('Disaggregation Records'!$G$3:$G$56,MATCH(LEFT(L88,255),LEFT('Disaggregation Records'!$D$3:$D$56,255),0))=0,"",INDEX('Disaggregation Records'!$G$3:$G$56,MATCH(LEFT(L88,255),LEFT('Disaggregation Records'!$D$3:$D$56,255),0))),"")</f>
        <v/>
      </c>
      <c r="Q88" s="511" t="s">
        <v>452</v>
      </c>
      <c r="R88" s="374"/>
    </row>
    <row r="89" spans="1:18" ht="47.1" customHeight="1" x14ac:dyDescent="0.25">
      <c r="A89" s="396">
        <v>9</v>
      </c>
      <c r="B89" s="414" t="str">
        <f>IFERROR(VLOOKUP(A89,'Impact Indicators - Section B'!$A$9:$S$27,19,FALSE),"")</f>
        <v/>
      </c>
      <c r="C89" s="509" t="str">
        <f t="array" ref="C89">IFERROR(IF(INDEX('Disaggregation Records'!$E$3:$E$56,MATCH(LEFT(L89,255),LEFT('Disaggregation Records'!$D$3:$D$56,255),0))=0,"",INDEX('Disaggregation Records'!$E$3:$E$56,MATCH(LEFT(L89,255),LEFT('Disaggregation Records'!$D$3:$D$56,255),0))),"")</f>
        <v/>
      </c>
      <c r="D89" s="509" t="str">
        <f t="array" ref="D89">IFERROR(IF(INDEX('Disaggregation Records'!$F$3:$F$56,MATCH(LEFT(L89,255),LEFT('Disaggregation Records'!$D$3:$D$56,255),0))=0,"",INDEX('Disaggregation Records'!$F$3:$F$56,MATCH(LEFT(L89,255),LEFT('Disaggregation Records'!$D$3:$D$56,255),0))),"")</f>
        <v/>
      </c>
      <c r="E89" s="399" t="str">
        <f t="array" ref="E89">IFERROR(IF(INDEX('Disaggregation Data'!$K$3:$K$154,MATCH(LEFT(M89,255),LEFT('Disaggregation Data'!$J$3:$J$154,255),0))=0,"",INDEX('Disaggregation Data'!$K$3:$K$154,MATCH(LEFT(M89,255),LEFT('Disaggregation Data'!$J$3:$J$154,255),0))),"")</f>
        <v/>
      </c>
      <c r="F89" s="399" t="str">
        <f t="array" ref="F89">IFERROR(IF(INDEX('Disaggregation Data'!$L$3:$L$154,MATCH(LEFT(M89,255),LEFT('Disaggregation Data'!$J$3:$J$154,255),0))=0,"",INDEX('Disaggregation Data'!$L$3:$L$154,MATCH(LEFT(M89,255),LEFT('Disaggregation Data'!$J$3:$J$154,255),0))),"")</f>
        <v/>
      </c>
      <c r="G89" s="399" t="str">
        <f t="array" ref="G89">IFERROR(IF(INDEX('Disaggregation Data'!$O$3:$O$154,MATCH(LEFT(M89,255),LEFT('Disaggregation Data'!$J$3:$J$154,255),0))=0,"",INDEX('Disaggregation Data'!$O$3:$O$154,MATCH(LEFT(M89,255),LEFT('Disaggregation Data'!$J$3:$J$154,255),0))),"")</f>
        <v/>
      </c>
      <c r="H89" s="398" t="str">
        <f t="array" ref="H89">IFERROR(IF(INDEX('Disaggregation Data'!$P$3:$P$154,MATCH(LEFT(M89,255),LEFT('Disaggregation Data'!$J$3:$J$154,255),0))=0,"",INDEX('Disaggregation Data'!$P$3:$P$154,MATCH(LEFT(M89,255),LEFT('Disaggregation Data'!$J$3:$J$154,255),0))),"")</f>
        <v/>
      </c>
      <c r="I89" s="399" t="str">
        <f t="array" ref="I89">IFERROR(IF(INDEX('Disaggregation Data'!$M$3:$M$154,MATCH(LEFT(M89,255),LEFT('Disaggregation Data'!$J$3:$J$154,255),0))=0,"",INDEX('Disaggregation Data'!$M$3:$M$154,MATCH(LEFT(M89,255),LEFT('Disaggregation Data'!$J$3:$J$154,255),0))),"")</f>
        <v/>
      </c>
      <c r="J89" s="398" t="str">
        <f t="array" ref="J89">IFERROR(IF(INDEX('Disaggregation Data'!$N$3:$N$154,MATCH(LEFT(M89,255),LEFT('Disaggregation Data'!$J$3:$J$154,255),0))=0,"",INDEX('Disaggregation Data'!$N$3:$N$154,MATCH(LEFT(M89,255),LEFT('Disaggregation Data'!$J$3:$J$154,255),0))),"")</f>
        <v/>
      </c>
      <c r="K89" s="490">
        <f t="shared" si="4"/>
        <v>60</v>
      </c>
      <c r="L89" s="490" t="str">
        <f t="shared" si="5"/>
        <v/>
      </c>
      <c r="M89" s="490" t="str">
        <f t="shared" si="6"/>
        <v/>
      </c>
      <c r="N89" s="468" t="b">
        <f t="shared" si="7"/>
        <v>0</v>
      </c>
      <c r="O89" s="473" t="s">
        <v>1614</v>
      </c>
      <c r="P89" s="510" t="str">
        <f t="array" ref="P89">IFERROR(IF(INDEX('Disaggregation Records'!$G$3:$G$56,MATCH(LEFT(L89,255),LEFT('Disaggregation Records'!$D$3:$D$56,255),0))=0,"",INDEX('Disaggregation Records'!$G$3:$G$56,MATCH(LEFT(L89,255),LEFT('Disaggregation Records'!$D$3:$D$56,255),0))),"")</f>
        <v/>
      </c>
      <c r="Q89" s="511" t="s">
        <v>453</v>
      </c>
      <c r="R89" s="374"/>
    </row>
    <row r="90" spans="1:18" ht="47.1" customHeight="1" x14ac:dyDescent="0.25">
      <c r="A90" s="396">
        <v>9</v>
      </c>
      <c r="B90" s="414" t="str">
        <f>IFERROR(VLOOKUP(A90,'Impact Indicators - Section B'!$A$9:$S$27,19,FALSE),"")</f>
        <v/>
      </c>
      <c r="C90" s="509" t="str">
        <f t="array" ref="C90">IFERROR(IF(INDEX('Disaggregation Records'!$E$3:$E$56,MATCH(LEFT(L90,255),LEFT('Disaggregation Records'!$D$3:$D$56,255),0))=0,"",INDEX('Disaggregation Records'!$E$3:$E$56,MATCH(LEFT(L90,255),LEFT('Disaggregation Records'!$D$3:$D$56,255),0))),"")</f>
        <v/>
      </c>
      <c r="D90" s="509" t="str">
        <f t="array" ref="D90">IFERROR(IF(INDEX('Disaggregation Records'!$F$3:$F$56,MATCH(LEFT(L90,255),LEFT('Disaggregation Records'!$D$3:$D$56,255),0))=0,"",INDEX('Disaggregation Records'!$F$3:$F$56,MATCH(LEFT(L90,255),LEFT('Disaggregation Records'!$D$3:$D$56,255),0))),"")</f>
        <v/>
      </c>
      <c r="E90" s="399" t="str">
        <f t="array" ref="E90">IFERROR(IF(INDEX('Disaggregation Data'!$K$3:$K$154,MATCH(LEFT(M90,255),LEFT('Disaggregation Data'!$J$3:$J$154,255),0))=0,"",INDEX('Disaggregation Data'!$K$3:$K$154,MATCH(LEFT(M90,255),LEFT('Disaggregation Data'!$J$3:$J$154,255),0))),"")</f>
        <v/>
      </c>
      <c r="F90" s="399" t="str">
        <f t="array" ref="F90">IFERROR(IF(INDEX('Disaggregation Data'!$L$3:$L$154,MATCH(LEFT(M90,255),LEFT('Disaggregation Data'!$J$3:$J$154,255),0))=0,"",INDEX('Disaggregation Data'!$L$3:$L$154,MATCH(LEFT(M90,255),LEFT('Disaggregation Data'!$J$3:$J$154,255),0))),"")</f>
        <v/>
      </c>
      <c r="G90" s="399" t="str">
        <f t="array" ref="G90">IFERROR(IF(INDEX('Disaggregation Data'!$O$3:$O$154,MATCH(LEFT(M90,255),LEFT('Disaggregation Data'!$J$3:$J$154,255),0))=0,"",INDEX('Disaggregation Data'!$O$3:$O$154,MATCH(LEFT(M90,255),LEFT('Disaggregation Data'!$J$3:$J$154,255),0))),"")</f>
        <v/>
      </c>
      <c r="H90" s="398" t="str">
        <f t="array" ref="H90">IFERROR(IF(INDEX('Disaggregation Data'!$P$3:$P$154,MATCH(LEFT(M90,255),LEFT('Disaggregation Data'!$J$3:$J$154,255),0))=0,"",INDEX('Disaggregation Data'!$P$3:$P$154,MATCH(LEFT(M90,255),LEFT('Disaggregation Data'!$J$3:$J$154,255),0))),"")</f>
        <v/>
      </c>
      <c r="I90" s="399" t="str">
        <f t="array" ref="I90">IFERROR(IF(INDEX('Disaggregation Data'!$M$3:$M$154,MATCH(LEFT(M90,255),LEFT('Disaggregation Data'!$J$3:$J$154,255),0))=0,"",INDEX('Disaggregation Data'!$M$3:$M$154,MATCH(LEFT(M90,255),LEFT('Disaggregation Data'!$J$3:$J$154,255),0))),"")</f>
        <v/>
      </c>
      <c r="J90" s="398" t="str">
        <f t="array" ref="J90">IFERROR(IF(INDEX('Disaggregation Data'!$N$3:$N$154,MATCH(LEFT(M90,255),LEFT('Disaggregation Data'!$J$3:$J$154,255),0))=0,"",INDEX('Disaggregation Data'!$N$3:$N$154,MATCH(LEFT(M90,255),LEFT('Disaggregation Data'!$J$3:$J$154,255),0))),"")</f>
        <v/>
      </c>
      <c r="K90" s="490">
        <f t="shared" si="4"/>
        <v>61</v>
      </c>
      <c r="L90" s="490" t="str">
        <f t="shared" si="5"/>
        <v/>
      </c>
      <c r="M90" s="490" t="str">
        <f t="shared" si="6"/>
        <v/>
      </c>
      <c r="N90" s="468" t="b">
        <f t="shared" si="7"/>
        <v>0</v>
      </c>
      <c r="O90" s="473" t="s">
        <v>1615</v>
      </c>
      <c r="P90" s="510" t="str">
        <f t="array" ref="P90">IFERROR(IF(INDEX('Disaggregation Records'!$G$3:$G$56,MATCH(LEFT(L90,255),LEFT('Disaggregation Records'!$D$3:$D$56,255),0))=0,"",INDEX('Disaggregation Records'!$G$3:$G$56,MATCH(LEFT(L90,255),LEFT('Disaggregation Records'!$D$3:$D$56,255),0))),"")</f>
        <v/>
      </c>
      <c r="Q90" s="511" t="s">
        <v>453</v>
      </c>
      <c r="R90" s="374"/>
    </row>
    <row r="91" spans="1:18" ht="47.1" customHeight="1" x14ac:dyDescent="0.25">
      <c r="A91" s="396">
        <v>9</v>
      </c>
      <c r="B91" s="414" t="str">
        <f>IFERROR(VLOOKUP(A91,'Impact Indicators - Section B'!$A$9:$S$27,19,FALSE),"")</f>
        <v/>
      </c>
      <c r="C91" s="509" t="str">
        <f t="array" ref="C91">IFERROR(IF(INDEX('Disaggregation Records'!$E$3:$E$56,MATCH(LEFT(L91,255),LEFT('Disaggregation Records'!$D$3:$D$56,255),0))=0,"",INDEX('Disaggregation Records'!$E$3:$E$56,MATCH(LEFT(L91,255),LEFT('Disaggregation Records'!$D$3:$D$56,255),0))),"")</f>
        <v/>
      </c>
      <c r="D91" s="509" t="str">
        <f t="array" ref="D91">IFERROR(IF(INDEX('Disaggregation Records'!$F$3:$F$56,MATCH(LEFT(L91,255),LEFT('Disaggregation Records'!$D$3:$D$56,255),0))=0,"",INDEX('Disaggregation Records'!$F$3:$F$56,MATCH(LEFT(L91,255),LEFT('Disaggregation Records'!$D$3:$D$56,255),0))),"")</f>
        <v/>
      </c>
      <c r="E91" s="399" t="str">
        <f t="array" ref="E91">IFERROR(IF(INDEX('Disaggregation Data'!$K$3:$K$154,MATCH(LEFT(M91,255),LEFT('Disaggregation Data'!$J$3:$J$154,255),0))=0,"",INDEX('Disaggregation Data'!$K$3:$K$154,MATCH(LEFT(M91,255),LEFT('Disaggregation Data'!$J$3:$J$154,255),0))),"")</f>
        <v/>
      </c>
      <c r="F91" s="399" t="str">
        <f t="array" ref="F91">IFERROR(IF(INDEX('Disaggregation Data'!$L$3:$L$154,MATCH(LEFT(M91,255),LEFT('Disaggregation Data'!$J$3:$J$154,255),0))=0,"",INDEX('Disaggregation Data'!$L$3:$L$154,MATCH(LEFT(M91,255),LEFT('Disaggregation Data'!$J$3:$J$154,255),0))),"")</f>
        <v/>
      </c>
      <c r="G91" s="399" t="str">
        <f t="array" ref="G91">IFERROR(IF(INDEX('Disaggregation Data'!$O$3:$O$154,MATCH(LEFT(M91,255),LEFT('Disaggregation Data'!$J$3:$J$154,255),0))=0,"",INDEX('Disaggregation Data'!$O$3:$O$154,MATCH(LEFT(M91,255),LEFT('Disaggregation Data'!$J$3:$J$154,255),0))),"")</f>
        <v/>
      </c>
      <c r="H91" s="398" t="str">
        <f t="array" ref="H91">IFERROR(IF(INDEX('Disaggregation Data'!$P$3:$P$154,MATCH(LEFT(M91,255),LEFT('Disaggregation Data'!$J$3:$J$154,255),0))=0,"",INDEX('Disaggregation Data'!$P$3:$P$154,MATCH(LEFT(M91,255),LEFT('Disaggregation Data'!$J$3:$J$154,255),0))),"")</f>
        <v/>
      </c>
      <c r="I91" s="399" t="str">
        <f t="array" ref="I91">IFERROR(IF(INDEX('Disaggregation Data'!$M$3:$M$154,MATCH(LEFT(M91,255),LEFT('Disaggregation Data'!$J$3:$J$154,255),0))=0,"",INDEX('Disaggregation Data'!$M$3:$M$154,MATCH(LEFT(M91,255),LEFT('Disaggregation Data'!$J$3:$J$154,255),0))),"")</f>
        <v/>
      </c>
      <c r="J91" s="398" t="str">
        <f t="array" ref="J91">IFERROR(IF(INDEX('Disaggregation Data'!$N$3:$N$154,MATCH(LEFT(M91,255),LEFT('Disaggregation Data'!$J$3:$J$154,255),0))=0,"",INDEX('Disaggregation Data'!$N$3:$N$154,MATCH(LEFT(M91,255),LEFT('Disaggregation Data'!$J$3:$J$154,255),0))),"")</f>
        <v/>
      </c>
      <c r="K91" s="490">
        <f t="shared" si="4"/>
        <v>62</v>
      </c>
      <c r="L91" s="490" t="str">
        <f t="shared" si="5"/>
        <v/>
      </c>
      <c r="M91" s="490" t="str">
        <f t="shared" si="6"/>
        <v/>
      </c>
      <c r="N91" s="468" t="b">
        <f t="shared" si="7"/>
        <v>0</v>
      </c>
      <c r="O91" s="473" t="s">
        <v>1616</v>
      </c>
      <c r="P91" s="510" t="str">
        <f t="array" ref="P91">IFERROR(IF(INDEX('Disaggregation Records'!$G$3:$G$56,MATCH(LEFT(L91,255),LEFT('Disaggregation Records'!$D$3:$D$56,255),0))=0,"",INDEX('Disaggregation Records'!$G$3:$G$56,MATCH(LEFT(L91,255),LEFT('Disaggregation Records'!$D$3:$D$56,255),0))),"")</f>
        <v/>
      </c>
      <c r="Q91" s="511" t="s">
        <v>453</v>
      </c>
      <c r="R91" s="374"/>
    </row>
    <row r="92" spans="1:18" ht="47.1" customHeight="1" x14ac:dyDescent="0.25">
      <c r="A92" s="396">
        <v>9</v>
      </c>
      <c r="B92" s="414" t="str">
        <f>IFERROR(VLOOKUP(A92,'Impact Indicators - Section B'!$A$9:$S$27,19,FALSE),"")</f>
        <v/>
      </c>
      <c r="C92" s="509" t="str">
        <f t="array" ref="C92">IFERROR(IF(INDEX('Disaggregation Records'!$E$3:$E$56,MATCH(LEFT(L92,255),LEFT('Disaggregation Records'!$D$3:$D$56,255),0))=0,"",INDEX('Disaggregation Records'!$E$3:$E$56,MATCH(LEFT(L92,255),LEFT('Disaggregation Records'!$D$3:$D$56,255),0))),"")</f>
        <v/>
      </c>
      <c r="D92" s="509" t="str">
        <f t="array" ref="D92">IFERROR(IF(INDEX('Disaggregation Records'!$F$3:$F$56,MATCH(LEFT(L92,255),LEFT('Disaggregation Records'!$D$3:$D$56,255),0))=0,"",INDEX('Disaggregation Records'!$F$3:$F$56,MATCH(LEFT(L92,255),LEFT('Disaggregation Records'!$D$3:$D$56,255),0))),"")</f>
        <v/>
      </c>
      <c r="E92" s="399" t="str">
        <f t="array" ref="E92">IFERROR(IF(INDEX('Disaggregation Data'!$K$3:$K$154,MATCH(LEFT(M92,255),LEFT('Disaggregation Data'!$J$3:$J$154,255),0))=0,"",INDEX('Disaggregation Data'!$K$3:$K$154,MATCH(LEFT(M92,255),LEFT('Disaggregation Data'!$J$3:$J$154,255),0))),"")</f>
        <v/>
      </c>
      <c r="F92" s="399" t="str">
        <f t="array" ref="F92">IFERROR(IF(INDEX('Disaggregation Data'!$L$3:$L$154,MATCH(LEFT(M92,255),LEFT('Disaggregation Data'!$J$3:$J$154,255),0))=0,"",INDEX('Disaggregation Data'!$L$3:$L$154,MATCH(LEFT(M92,255),LEFT('Disaggregation Data'!$J$3:$J$154,255),0))),"")</f>
        <v/>
      </c>
      <c r="G92" s="399" t="str">
        <f t="array" ref="G92">IFERROR(IF(INDEX('Disaggregation Data'!$O$3:$O$154,MATCH(LEFT(M92,255),LEFT('Disaggregation Data'!$J$3:$J$154,255),0))=0,"",INDEX('Disaggregation Data'!$O$3:$O$154,MATCH(LEFT(M92,255),LEFT('Disaggregation Data'!$J$3:$J$154,255),0))),"")</f>
        <v/>
      </c>
      <c r="H92" s="398" t="str">
        <f t="array" ref="H92">IFERROR(IF(INDEX('Disaggregation Data'!$P$3:$P$154,MATCH(LEFT(M92,255),LEFT('Disaggregation Data'!$J$3:$J$154,255),0))=0,"",INDEX('Disaggregation Data'!$P$3:$P$154,MATCH(LEFT(M92,255),LEFT('Disaggregation Data'!$J$3:$J$154,255),0))),"")</f>
        <v/>
      </c>
      <c r="I92" s="399" t="str">
        <f t="array" ref="I92">IFERROR(IF(INDEX('Disaggregation Data'!$M$3:$M$154,MATCH(LEFT(M92,255),LEFT('Disaggregation Data'!$J$3:$J$154,255),0))=0,"",INDEX('Disaggregation Data'!$M$3:$M$154,MATCH(LEFT(M92,255),LEFT('Disaggregation Data'!$J$3:$J$154,255),0))),"")</f>
        <v/>
      </c>
      <c r="J92" s="398" t="str">
        <f t="array" ref="J92">IFERROR(IF(INDEX('Disaggregation Data'!$N$3:$N$154,MATCH(LEFT(M92,255),LEFT('Disaggregation Data'!$J$3:$J$154,255),0))=0,"",INDEX('Disaggregation Data'!$N$3:$N$154,MATCH(LEFT(M92,255),LEFT('Disaggregation Data'!$J$3:$J$154,255),0))),"")</f>
        <v/>
      </c>
      <c r="K92" s="490">
        <f t="shared" si="4"/>
        <v>63</v>
      </c>
      <c r="L92" s="490" t="str">
        <f t="shared" si="5"/>
        <v/>
      </c>
      <c r="M92" s="490" t="str">
        <f t="shared" si="6"/>
        <v/>
      </c>
      <c r="N92" s="468" t="b">
        <f t="shared" si="7"/>
        <v>0</v>
      </c>
      <c r="O92" s="473" t="s">
        <v>1617</v>
      </c>
      <c r="P92" s="510" t="str">
        <f t="array" ref="P92">IFERROR(IF(INDEX('Disaggregation Records'!$G$3:$G$56,MATCH(LEFT(L92,255),LEFT('Disaggregation Records'!$D$3:$D$56,255),0))=0,"",INDEX('Disaggregation Records'!$G$3:$G$56,MATCH(LEFT(L92,255),LEFT('Disaggregation Records'!$D$3:$D$56,255),0))),"")</f>
        <v/>
      </c>
      <c r="Q92" s="511" t="s">
        <v>453</v>
      </c>
      <c r="R92" s="374"/>
    </row>
    <row r="93" spans="1:18" ht="47.1" customHeight="1" x14ac:dyDescent="0.25">
      <c r="A93" s="396">
        <v>9</v>
      </c>
      <c r="B93" s="414" t="str">
        <f>IFERROR(VLOOKUP(A93,'Impact Indicators - Section B'!$A$9:$S$27,19,FALSE),"")</f>
        <v/>
      </c>
      <c r="C93" s="509" t="str">
        <f t="array" ref="C93">IFERROR(IF(INDEX('Disaggregation Records'!$E$3:$E$56,MATCH(LEFT(L93,255),LEFT('Disaggregation Records'!$D$3:$D$56,255),0))=0,"",INDEX('Disaggregation Records'!$E$3:$E$56,MATCH(LEFT(L93,255),LEFT('Disaggregation Records'!$D$3:$D$56,255),0))),"")</f>
        <v/>
      </c>
      <c r="D93" s="509" t="str">
        <f t="array" ref="D93">IFERROR(IF(INDEX('Disaggregation Records'!$F$3:$F$56,MATCH(LEFT(L93,255),LEFT('Disaggregation Records'!$D$3:$D$56,255),0))=0,"",INDEX('Disaggregation Records'!$F$3:$F$56,MATCH(LEFT(L93,255),LEFT('Disaggregation Records'!$D$3:$D$56,255),0))),"")</f>
        <v/>
      </c>
      <c r="E93" s="399" t="str">
        <f t="array" ref="E93">IFERROR(IF(INDEX('Disaggregation Data'!$K$3:$K$154,MATCH(LEFT(M93,255),LEFT('Disaggregation Data'!$J$3:$J$154,255),0))=0,"",INDEX('Disaggregation Data'!$K$3:$K$154,MATCH(LEFT(M93,255),LEFT('Disaggregation Data'!$J$3:$J$154,255),0))),"")</f>
        <v/>
      </c>
      <c r="F93" s="399" t="str">
        <f t="array" ref="F93">IFERROR(IF(INDEX('Disaggregation Data'!$L$3:$L$154,MATCH(LEFT(M93,255),LEFT('Disaggregation Data'!$J$3:$J$154,255),0))=0,"",INDEX('Disaggregation Data'!$L$3:$L$154,MATCH(LEFT(M93,255),LEFT('Disaggregation Data'!$J$3:$J$154,255),0))),"")</f>
        <v/>
      </c>
      <c r="G93" s="399" t="str">
        <f t="array" ref="G93">IFERROR(IF(INDEX('Disaggregation Data'!$O$3:$O$154,MATCH(LEFT(M93,255),LEFT('Disaggregation Data'!$J$3:$J$154,255),0))=0,"",INDEX('Disaggregation Data'!$O$3:$O$154,MATCH(LEFT(M93,255),LEFT('Disaggregation Data'!$J$3:$J$154,255),0))),"")</f>
        <v/>
      </c>
      <c r="H93" s="398" t="str">
        <f t="array" ref="H93">IFERROR(IF(INDEX('Disaggregation Data'!$P$3:$P$154,MATCH(LEFT(M93,255),LEFT('Disaggregation Data'!$J$3:$J$154,255),0))=0,"",INDEX('Disaggregation Data'!$P$3:$P$154,MATCH(LEFT(M93,255),LEFT('Disaggregation Data'!$J$3:$J$154,255),0))),"")</f>
        <v/>
      </c>
      <c r="I93" s="399" t="str">
        <f t="array" ref="I93">IFERROR(IF(INDEX('Disaggregation Data'!$M$3:$M$154,MATCH(LEFT(M93,255),LEFT('Disaggregation Data'!$J$3:$J$154,255),0))=0,"",INDEX('Disaggregation Data'!$M$3:$M$154,MATCH(LEFT(M93,255),LEFT('Disaggregation Data'!$J$3:$J$154,255),0))),"")</f>
        <v/>
      </c>
      <c r="J93" s="398" t="str">
        <f t="array" ref="J93">IFERROR(IF(INDEX('Disaggregation Data'!$N$3:$N$154,MATCH(LEFT(M93,255),LEFT('Disaggregation Data'!$J$3:$J$154,255),0))=0,"",INDEX('Disaggregation Data'!$N$3:$N$154,MATCH(LEFT(M93,255),LEFT('Disaggregation Data'!$J$3:$J$154,255),0))),"")</f>
        <v/>
      </c>
      <c r="K93" s="490">
        <f t="shared" si="4"/>
        <v>64</v>
      </c>
      <c r="L93" s="490" t="str">
        <f t="shared" si="5"/>
        <v/>
      </c>
      <c r="M93" s="490" t="str">
        <f t="shared" si="6"/>
        <v/>
      </c>
      <c r="N93" s="468" t="b">
        <f t="shared" si="7"/>
        <v>0</v>
      </c>
      <c r="O93" s="473" t="s">
        <v>1618</v>
      </c>
      <c r="P93" s="510" t="str">
        <f t="array" ref="P93">IFERROR(IF(INDEX('Disaggregation Records'!$G$3:$G$56,MATCH(LEFT(L93,255),LEFT('Disaggregation Records'!$D$3:$D$56,255),0))=0,"",INDEX('Disaggregation Records'!$G$3:$G$56,MATCH(LEFT(L93,255),LEFT('Disaggregation Records'!$D$3:$D$56,255),0))),"")</f>
        <v/>
      </c>
      <c r="Q93" s="511" t="s">
        <v>453</v>
      </c>
      <c r="R93" s="374"/>
    </row>
    <row r="94" spans="1:18" ht="47.1" customHeight="1" x14ac:dyDescent="0.25">
      <c r="A94" s="396">
        <v>9</v>
      </c>
      <c r="B94" s="414" t="str">
        <f>IFERROR(VLOOKUP(A94,'Impact Indicators - Section B'!$A$9:$S$27,19,FALSE),"")</f>
        <v/>
      </c>
      <c r="C94" s="509" t="str">
        <f t="array" ref="C94">IFERROR(IF(INDEX('Disaggregation Records'!$E$3:$E$56,MATCH(LEFT(L94,255),LEFT('Disaggregation Records'!$D$3:$D$56,255),0))=0,"",INDEX('Disaggregation Records'!$E$3:$E$56,MATCH(LEFT(L94,255),LEFT('Disaggregation Records'!$D$3:$D$56,255),0))),"")</f>
        <v/>
      </c>
      <c r="D94" s="509" t="str">
        <f t="array" ref="D94">IFERROR(IF(INDEX('Disaggregation Records'!$F$3:$F$56,MATCH(LEFT(L94,255),LEFT('Disaggregation Records'!$D$3:$D$56,255),0))=0,"",INDEX('Disaggregation Records'!$F$3:$F$56,MATCH(LEFT(L94,255),LEFT('Disaggregation Records'!$D$3:$D$56,255),0))),"")</f>
        <v/>
      </c>
      <c r="E94" s="399" t="str">
        <f t="array" ref="E94">IFERROR(IF(INDEX('Disaggregation Data'!$K$3:$K$154,MATCH(LEFT(M94,255),LEFT('Disaggregation Data'!$J$3:$J$154,255),0))=0,"",INDEX('Disaggregation Data'!$K$3:$K$154,MATCH(LEFT(M94,255),LEFT('Disaggregation Data'!$J$3:$J$154,255),0))),"")</f>
        <v/>
      </c>
      <c r="F94" s="399" t="str">
        <f t="array" ref="F94">IFERROR(IF(INDEX('Disaggregation Data'!$L$3:$L$154,MATCH(LEFT(M94,255),LEFT('Disaggregation Data'!$J$3:$J$154,255),0))=0,"",INDEX('Disaggregation Data'!$L$3:$L$154,MATCH(LEFT(M94,255),LEFT('Disaggregation Data'!$J$3:$J$154,255),0))),"")</f>
        <v/>
      </c>
      <c r="G94" s="399" t="str">
        <f t="array" ref="G94">IFERROR(IF(INDEX('Disaggregation Data'!$O$3:$O$154,MATCH(LEFT(M94,255),LEFT('Disaggregation Data'!$J$3:$J$154,255),0))=0,"",INDEX('Disaggregation Data'!$O$3:$O$154,MATCH(LEFT(M94,255),LEFT('Disaggregation Data'!$J$3:$J$154,255),0))),"")</f>
        <v/>
      </c>
      <c r="H94" s="398" t="str">
        <f t="array" ref="H94">IFERROR(IF(INDEX('Disaggregation Data'!$P$3:$P$154,MATCH(LEFT(M94,255),LEFT('Disaggregation Data'!$J$3:$J$154,255),0))=0,"",INDEX('Disaggregation Data'!$P$3:$P$154,MATCH(LEFT(M94,255),LEFT('Disaggregation Data'!$J$3:$J$154,255),0))),"")</f>
        <v/>
      </c>
      <c r="I94" s="399" t="str">
        <f t="array" ref="I94">IFERROR(IF(INDEX('Disaggregation Data'!$M$3:$M$154,MATCH(LEFT(M94,255),LEFT('Disaggregation Data'!$J$3:$J$154,255),0))=0,"",INDEX('Disaggregation Data'!$M$3:$M$154,MATCH(LEFT(M94,255),LEFT('Disaggregation Data'!$J$3:$J$154,255),0))),"")</f>
        <v/>
      </c>
      <c r="J94" s="398" t="str">
        <f t="array" ref="J94">IFERROR(IF(INDEX('Disaggregation Data'!$N$3:$N$154,MATCH(LEFT(M94,255),LEFT('Disaggregation Data'!$J$3:$J$154,255),0))=0,"",INDEX('Disaggregation Data'!$N$3:$N$154,MATCH(LEFT(M94,255),LEFT('Disaggregation Data'!$J$3:$J$154,255),0))),"")</f>
        <v/>
      </c>
      <c r="K94" s="490">
        <f t="shared" si="4"/>
        <v>65</v>
      </c>
      <c r="L94" s="490" t="str">
        <f t="shared" si="5"/>
        <v/>
      </c>
      <c r="M94" s="490" t="str">
        <f t="shared" si="6"/>
        <v/>
      </c>
      <c r="N94" s="468" t="b">
        <f t="shared" si="7"/>
        <v>0</v>
      </c>
      <c r="O94" s="473" t="s">
        <v>1619</v>
      </c>
      <c r="P94" s="510" t="str">
        <f t="array" ref="P94">IFERROR(IF(INDEX('Disaggregation Records'!$G$3:$G$56,MATCH(LEFT(L94,255),LEFT('Disaggregation Records'!$D$3:$D$56,255),0))=0,"",INDEX('Disaggregation Records'!$G$3:$G$56,MATCH(LEFT(L94,255),LEFT('Disaggregation Records'!$D$3:$D$56,255),0))),"")</f>
        <v/>
      </c>
      <c r="Q94" s="511" t="s">
        <v>453</v>
      </c>
      <c r="R94" s="374"/>
    </row>
    <row r="95" spans="1:18" ht="47.1" customHeight="1" x14ac:dyDescent="0.25">
      <c r="A95" s="396">
        <v>9</v>
      </c>
      <c r="B95" s="414" t="str">
        <f>IFERROR(VLOOKUP(A95,'Impact Indicators - Section B'!$A$9:$S$27,19,FALSE),"")</f>
        <v/>
      </c>
      <c r="C95" s="509" t="str">
        <f t="array" ref="C95">IFERROR(IF(INDEX('Disaggregation Records'!$E$3:$E$56,MATCH(LEFT(L95,255),LEFT('Disaggregation Records'!$D$3:$D$56,255),0))=0,"",INDEX('Disaggregation Records'!$E$3:$E$56,MATCH(LEFT(L95,255),LEFT('Disaggregation Records'!$D$3:$D$56,255),0))),"")</f>
        <v/>
      </c>
      <c r="D95" s="509" t="str">
        <f t="array" ref="D95">IFERROR(IF(INDEX('Disaggregation Records'!$F$3:$F$56,MATCH(LEFT(L95,255),LEFT('Disaggregation Records'!$D$3:$D$56,255),0))=0,"",INDEX('Disaggregation Records'!$F$3:$F$56,MATCH(LEFT(L95,255),LEFT('Disaggregation Records'!$D$3:$D$56,255),0))),"")</f>
        <v/>
      </c>
      <c r="E95" s="399" t="str">
        <f t="array" ref="E95">IFERROR(IF(INDEX('Disaggregation Data'!$K$3:$K$154,MATCH(LEFT(M95,255),LEFT('Disaggregation Data'!$J$3:$J$154,255),0))=0,"",INDEX('Disaggregation Data'!$K$3:$K$154,MATCH(LEFT(M95,255),LEFT('Disaggregation Data'!$J$3:$J$154,255),0))),"")</f>
        <v/>
      </c>
      <c r="F95" s="399" t="str">
        <f t="array" ref="F95">IFERROR(IF(INDEX('Disaggregation Data'!$L$3:$L$154,MATCH(LEFT(M95,255),LEFT('Disaggregation Data'!$J$3:$J$154,255),0))=0,"",INDEX('Disaggregation Data'!$L$3:$L$154,MATCH(LEFT(M95,255),LEFT('Disaggregation Data'!$J$3:$J$154,255),0))),"")</f>
        <v/>
      </c>
      <c r="G95" s="399" t="str">
        <f t="array" ref="G95">IFERROR(IF(INDEX('Disaggregation Data'!$O$3:$O$154,MATCH(LEFT(M95,255),LEFT('Disaggregation Data'!$J$3:$J$154,255),0))=0,"",INDEX('Disaggregation Data'!$O$3:$O$154,MATCH(LEFT(M95,255),LEFT('Disaggregation Data'!$J$3:$J$154,255),0))),"")</f>
        <v/>
      </c>
      <c r="H95" s="398" t="str">
        <f t="array" ref="H95">IFERROR(IF(INDEX('Disaggregation Data'!$P$3:$P$154,MATCH(LEFT(M95,255),LEFT('Disaggregation Data'!$J$3:$J$154,255),0))=0,"",INDEX('Disaggregation Data'!$P$3:$P$154,MATCH(LEFT(M95,255),LEFT('Disaggregation Data'!$J$3:$J$154,255),0))),"")</f>
        <v/>
      </c>
      <c r="I95" s="399" t="str">
        <f t="array" ref="I95">IFERROR(IF(INDEX('Disaggregation Data'!$M$3:$M$154,MATCH(LEFT(M95,255),LEFT('Disaggregation Data'!$J$3:$J$154,255),0))=0,"",INDEX('Disaggregation Data'!$M$3:$M$154,MATCH(LEFT(M95,255),LEFT('Disaggregation Data'!$J$3:$J$154,255),0))),"")</f>
        <v/>
      </c>
      <c r="J95" s="398" t="str">
        <f t="array" ref="J95">IFERROR(IF(INDEX('Disaggregation Data'!$N$3:$N$154,MATCH(LEFT(M95,255),LEFT('Disaggregation Data'!$J$3:$J$154,255),0))=0,"",INDEX('Disaggregation Data'!$N$3:$N$154,MATCH(LEFT(M95,255),LEFT('Disaggregation Data'!$J$3:$J$154,255),0))),"")</f>
        <v/>
      </c>
      <c r="K95" s="490">
        <f t="shared" si="4"/>
        <v>66</v>
      </c>
      <c r="L95" s="490" t="str">
        <f t="shared" si="5"/>
        <v/>
      </c>
      <c r="M95" s="490" t="str">
        <f t="shared" si="6"/>
        <v/>
      </c>
      <c r="N95" s="468" t="b">
        <f t="shared" si="7"/>
        <v>0</v>
      </c>
      <c r="O95" s="473" t="s">
        <v>1620</v>
      </c>
      <c r="P95" s="510" t="str">
        <f t="array" ref="P95">IFERROR(IF(INDEX('Disaggregation Records'!$G$3:$G$56,MATCH(LEFT(L95,255),LEFT('Disaggregation Records'!$D$3:$D$56,255),0))=0,"",INDEX('Disaggregation Records'!$G$3:$G$56,MATCH(LEFT(L95,255),LEFT('Disaggregation Records'!$D$3:$D$56,255),0))),"")</f>
        <v/>
      </c>
      <c r="Q95" s="511" t="s">
        <v>453</v>
      </c>
      <c r="R95" s="374"/>
    </row>
    <row r="96" spans="1:18" ht="47.1" customHeight="1" x14ac:dyDescent="0.25">
      <c r="A96" s="396">
        <v>9</v>
      </c>
      <c r="B96" s="414" t="str">
        <f>IFERROR(VLOOKUP(A96,'Impact Indicators - Section B'!$A$9:$S$27,19,FALSE),"")</f>
        <v/>
      </c>
      <c r="C96" s="509" t="str">
        <f t="array" ref="C96">IFERROR(IF(INDEX('Disaggregation Records'!$E$3:$E$56,MATCH(LEFT(L96,255),LEFT('Disaggregation Records'!$D$3:$D$56,255),0))=0,"",INDEX('Disaggregation Records'!$E$3:$E$56,MATCH(LEFT(L96,255),LEFT('Disaggregation Records'!$D$3:$D$56,255),0))),"")</f>
        <v/>
      </c>
      <c r="D96" s="509" t="str">
        <f t="array" ref="D96">IFERROR(IF(INDEX('Disaggregation Records'!$F$3:$F$56,MATCH(LEFT(L96,255),LEFT('Disaggregation Records'!$D$3:$D$56,255),0))=0,"",INDEX('Disaggregation Records'!$F$3:$F$56,MATCH(LEFT(L96,255),LEFT('Disaggregation Records'!$D$3:$D$56,255),0))),"")</f>
        <v/>
      </c>
      <c r="E96" s="399" t="str">
        <f t="array" ref="E96">IFERROR(IF(INDEX('Disaggregation Data'!$K$3:$K$154,MATCH(LEFT(M96,255),LEFT('Disaggregation Data'!$J$3:$J$154,255),0))=0,"",INDEX('Disaggregation Data'!$K$3:$K$154,MATCH(LEFT(M96,255),LEFT('Disaggregation Data'!$J$3:$J$154,255),0))),"")</f>
        <v/>
      </c>
      <c r="F96" s="399" t="str">
        <f t="array" ref="F96">IFERROR(IF(INDEX('Disaggregation Data'!$L$3:$L$154,MATCH(LEFT(M96,255),LEFT('Disaggregation Data'!$J$3:$J$154,255),0))=0,"",INDEX('Disaggregation Data'!$L$3:$L$154,MATCH(LEFT(M96,255),LEFT('Disaggregation Data'!$J$3:$J$154,255),0))),"")</f>
        <v/>
      </c>
      <c r="G96" s="399" t="str">
        <f t="array" ref="G96">IFERROR(IF(INDEX('Disaggregation Data'!$O$3:$O$154,MATCH(LEFT(M96,255),LEFT('Disaggregation Data'!$J$3:$J$154,255),0))=0,"",INDEX('Disaggregation Data'!$O$3:$O$154,MATCH(LEFT(M96,255),LEFT('Disaggregation Data'!$J$3:$J$154,255),0))),"")</f>
        <v/>
      </c>
      <c r="H96" s="398" t="str">
        <f t="array" ref="H96">IFERROR(IF(INDEX('Disaggregation Data'!$P$3:$P$154,MATCH(LEFT(M96,255),LEFT('Disaggregation Data'!$J$3:$J$154,255),0))=0,"",INDEX('Disaggregation Data'!$P$3:$P$154,MATCH(LEFT(M96,255),LEFT('Disaggregation Data'!$J$3:$J$154,255),0))),"")</f>
        <v/>
      </c>
      <c r="I96" s="399" t="str">
        <f t="array" ref="I96">IFERROR(IF(INDEX('Disaggregation Data'!$M$3:$M$154,MATCH(LEFT(M96,255),LEFT('Disaggregation Data'!$J$3:$J$154,255),0))=0,"",INDEX('Disaggregation Data'!$M$3:$M$154,MATCH(LEFT(M96,255),LEFT('Disaggregation Data'!$J$3:$J$154,255),0))),"")</f>
        <v/>
      </c>
      <c r="J96" s="398" t="str">
        <f t="array" ref="J96">IFERROR(IF(INDEX('Disaggregation Data'!$N$3:$N$154,MATCH(LEFT(M96,255),LEFT('Disaggregation Data'!$J$3:$J$154,255),0))=0,"",INDEX('Disaggregation Data'!$N$3:$N$154,MATCH(LEFT(M96,255),LEFT('Disaggregation Data'!$J$3:$J$154,255),0))),"")</f>
        <v/>
      </c>
      <c r="K96" s="490">
        <f t="shared" si="4"/>
        <v>67</v>
      </c>
      <c r="L96" s="490" t="str">
        <f t="shared" si="5"/>
        <v/>
      </c>
      <c r="M96" s="490" t="str">
        <f t="shared" si="6"/>
        <v/>
      </c>
      <c r="N96" s="468" t="b">
        <f t="shared" si="7"/>
        <v>0</v>
      </c>
      <c r="O96" s="473" t="s">
        <v>1621</v>
      </c>
      <c r="P96" s="510" t="str">
        <f t="array" ref="P96">IFERROR(IF(INDEX('Disaggregation Records'!$G$3:$G$56,MATCH(LEFT(L96,255),LEFT('Disaggregation Records'!$D$3:$D$56,255),0))=0,"",INDEX('Disaggregation Records'!$G$3:$G$56,MATCH(LEFT(L96,255),LEFT('Disaggregation Records'!$D$3:$D$56,255),0))),"")</f>
        <v/>
      </c>
      <c r="Q96" s="511" t="s">
        <v>453</v>
      </c>
      <c r="R96" s="374"/>
    </row>
    <row r="97" spans="1:18" ht="47.1" customHeight="1" x14ac:dyDescent="0.25">
      <c r="A97" s="396">
        <v>9</v>
      </c>
      <c r="B97" s="414" t="str">
        <f>IFERROR(VLOOKUP(A97,'Impact Indicators - Section B'!$A$9:$S$27,19,FALSE),"")</f>
        <v/>
      </c>
      <c r="C97" s="509" t="str">
        <f t="array" ref="C97">IFERROR(IF(INDEX('Disaggregation Records'!$E$3:$E$56,MATCH(LEFT(L97,255),LEFT('Disaggregation Records'!$D$3:$D$56,255),0))=0,"",INDEX('Disaggregation Records'!$E$3:$E$56,MATCH(LEFT(L97,255),LEFT('Disaggregation Records'!$D$3:$D$56,255),0))),"")</f>
        <v/>
      </c>
      <c r="D97" s="509" t="str">
        <f t="array" ref="D97">IFERROR(IF(INDEX('Disaggregation Records'!$F$3:$F$56,MATCH(LEFT(L97,255),LEFT('Disaggregation Records'!$D$3:$D$56,255),0))=0,"",INDEX('Disaggregation Records'!$F$3:$F$56,MATCH(LEFT(L97,255),LEFT('Disaggregation Records'!$D$3:$D$56,255),0))),"")</f>
        <v/>
      </c>
      <c r="E97" s="399" t="str">
        <f t="array" ref="E97">IFERROR(IF(INDEX('Disaggregation Data'!$K$3:$K$154,MATCH(LEFT(M97,255),LEFT('Disaggregation Data'!$J$3:$J$154,255),0))=0,"",INDEX('Disaggregation Data'!$K$3:$K$154,MATCH(LEFT(M97,255),LEFT('Disaggregation Data'!$J$3:$J$154,255),0))),"")</f>
        <v/>
      </c>
      <c r="F97" s="399" t="str">
        <f t="array" ref="F97">IFERROR(IF(INDEX('Disaggregation Data'!$L$3:$L$154,MATCH(LEFT(M97,255),LEFT('Disaggregation Data'!$J$3:$J$154,255),0))=0,"",INDEX('Disaggregation Data'!$L$3:$L$154,MATCH(LEFT(M97,255),LEFT('Disaggregation Data'!$J$3:$J$154,255),0))),"")</f>
        <v/>
      </c>
      <c r="G97" s="399" t="str">
        <f t="array" ref="G97">IFERROR(IF(INDEX('Disaggregation Data'!$O$3:$O$154,MATCH(LEFT(M97,255),LEFT('Disaggregation Data'!$J$3:$J$154,255),0))=0,"",INDEX('Disaggregation Data'!$O$3:$O$154,MATCH(LEFT(M97,255),LEFT('Disaggregation Data'!$J$3:$J$154,255),0))),"")</f>
        <v/>
      </c>
      <c r="H97" s="398" t="str">
        <f t="array" ref="H97">IFERROR(IF(INDEX('Disaggregation Data'!$P$3:$P$154,MATCH(LEFT(M97,255),LEFT('Disaggregation Data'!$J$3:$J$154,255),0))=0,"",INDEX('Disaggregation Data'!$P$3:$P$154,MATCH(LEFT(M97,255),LEFT('Disaggregation Data'!$J$3:$J$154,255),0))),"")</f>
        <v/>
      </c>
      <c r="I97" s="399" t="str">
        <f t="array" ref="I97">IFERROR(IF(INDEX('Disaggregation Data'!$M$3:$M$154,MATCH(LEFT(M97,255),LEFT('Disaggregation Data'!$J$3:$J$154,255),0))=0,"",INDEX('Disaggregation Data'!$M$3:$M$154,MATCH(LEFT(M97,255),LEFT('Disaggregation Data'!$J$3:$J$154,255),0))),"")</f>
        <v/>
      </c>
      <c r="J97" s="398" t="str">
        <f t="array" ref="J97">IFERROR(IF(INDEX('Disaggregation Data'!$N$3:$N$154,MATCH(LEFT(M97,255),LEFT('Disaggregation Data'!$J$3:$J$154,255),0))=0,"",INDEX('Disaggregation Data'!$N$3:$N$154,MATCH(LEFT(M97,255),LEFT('Disaggregation Data'!$J$3:$J$154,255),0))),"")</f>
        <v/>
      </c>
      <c r="K97" s="490">
        <f t="shared" si="4"/>
        <v>68</v>
      </c>
      <c r="L97" s="490" t="str">
        <f t="shared" si="5"/>
        <v/>
      </c>
      <c r="M97" s="490" t="str">
        <f t="shared" si="6"/>
        <v/>
      </c>
      <c r="N97" s="468" t="b">
        <f t="shared" si="7"/>
        <v>0</v>
      </c>
      <c r="O97" s="473" t="s">
        <v>1622</v>
      </c>
      <c r="P97" s="510" t="str">
        <f t="array" ref="P97">IFERROR(IF(INDEX('Disaggregation Records'!$G$3:$G$56,MATCH(LEFT(L97,255),LEFT('Disaggregation Records'!$D$3:$D$56,255),0))=0,"",INDEX('Disaggregation Records'!$G$3:$G$56,MATCH(LEFT(L97,255),LEFT('Disaggregation Records'!$D$3:$D$56,255),0))),"")</f>
        <v/>
      </c>
      <c r="Q97" s="511" t="s">
        <v>453</v>
      </c>
      <c r="R97" s="374"/>
    </row>
    <row r="98" spans="1:18" ht="47.1" customHeight="1" x14ac:dyDescent="0.25">
      <c r="A98" s="396">
        <v>9</v>
      </c>
      <c r="B98" s="414" t="str">
        <f>IFERROR(VLOOKUP(A98,'Impact Indicators - Section B'!$A$9:$S$27,19,FALSE),"")</f>
        <v/>
      </c>
      <c r="C98" s="509" t="str">
        <f t="array" ref="C98">IFERROR(IF(INDEX('Disaggregation Records'!$E$3:$E$56,MATCH(LEFT(L98,255),LEFT('Disaggregation Records'!$D$3:$D$56,255),0))=0,"",INDEX('Disaggregation Records'!$E$3:$E$56,MATCH(LEFT(L98,255),LEFT('Disaggregation Records'!$D$3:$D$56,255),0))),"")</f>
        <v/>
      </c>
      <c r="D98" s="509" t="str">
        <f t="array" ref="D98">IFERROR(IF(INDEX('Disaggregation Records'!$F$3:$F$56,MATCH(LEFT(L98,255),LEFT('Disaggregation Records'!$D$3:$D$56,255),0))=0,"",INDEX('Disaggregation Records'!$F$3:$F$56,MATCH(LEFT(L98,255),LEFT('Disaggregation Records'!$D$3:$D$56,255),0))),"")</f>
        <v/>
      </c>
      <c r="E98" s="399" t="str">
        <f t="array" ref="E98">IFERROR(IF(INDEX('Disaggregation Data'!$K$3:$K$154,MATCH(LEFT(M98,255),LEFT('Disaggregation Data'!$J$3:$J$154,255),0))=0,"",INDEX('Disaggregation Data'!$K$3:$K$154,MATCH(LEFT(M98,255),LEFT('Disaggregation Data'!$J$3:$J$154,255),0))),"")</f>
        <v/>
      </c>
      <c r="F98" s="399" t="str">
        <f t="array" ref="F98">IFERROR(IF(INDEX('Disaggregation Data'!$L$3:$L$154,MATCH(LEFT(M98,255),LEFT('Disaggregation Data'!$J$3:$J$154,255),0))=0,"",INDEX('Disaggregation Data'!$L$3:$L$154,MATCH(LEFT(M98,255),LEFT('Disaggregation Data'!$J$3:$J$154,255),0))),"")</f>
        <v/>
      </c>
      <c r="G98" s="399" t="str">
        <f t="array" ref="G98">IFERROR(IF(INDEX('Disaggregation Data'!$O$3:$O$154,MATCH(LEFT(M98,255),LEFT('Disaggregation Data'!$J$3:$J$154,255),0))=0,"",INDEX('Disaggregation Data'!$O$3:$O$154,MATCH(LEFT(M98,255),LEFT('Disaggregation Data'!$J$3:$J$154,255),0))),"")</f>
        <v/>
      </c>
      <c r="H98" s="398" t="str">
        <f t="array" ref="H98">IFERROR(IF(INDEX('Disaggregation Data'!$P$3:$P$154,MATCH(LEFT(M98,255),LEFT('Disaggregation Data'!$J$3:$J$154,255),0))=0,"",INDEX('Disaggregation Data'!$P$3:$P$154,MATCH(LEFT(M98,255),LEFT('Disaggregation Data'!$J$3:$J$154,255),0))),"")</f>
        <v/>
      </c>
      <c r="I98" s="399" t="str">
        <f t="array" ref="I98">IFERROR(IF(INDEX('Disaggregation Data'!$M$3:$M$154,MATCH(LEFT(M98,255),LEFT('Disaggregation Data'!$J$3:$J$154,255),0))=0,"",INDEX('Disaggregation Data'!$M$3:$M$154,MATCH(LEFT(M98,255),LEFT('Disaggregation Data'!$J$3:$J$154,255),0))),"")</f>
        <v/>
      </c>
      <c r="J98" s="398" t="str">
        <f t="array" ref="J98">IFERROR(IF(INDEX('Disaggregation Data'!$N$3:$N$154,MATCH(LEFT(M98,255),LEFT('Disaggregation Data'!$J$3:$J$154,255),0))=0,"",INDEX('Disaggregation Data'!$N$3:$N$154,MATCH(LEFT(M98,255),LEFT('Disaggregation Data'!$J$3:$J$154,255),0))),"")</f>
        <v/>
      </c>
      <c r="K98" s="490">
        <f t="shared" si="4"/>
        <v>69</v>
      </c>
      <c r="L98" s="490" t="str">
        <f t="shared" si="5"/>
        <v/>
      </c>
      <c r="M98" s="490" t="str">
        <f t="shared" si="6"/>
        <v/>
      </c>
      <c r="N98" s="468" t="b">
        <f t="shared" si="7"/>
        <v>0</v>
      </c>
      <c r="O98" s="473" t="s">
        <v>1623</v>
      </c>
      <c r="P98" s="510" t="str">
        <f t="array" ref="P98">IFERROR(IF(INDEX('Disaggregation Records'!$G$3:$G$56,MATCH(LEFT(L98,255),LEFT('Disaggregation Records'!$D$3:$D$56,255),0))=0,"",INDEX('Disaggregation Records'!$G$3:$G$56,MATCH(LEFT(L98,255),LEFT('Disaggregation Records'!$D$3:$D$56,255),0))),"")</f>
        <v/>
      </c>
      <c r="Q98" s="511" t="s">
        <v>453</v>
      </c>
      <c r="R98" s="374"/>
    </row>
    <row r="99" spans="1:18" ht="47.1" customHeight="1" x14ac:dyDescent="0.25">
      <c r="A99" s="396">
        <v>10</v>
      </c>
      <c r="B99" s="414" t="str">
        <f>IFERROR(VLOOKUP(A99,'Impact Indicators - Section B'!$A$9:$S$27,19,FALSE),"")</f>
        <v/>
      </c>
      <c r="C99" s="509" t="str">
        <f t="array" ref="C99">IFERROR(IF(INDEX('Disaggregation Records'!$E$3:$E$56,MATCH(LEFT(L99,255),LEFT('Disaggregation Records'!$D$3:$D$56,255),0))=0,"",INDEX('Disaggregation Records'!$E$3:$E$56,MATCH(LEFT(L99,255),LEFT('Disaggregation Records'!$D$3:$D$56,255),0))),"")</f>
        <v/>
      </c>
      <c r="D99" s="509" t="str">
        <f t="array" ref="D99">IFERROR(IF(INDEX('Disaggregation Records'!$F$3:$F$56,MATCH(LEFT(L99,255),LEFT('Disaggregation Records'!$D$3:$D$56,255),0))=0,"",INDEX('Disaggregation Records'!$F$3:$F$56,MATCH(LEFT(L99,255),LEFT('Disaggregation Records'!$D$3:$D$56,255),0))),"")</f>
        <v/>
      </c>
      <c r="E99" s="399" t="str">
        <f t="array" ref="E99">IFERROR(IF(INDEX('Disaggregation Data'!$K$3:$K$154,MATCH(LEFT(M99,255),LEFT('Disaggregation Data'!$J$3:$J$154,255),0))=0,"",INDEX('Disaggregation Data'!$K$3:$K$154,MATCH(LEFT(M99,255),LEFT('Disaggregation Data'!$J$3:$J$154,255),0))),"")</f>
        <v/>
      </c>
      <c r="F99" s="399" t="str">
        <f t="array" ref="F99">IFERROR(IF(INDEX('Disaggregation Data'!$L$3:$L$154,MATCH(LEFT(M99,255),LEFT('Disaggregation Data'!$J$3:$J$154,255),0))=0,"",INDEX('Disaggregation Data'!$L$3:$L$154,MATCH(LEFT(M99,255),LEFT('Disaggregation Data'!$J$3:$J$154,255),0))),"")</f>
        <v/>
      </c>
      <c r="G99" s="399" t="str">
        <f t="array" ref="G99">IFERROR(IF(INDEX('Disaggregation Data'!$O$3:$O$154,MATCH(LEFT(M99,255),LEFT('Disaggregation Data'!$J$3:$J$154,255),0))=0,"",INDEX('Disaggregation Data'!$O$3:$O$154,MATCH(LEFT(M99,255),LEFT('Disaggregation Data'!$J$3:$J$154,255),0))),"")</f>
        <v/>
      </c>
      <c r="H99" s="398" t="str">
        <f t="array" ref="H99">IFERROR(IF(INDEX('Disaggregation Data'!$P$3:$P$154,MATCH(LEFT(M99,255),LEFT('Disaggregation Data'!$J$3:$J$154,255),0))=0,"",INDEX('Disaggregation Data'!$P$3:$P$154,MATCH(LEFT(M99,255),LEFT('Disaggregation Data'!$J$3:$J$154,255),0))),"")</f>
        <v/>
      </c>
      <c r="I99" s="399" t="str">
        <f t="array" ref="I99">IFERROR(IF(INDEX('Disaggregation Data'!$M$3:$M$154,MATCH(LEFT(M99,255),LEFT('Disaggregation Data'!$J$3:$J$154,255),0))=0,"",INDEX('Disaggregation Data'!$M$3:$M$154,MATCH(LEFT(M99,255),LEFT('Disaggregation Data'!$J$3:$J$154,255),0))),"")</f>
        <v/>
      </c>
      <c r="J99" s="398" t="str">
        <f t="array" ref="J99">IFERROR(IF(INDEX('Disaggregation Data'!$N$3:$N$154,MATCH(LEFT(M99,255),LEFT('Disaggregation Data'!$J$3:$J$154,255),0))=0,"",INDEX('Disaggregation Data'!$N$3:$N$154,MATCH(LEFT(M99,255),LEFT('Disaggregation Data'!$J$3:$J$154,255),0))),"")</f>
        <v/>
      </c>
      <c r="K99" s="490">
        <f t="shared" si="4"/>
        <v>70</v>
      </c>
      <c r="L99" s="490" t="str">
        <f t="shared" si="5"/>
        <v/>
      </c>
      <c r="M99" s="490" t="str">
        <f t="shared" si="6"/>
        <v/>
      </c>
      <c r="N99" s="468" t="b">
        <f t="shared" si="7"/>
        <v>0</v>
      </c>
      <c r="O99" s="473" t="s">
        <v>1624</v>
      </c>
      <c r="P99" s="510" t="str">
        <f t="array" ref="P99">IFERROR(IF(INDEX('Disaggregation Records'!$G$3:$G$56,MATCH(LEFT(L99,255),LEFT('Disaggregation Records'!$D$3:$D$56,255),0))=0,"",INDEX('Disaggregation Records'!$G$3:$G$56,MATCH(LEFT(L99,255),LEFT('Disaggregation Records'!$D$3:$D$56,255),0))),"")</f>
        <v/>
      </c>
      <c r="Q99" s="511" t="s">
        <v>454</v>
      </c>
      <c r="R99" s="374"/>
    </row>
    <row r="100" spans="1:18" ht="47.1" customHeight="1" x14ac:dyDescent="0.25">
      <c r="A100" s="396">
        <v>10</v>
      </c>
      <c r="B100" s="414" t="str">
        <f>IFERROR(VLOOKUP(A100,'Impact Indicators - Section B'!$A$9:$S$27,19,FALSE),"")</f>
        <v/>
      </c>
      <c r="C100" s="509" t="str">
        <f t="array" ref="C100">IFERROR(IF(INDEX('Disaggregation Records'!$E$3:$E$56,MATCH(LEFT(L100,255),LEFT('Disaggregation Records'!$D$3:$D$56,255),0))=0,"",INDEX('Disaggregation Records'!$E$3:$E$56,MATCH(LEFT(L100,255),LEFT('Disaggregation Records'!$D$3:$D$56,255),0))),"")</f>
        <v/>
      </c>
      <c r="D100" s="509" t="str">
        <f t="array" ref="D100">IFERROR(IF(INDEX('Disaggregation Records'!$F$3:$F$56,MATCH(LEFT(L100,255),LEFT('Disaggregation Records'!$D$3:$D$56,255),0))=0,"",INDEX('Disaggregation Records'!$F$3:$F$56,MATCH(LEFT(L100,255),LEFT('Disaggregation Records'!$D$3:$D$56,255),0))),"")</f>
        <v/>
      </c>
      <c r="E100" s="399" t="str">
        <f t="array" ref="E100">IFERROR(IF(INDEX('Disaggregation Data'!$K$3:$K$154,MATCH(LEFT(M100,255),LEFT('Disaggregation Data'!$J$3:$J$154,255),0))=0,"",INDEX('Disaggregation Data'!$K$3:$K$154,MATCH(LEFT(M100,255),LEFT('Disaggregation Data'!$J$3:$J$154,255),0))),"")</f>
        <v/>
      </c>
      <c r="F100" s="399" t="str">
        <f t="array" ref="F100">IFERROR(IF(INDEX('Disaggregation Data'!$L$3:$L$154,MATCH(LEFT(M100,255),LEFT('Disaggregation Data'!$J$3:$J$154,255),0))=0,"",INDEX('Disaggregation Data'!$L$3:$L$154,MATCH(LEFT(M100,255),LEFT('Disaggregation Data'!$J$3:$J$154,255),0))),"")</f>
        <v/>
      </c>
      <c r="G100" s="399" t="str">
        <f t="array" ref="G100">IFERROR(IF(INDEX('Disaggregation Data'!$O$3:$O$154,MATCH(LEFT(M100,255),LEFT('Disaggregation Data'!$J$3:$J$154,255),0))=0,"",INDEX('Disaggregation Data'!$O$3:$O$154,MATCH(LEFT(M100,255),LEFT('Disaggregation Data'!$J$3:$J$154,255),0))),"")</f>
        <v/>
      </c>
      <c r="H100" s="398" t="str">
        <f t="array" ref="H100">IFERROR(IF(INDEX('Disaggregation Data'!$P$3:$P$154,MATCH(LEFT(M100,255),LEFT('Disaggregation Data'!$J$3:$J$154,255),0))=0,"",INDEX('Disaggregation Data'!$P$3:$P$154,MATCH(LEFT(M100,255),LEFT('Disaggregation Data'!$J$3:$J$154,255),0))),"")</f>
        <v/>
      </c>
      <c r="I100" s="399" t="str">
        <f t="array" ref="I100">IFERROR(IF(INDEX('Disaggregation Data'!$M$3:$M$154,MATCH(LEFT(M100,255),LEFT('Disaggregation Data'!$J$3:$J$154,255),0))=0,"",INDEX('Disaggregation Data'!$M$3:$M$154,MATCH(LEFT(M100,255),LEFT('Disaggregation Data'!$J$3:$J$154,255),0))),"")</f>
        <v/>
      </c>
      <c r="J100" s="398" t="str">
        <f t="array" ref="J100">IFERROR(IF(INDEX('Disaggregation Data'!$N$3:$N$154,MATCH(LEFT(M100,255),LEFT('Disaggregation Data'!$J$3:$J$154,255),0))=0,"",INDEX('Disaggregation Data'!$N$3:$N$154,MATCH(LEFT(M100,255),LEFT('Disaggregation Data'!$J$3:$J$154,255),0))),"")</f>
        <v/>
      </c>
      <c r="K100" s="490">
        <f t="shared" si="4"/>
        <v>71</v>
      </c>
      <c r="L100" s="490" t="str">
        <f t="shared" si="5"/>
        <v/>
      </c>
      <c r="M100" s="490" t="str">
        <f t="shared" si="6"/>
        <v/>
      </c>
      <c r="N100" s="468" t="b">
        <f t="shared" si="7"/>
        <v>0</v>
      </c>
      <c r="O100" s="473" t="s">
        <v>1625</v>
      </c>
      <c r="P100" s="510" t="str">
        <f t="array" ref="P100">IFERROR(IF(INDEX('Disaggregation Records'!$G$3:$G$56,MATCH(LEFT(L100,255),LEFT('Disaggregation Records'!$D$3:$D$56,255),0))=0,"",INDEX('Disaggregation Records'!$G$3:$G$56,MATCH(LEFT(L100,255),LEFT('Disaggregation Records'!$D$3:$D$56,255),0))),"")</f>
        <v/>
      </c>
      <c r="Q100" s="511" t="s">
        <v>454</v>
      </c>
      <c r="R100" s="374"/>
    </row>
    <row r="101" spans="1:18" ht="47.1" customHeight="1" x14ac:dyDescent="0.25">
      <c r="A101" s="396">
        <v>10</v>
      </c>
      <c r="B101" s="414" t="str">
        <f>IFERROR(VLOOKUP(A101,'Impact Indicators - Section B'!$A$9:$S$27,19,FALSE),"")</f>
        <v/>
      </c>
      <c r="C101" s="509" t="str">
        <f t="array" ref="C101">IFERROR(IF(INDEX('Disaggregation Records'!$E$3:$E$56,MATCH(LEFT(L101,255),LEFT('Disaggregation Records'!$D$3:$D$56,255),0))=0,"",INDEX('Disaggregation Records'!$E$3:$E$56,MATCH(LEFT(L101,255),LEFT('Disaggregation Records'!$D$3:$D$56,255),0))),"")</f>
        <v/>
      </c>
      <c r="D101" s="509" t="str">
        <f t="array" ref="D101">IFERROR(IF(INDEX('Disaggregation Records'!$F$3:$F$56,MATCH(LEFT(L101,255),LEFT('Disaggregation Records'!$D$3:$D$56,255),0))=0,"",INDEX('Disaggregation Records'!$F$3:$F$56,MATCH(LEFT(L101,255),LEFT('Disaggregation Records'!$D$3:$D$56,255),0))),"")</f>
        <v/>
      </c>
      <c r="E101" s="399" t="str">
        <f t="array" ref="E101">IFERROR(IF(INDEX('Disaggregation Data'!$K$3:$K$154,MATCH(LEFT(M101,255),LEFT('Disaggregation Data'!$J$3:$J$154,255),0))=0,"",INDEX('Disaggregation Data'!$K$3:$K$154,MATCH(LEFT(M101,255),LEFT('Disaggregation Data'!$J$3:$J$154,255),0))),"")</f>
        <v/>
      </c>
      <c r="F101" s="399" t="str">
        <f t="array" ref="F101">IFERROR(IF(INDEX('Disaggregation Data'!$L$3:$L$154,MATCH(LEFT(M101,255),LEFT('Disaggregation Data'!$J$3:$J$154,255),0))=0,"",INDEX('Disaggregation Data'!$L$3:$L$154,MATCH(LEFT(M101,255),LEFT('Disaggregation Data'!$J$3:$J$154,255),0))),"")</f>
        <v/>
      </c>
      <c r="G101" s="399" t="str">
        <f t="array" ref="G101">IFERROR(IF(INDEX('Disaggregation Data'!$O$3:$O$154,MATCH(LEFT(M101,255),LEFT('Disaggregation Data'!$J$3:$J$154,255),0))=0,"",INDEX('Disaggregation Data'!$O$3:$O$154,MATCH(LEFT(M101,255),LEFT('Disaggregation Data'!$J$3:$J$154,255),0))),"")</f>
        <v/>
      </c>
      <c r="H101" s="398" t="str">
        <f t="array" ref="H101">IFERROR(IF(INDEX('Disaggregation Data'!$P$3:$P$154,MATCH(LEFT(M101,255),LEFT('Disaggregation Data'!$J$3:$J$154,255),0))=0,"",INDEX('Disaggregation Data'!$P$3:$P$154,MATCH(LEFT(M101,255),LEFT('Disaggregation Data'!$J$3:$J$154,255),0))),"")</f>
        <v/>
      </c>
      <c r="I101" s="399" t="str">
        <f t="array" ref="I101">IFERROR(IF(INDEX('Disaggregation Data'!$M$3:$M$154,MATCH(LEFT(M101,255),LEFT('Disaggregation Data'!$J$3:$J$154,255),0))=0,"",INDEX('Disaggregation Data'!$M$3:$M$154,MATCH(LEFT(M101,255),LEFT('Disaggregation Data'!$J$3:$J$154,255),0))),"")</f>
        <v/>
      </c>
      <c r="J101" s="398" t="str">
        <f t="array" ref="J101">IFERROR(IF(INDEX('Disaggregation Data'!$N$3:$N$154,MATCH(LEFT(M101,255),LEFT('Disaggregation Data'!$J$3:$J$154,255),0))=0,"",INDEX('Disaggregation Data'!$N$3:$N$154,MATCH(LEFT(M101,255),LEFT('Disaggregation Data'!$J$3:$J$154,255),0))),"")</f>
        <v/>
      </c>
      <c r="K101" s="490">
        <f t="shared" si="4"/>
        <v>72</v>
      </c>
      <c r="L101" s="490" t="str">
        <f t="shared" si="5"/>
        <v/>
      </c>
      <c r="M101" s="490" t="str">
        <f t="shared" si="6"/>
        <v/>
      </c>
      <c r="N101" s="468" t="b">
        <f t="shared" si="7"/>
        <v>0</v>
      </c>
      <c r="O101" s="473" t="s">
        <v>1626</v>
      </c>
      <c r="P101" s="510" t="str">
        <f t="array" ref="P101">IFERROR(IF(INDEX('Disaggregation Records'!$G$3:$G$56,MATCH(LEFT(L101,255),LEFT('Disaggregation Records'!$D$3:$D$56,255),0))=0,"",INDEX('Disaggregation Records'!$G$3:$G$56,MATCH(LEFT(L101,255),LEFT('Disaggregation Records'!$D$3:$D$56,255),0))),"")</f>
        <v/>
      </c>
      <c r="Q101" s="511" t="s">
        <v>454</v>
      </c>
      <c r="R101" s="374"/>
    </row>
    <row r="102" spans="1:18" ht="47.1" customHeight="1" x14ac:dyDescent="0.25">
      <c r="A102" s="396">
        <v>10</v>
      </c>
      <c r="B102" s="414" t="str">
        <f>IFERROR(VLOOKUP(A102,'Impact Indicators - Section B'!$A$9:$S$27,19,FALSE),"")</f>
        <v/>
      </c>
      <c r="C102" s="509" t="str">
        <f t="array" ref="C102">IFERROR(IF(INDEX('Disaggregation Records'!$E$3:$E$56,MATCH(LEFT(L102,255),LEFT('Disaggregation Records'!$D$3:$D$56,255),0))=0,"",INDEX('Disaggregation Records'!$E$3:$E$56,MATCH(LEFT(L102,255),LEFT('Disaggregation Records'!$D$3:$D$56,255),0))),"")</f>
        <v/>
      </c>
      <c r="D102" s="509" t="str">
        <f t="array" ref="D102">IFERROR(IF(INDEX('Disaggregation Records'!$F$3:$F$56,MATCH(LEFT(L102,255),LEFT('Disaggregation Records'!$D$3:$D$56,255),0))=0,"",INDEX('Disaggregation Records'!$F$3:$F$56,MATCH(LEFT(L102,255),LEFT('Disaggregation Records'!$D$3:$D$56,255),0))),"")</f>
        <v/>
      </c>
      <c r="E102" s="399" t="str">
        <f t="array" ref="E102">IFERROR(IF(INDEX('Disaggregation Data'!$K$3:$K$154,MATCH(LEFT(M102,255),LEFT('Disaggregation Data'!$J$3:$J$154,255),0))=0,"",INDEX('Disaggregation Data'!$K$3:$K$154,MATCH(LEFT(M102,255),LEFT('Disaggregation Data'!$J$3:$J$154,255),0))),"")</f>
        <v/>
      </c>
      <c r="F102" s="399" t="str">
        <f t="array" ref="F102">IFERROR(IF(INDEX('Disaggregation Data'!$L$3:$L$154,MATCH(LEFT(M102,255),LEFT('Disaggregation Data'!$J$3:$J$154,255),0))=0,"",INDEX('Disaggregation Data'!$L$3:$L$154,MATCH(LEFT(M102,255),LEFT('Disaggregation Data'!$J$3:$J$154,255),0))),"")</f>
        <v/>
      </c>
      <c r="G102" s="399" t="str">
        <f t="array" ref="G102">IFERROR(IF(INDEX('Disaggregation Data'!$O$3:$O$154,MATCH(LEFT(M102,255),LEFT('Disaggregation Data'!$J$3:$J$154,255),0))=0,"",INDEX('Disaggregation Data'!$O$3:$O$154,MATCH(LEFT(M102,255),LEFT('Disaggregation Data'!$J$3:$J$154,255),0))),"")</f>
        <v/>
      </c>
      <c r="H102" s="398" t="str">
        <f t="array" ref="H102">IFERROR(IF(INDEX('Disaggregation Data'!$P$3:$P$154,MATCH(LEFT(M102,255),LEFT('Disaggregation Data'!$J$3:$J$154,255),0))=0,"",INDEX('Disaggregation Data'!$P$3:$P$154,MATCH(LEFT(M102,255),LEFT('Disaggregation Data'!$J$3:$J$154,255),0))),"")</f>
        <v/>
      </c>
      <c r="I102" s="399" t="str">
        <f t="array" ref="I102">IFERROR(IF(INDEX('Disaggregation Data'!$M$3:$M$154,MATCH(LEFT(M102,255),LEFT('Disaggregation Data'!$J$3:$J$154,255),0))=0,"",INDEX('Disaggregation Data'!$M$3:$M$154,MATCH(LEFT(M102,255),LEFT('Disaggregation Data'!$J$3:$J$154,255),0))),"")</f>
        <v/>
      </c>
      <c r="J102" s="398" t="str">
        <f t="array" ref="J102">IFERROR(IF(INDEX('Disaggregation Data'!$N$3:$N$154,MATCH(LEFT(M102,255),LEFT('Disaggregation Data'!$J$3:$J$154,255),0))=0,"",INDEX('Disaggregation Data'!$N$3:$N$154,MATCH(LEFT(M102,255),LEFT('Disaggregation Data'!$J$3:$J$154,255),0))),"")</f>
        <v/>
      </c>
      <c r="K102" s="490">
        <f t="shared" si="4"/>
        <v>73</v>
      </c>
      <c r="L102" s="490" t="str">
        <f t="shared" si="5"/>
        <v/>
      </c>
      <c r="M102" s="490" t="str">
        <f t="shared" si="6"/>
        <v/>
      </c>
      <c r="N102" s="468" t="b">
        <f t="shared" si="7"/>
        <v>0</v>
      </c>
      <c r="O102" s="473" t="s">
        <v>1627</v>
      </c>
      <c r="P102" s="510" t="str">
        <f t="array" ref="P102">IFERROR(IF(INDEX('Disaggregation Records'!$G$3:$G$56,MATCH(LEFT(L102,255),LEFT('Disaggregation Records'!$D$3:$D$56,255),0))=0,"",INDEX('Disaggregation Records'!$G$3:$G$56,MATCH(LEFT(L102,255),LEFT('Disaggregation Records'!$D$3:$D$56,255),0))),"")</f>
        <v/>
      </c>
      <c r="Q102" s="511" t="s">
        <v>454</v>
      </c>
      <c r="R102" s="374"/>
    </row>
    <row r="103" spans="1:18" ht="47.1" customHeight="1" x14ac:dyDescent="0.25">
      <c r="A103" s="396">
        <v>10</v>
      </c>
      <c r="B103" s="414" t="str">
        <f>IFERROR(VLOOKUP(A103,'Impact Indicators - Section B'!$A$9:$S$27,19,FALSE),"")</f>
        <v/>
      </c>
      <c r="C103" s="509" t="str">
        <f t="array" ref="C103">IFERROR(IF(INDEX('Disaggregation Records'!$E$3:$E$56,MATCH(LEFT(L103,255),LEFT('Disaggregation Records'!$D$3:$D$56,255),0))=0,"",INDEX('Disaggregation Records'!$E$3:$E$56,MATCH(LEFT(L103,255),LEFT('Disaggregation Records'!$D$3:$D$56,255),0))),"")</f>
        <v/>
      </c>
      <c r="D103" s="509" t="str">
        <f t="array" ref="D103">IFERROR(IF(INDEX('Disaggregation Records'!$F$3:$F$56,MATCH(LEFT(L103,255),LEFT('Disaggregation Records'!$D$3:$D$56,255),0))=0,"",INDEX('Disaggregation Records'!$F$3:$F$56,MATCH(LEFT(L103,255),LEFT('Disaggregation Records'!$D$3:$D$56,255),0))),"")</f>
        <v/>
      </c>
      <c r="E103" s="399" t="str">
        <f t="array" ref="E103">IFERROR(IF(INDEX('Disaggregation Data'!$K$3:$K$154,MATCH(LEFT(M103,255),LEFT('Disaggregation Data'!$J$3:$J$154,255),0))=0,"",INDEX('Disaggregation Data'!$K$3:$K$154,MATCH(LEFT(M103,255),LEFT('Disaggregation Data'!$J$3:$J$154,255),0))),"")</f>
        <v/>
      </c>
      <c r="F103" s="399" t="str">
        <f t="array" ref="F103">IFERROR(IF(INDEX('Disaggregation Data'!$L$3:$L$154,MATCH(LEFT(M103,255),LEFT('Disaggregation Data'!$J$3:$J$154,255),0))=0,"",INDEX('Disaggregation Data'!$L$3:$L$154,MATCH(LEFT(M103,255),LEFT('Disaggregation Data'!$J$3:$J$154,255),0))),"")</f>
        <v/>
      </c>
      <c r="G103" s="399" t="str">
        <f t="array" ref="G103">IFERROR(IF(INDEX('Disaggregation Data'!$O$3:$O$154,MATCH(LEFT(M103,255),LEFT('Disaggregation Data'!$J$3:$J$154,255),0))=0,"",INDEX('Disaggregation Data'!$O$3:$O$154,MATCH(LEFT(M103,255),LEFT('Disaggregation Data'!$J$3:$J$154,255),0))),"")</f>
        <v/>
      </c>
      <c r="H103" s="398" t="str">
        <f t="array" ref="H103">IFERROR(IF(INDEX('Disaggregation Data'!$P$3:$P$154,MATCH(LEFT(M103,255),LEFT('Disaggregation Data'!$J$3:$J$154,255),0))=0,"",INDEX('Disaggregation Data'!$P$3:$P$154,MATCH(LEFT(M103,255),LEFT('Disaggregation Data'!$J$3:$J$154,255),0))),"")</f>
        <v/>
      </c>
      <c r="I103" s="399" t="str">
        <f t="array" ref="I103">IFERROR(IF(INDEX('Disaggregation Data'!$M$3:$M$154,MATCH(LEFT(M103,255),LEFT('Disaggregation Data'!$J$3:$J$154,255),0))=0,"",INDEX('Disaggregation Data'!$M$3:$M$154,MATCH(LEFT(M103,255),LEFT('Disaggregation Data'!$J$3:$J$154,255),0))),"")</f>
        <v/>
      </c>
      <c r="J103" s="398" t="str">
        <f t="array" ref="J103">IFERROR(IF(INDEX('Disaggregation Data'!$N$3:$N$154,MATCH(LEFT(M103,255),LEFT('Disaggregation Data'!$J$3:$J$154,255),0))=0,"",INDEX('Disaggregation Data'!$N$3:$N$154,MATCH(LEFT(M103,255),LEFT('Disaggregation Data'!$J$3:$J$154,255),0))),"")</f>
        <v/>
      </c>
      <c r="K103" s="490">
        <f t="shared" si="4"/>
        <v>74</v>
      </c>
      <c r="L103" s="490" t="str">
        <f t="shared" si="5"/>
        <v/>
      </c>
      <c r="M103" s="490" t="str">
        <f t="shared" si="6"/>
        <v/>
      </c>
      <c r="N103" s="468" t="b">
        <f t="shared" si="7"/>
        <v>0</v>
      </c>
      <c r="O103" s="473" t="s">
        <v>1628</v>
      </c>
      <c r="P103" s="510" t="str">
        <f t="array" ref="P103">IFERROR(IF(INDEX('Disaggregation Records'!$G$3:$G$56,MATCH(LEFT(L103,255),LEFT('Disaggregation Records'!$D$3:$D$56,255),0))=0,"",INDEX('Disaggregation Records'!$G$3:$G$56,MATCH(LEFT(L103,255),LEFT('Disaggregation Records'!$D$3:$D$56,255),0))),"")</f>
        <v/>
      </c>
      <c r="Q103" s="511" t="s">
        <v>454</v>
      </c>
      <c r="R103" s="374"/>
    </row>
    <row r="104" spans="1:18" ht="47.1" customHeight="1" x14ac:dyDescent="0.25">
      <c r="A104" s="396">
        <v>10</v>
      </c>
      <c r="B104" s="414" t="str">
        <f>IFERROR(VLOOKUP(A104,'Impact Indicators - Section B'!$A$9:$S$27,19,FALSE),"")</f>
        <v/>
      </c>
      <c r="C104" s="509" t="str">
        <f t="array" ref="C104">IFERROR(IF(INDEX('Disaggregation Records'!$E$3:$E$56,MATCH(LEFT(L104,255),LEFT('Disaggregation Records'!$D$3:$D$56,255),0))=0,"",INDEX('Disaggregation Records'!$E$3:$E$56,MATCH(LEFT(L104,255),LEFT('Disaggregation Records'!$D$3:$D$56,255),0))),"")</f>
        <v/>
      </c>
      <c r="D104" s="509" t="str">
        <f t="array" ref="D104">IFERROR(IF(INDEX('Disaggregation Records'!$F$3:$F$56,MATCH(LEFT(L104,255),LEFT('Disaggregation Records'!$D$3:$D$56,255),0))=0,"",INDEX('Disaggregation Records'!$F$3:$F$56,MATCH(LEFT(L104,255),LEFT('Disaggregation Records'!$D$3:$D$56,255),0))),"")</f>
        <v/>
      </c>
      <c r="E104" s="399" t="str">
        <f t="array" ref="E104">IFERROR(IF(INDEX('Disaggregation Data'!$K$3:$K$154,MATCH(LEFT(M104,255),LEFT('Disaggregation Data'!$J$3:$J$154,255),0))=0,"",INDEX('Disaggregation Data'!$K$3:$K$154,MATCH(LEFT(M104,255),LEFT('Disaggregation Data'!$J$3:$J$154,255),0))),"")</f>
        <v/>
      </c>
      <c r="F104" s="399" t="str">
        <f t="array" ref="F104">IFERROR(IF(INDEX('Disaggregation Data'!$L$3:$L$154,MATCH(LEFT(M104,255),LEFT('Disaggregation Data'!$J$3:$J$154,255),0))=0,"",INDEX('Disaggregation Data'!$L$3:$L$154,MATCH(LEFT(M104,255),LEFT('Disaggregation Data'!$J$3:$J$154,255),0))),"")</f>
        <v/>
      </c>
      <c r="G104" s="399" t="str">
        <f t="array" ref="G104">IFERROR(IF(INDEX('Disaggregation Data'!$O$3:$O$154,MATCH(LEFT(M104,255),LEFT('Disaggregation Data'!$J$3:$J$154,255),0))=0,"",INDEX('Disaggregation Data'!$O$3:$O$154,MATCH(LEFT(M104,255),LEFT('Disaggregation Data'!$J$3:$J$154,255),0))),"")</f>
        <v/>
      </c>
      <c r="H104" s="398" t="str">
        <f t="array" ref="H104">IFERROR(IF(INDEX('Disaggregation Data'!$P$3:$P$154,MATCH(LEFT(M104,255),LEFT('Disaggregation Data'!$J$3:$J$154,255),0))=0,"",INDEX('Disaggregation Data'!$P$3:$P$154,MATCH(LEFT(M104,255),LEFT('Disaggregation Data'!$J$3:$J$154,255),0))),"")</f>
        <v/>
      </c>
      <c r="I104" s="399" t="str">
        <f t="array" ref="I104">IFERROR(IF(INDEX('Disaggregation Data'!$M$3:$M$154,MATCH(LEFT(M104,255),LEFT('Disaggregation Data'!$J$3:$J$154,255),0))=0,"",INDEX('Disaggregation Data'!$M$3:$M$154,MATCH(LEFT(M104,255),LEFT('Disaggregation Data'!$J$3:$J$154,255),0))),"")</f>
        <v/>
      </c>
      <c r="J104" s="398" t="str">
        <f t="array" ref="J104">IFERROR(IF(INDEX('Disaggregation Data'!$N$3:$N$154,MATCH(LEFT(M104,255),LEFT('Disaggregation Data'!$J$3:$J$154,255),0))=0,"",INDEX('Disaggregation Data'!$N$3:$N$154,MATCH(LEFT(M104,255),LEFT('Disaggregation Data'!$J$3:$J$154,255),0))),"")</f>
        <v/>
      </c>
      <c r="K104" s="490">
        <f t="shared" si="4"/>
        <v>75</v>
      </c>
      <c r="L104" s="490" t="str">
        <f t="shared" si="5"/>
        <v/>
      </c>
      <c r="M104" s="490" t="str">
        <f t="shared" si="6"/>
        <v/>
      </c>
      <c r="N104" s="468" t="b">
        <f t="shared" si="7"/>
        <v>0</v>
      </c>
      <c r="O104" s="473" t="s">
        <v>1629</v>
      </c>
      <c r="P104" s="510" t="str">
        <f t="array" ref="P104">IFERROR(IF(INDEX('Disaggregation Records'!$G$3:$G$56,MATCH(LEFT(L104,255),LEFT('Disaggregation Records'!$D$3:$D$56,255),0))=0,"",INDEX('Disaggregation Records'!$G$3:$G$56,MATCH(LEFT(L104,255),LEFT('Disaggregation Records'!$D$3:$D$56,255),0))),"")</f>
        <v/>
      </c>
      <c r="Q104" s="511" t="s">
        <v>454</v>
      </c>
      <c r="R104" s="374"/>
    </row>
    <row r="105" spans="1:18" ht="47.1" customHeight="1" x14ac:dyDescent="0.25">
      <c r="A105" s="396">
        <v>10</v>
      </c>
      <c r="B105" s="414" t="str">
        <f>IFERROR(VLOOKUP(A105,'Impact Indicators - Section B'!$A$9:$S$27,19,FALSE),"")</f>
        <v/>
      </c>
      <c r="C105" s="509" t="str">
        <f t="array" ref="C105">IFERROR(IF(INDEX('Disaggregation Records'!$E$3:$E$56,MATCH(LEFT(L105,255),LEFT('Disaggregation Records'!$D$3:$D$56,255),0))=0,"",INDEX('Disaggregation Records'!$E$3:$E$56,MATCH(LEFT(L105,255),LEFT('Disaggregation Records'!$D$3:$D$56,255),0))),"")</f>
        <v/>
      </c>
      <c r="D105" s="509" t="str">
        <f t="array" ref="D105">IFERROR(IF(INDEX('Disaggregation Records'!$F$3:$F$56,MATCH(LEFT(L105,255),LEFT('Disaggregation Records'!$D$3:$D$56,255),0))=0,"",INDEX('Disaggregation Records'!$F$3:$F$56,MATCH(LEFT(L105,255),LEFT('Disaggregation Records'!$D$3:$D$56,255),0))),"")</f>
        <v/>
      </c>
      <c r="E105" s="399" t="str">
        <f t="array" ref="E105">IFERROR(IF(INDEX('Disaggregation Data'!$K$3:$K$154,MATCH(LEFT(M105,255),LEFT('Disaggregation Data'!$J$3:$J$154,255),0))=0,"",INDEX('Disaggregation Data'!$K$3:$K$154,MATCH(LEFT(M105,255),LEFT('Disaggregation Data'!$J$3:$J$154,255),0))),"")</f>
        <v/>
      </c>
      <c r="F105" s="399" t="str">
        <f t="array" ref="F105">IFERROR(IF(INDEX('Disaggregation Data'!$L$3:$L$154,MATCH(LEFT(M105,255),LEFT('Disaggregation Data'!$J$3:$J$154,255),0))=0,"",INDEX('Disaggregation Data'!$L$3:$L$154,MATCH(LEFT(M105,255),LEFT('Disaggregation Data'!$J$3:$J$154,255),0))),"")</f>
        <v/>
      </c>
      <c r="G105" s="399" t="str">
        <f t="array" ref="G105">IFERROR(IF(INDEX('Disaggregation Data'!$O$3:$O$154,MATCH(LEFT(M105,255),LEFT('Disaggregation Data'!$J$3:$J$154,255),0))=0,"",INDEX('Disaggregation Data'!$O$3:$O$154,MATCH(LEFT(M105,255),LEFT('Disaggregation Data'!$J$3:$J$154,255),0))),"")</f>
        <v/>
      </c>
      <c r="H105" s="398" t="str">
        <f t="array" ref="H105">IFERROR(IF(INDEX('Disaggregation Data'!$P$3:$P$154,MATCH(LEFT(M105,255),LEFT('Disaggregation Data'!$J$3:$J$154,255),0))=0,"",INDEX('Disaggregation Data'!$P$3:$P$154,MATCH(LEFT(M105,255),LEFT('Disaggregation Data'!$J$3:$J$154,255),0))),"")</f>
        <v/>
      </c>
      <c r="I105" s="399" t="str">
        <f t="array" ref="I105">IFERROR(IF(INDEX('Disaggregation Data'!$M$3:$M$154,MATCH(LEFT(M105,255),LEFT('Disaggregation Data'!$J$3:$J$154,255),0))=0,"",INDEX('Disaggregation Data'!$M$3:$M$154,MATCH(LEFT(M105,255),LEFT('Disaggregation Data'!$J$3:$J$154,255),0))),"")</f>
        <v/>
      </c>
      <c r="J105" s="398" t="str">
        <f t="array" ref="J105">IFERROR(IF(INDEX('Disaggregation Data'!$N$3:$N$154,MATCH(LEFT(M105,255),LEFT('Disaggregation Data'!$J$3:$J$154,255),0))=0,"",INDEX('Disaggregation Data'!$N$3:$N$154,MATCH(LEFT(M105,255),LEFT('Disaggregation Data'!$J$3:$J$154,255),0))),"")</f>
        <v/>
      </c>
      <c r="K105" s="490">
        <f t="shared" si="4"/>
        <v>76</v>
      </c>
      <c r="L105" s="490" t="str">
        <f t="shared" si="5"/>
        <v/>
      </c>
      <c r="M105" s="490" t="str">
        <f t="shared" si="6"/>
        <v/>
      </c>
      <c r="N105" s="468" t="b">
        <f t="shared" si="7"/>
        <v>0</v>
      </c>
      <c r="O105" s="473" t="s">
        <v>1630</v>
      </c>
      <c r="P105" s="510" t="str">
        <f t="array" ref="P105">IFERROR(IF(INDEX('Disaggregation Records'!$G$3:$G$56,MATCH(LEFT(L105,255),LEFT('Disaggregation Records'!$D$3:$D$56,255),0))=0,"",INDEX('Disaggregation Records'!$G$3:$G$56,MATCH(LEFT(L105,255),LEFT('Disaggregation Records'!$D$3:$D$56,255),0))),"")</f>
        <v/>
      </c>
      <c r="Q105" s="511" t="s">
        <v>454</v>
      </c>
      <c r="R105" s="374"/>
    </row>
    <row r="106" spans="1:18" ht="47.1" customHeight="1" x14ac:dyDescent="0.25">
      <c r="A106" s="396">
        <v>10</v>
      </c>
      <c r="B106" s="414" t="str">
        <f>IFERROR(VLOOKUP(A106,'Impact Indicators - Section B'!$A$9:$S$27,19,FALSE),"")</f>
        <v/>
      </c>
      <c r="C106" s="509" t="str">
        <f t="array" ref="C106">IFERROR(IF(INDEX('Disaggregation Records'!$E$3:$E$56,MATCH(LEFT(L106,255),LEFT('Disaggregation Records'!$D$3:$D$56,255),0))=0,"",INDEX('Disaggregation Records'!$E$3:$E$56,MATCH(LEFT(L106,255),LEFT('Disaggregation Records'!$D$3:$D$56,255),0))),"")</f>
        <v/>
      </c>
      <c r="D106" s="509" t="str">
        <f t="array" ref="D106">IFERROR(IF(INDEX('Disaggregation Records'!$F$3:$F$56,MATCH(LEFT(L106,255),LEFT('Disaggregation Records'!$D$3:$D$56,255),0))=0,"",INDEX('Disaggregation Records'!$F$3:$F$56,MATCH(LEFT(L106,255),LEFT('Disaggregation Records'!$D$3:$D$56,255),0))),"")</f>
        <v/>
      </c>
      <c r="E106" s="399" t="str">
        <f t="array" ref="E106">IFERROR(IF(INDEX('Disaggregation Data'!$K$3:$K$154,MATCH(LEFT(M106,255),LEFT('Disaggregation Data'!$J$3:$J$154,255),0))=0,"",INDEX('Disaggregation Data'!$K$3:$K$154,MATCH(LEFT(M106,255),LEFT('Disaggregation Data'!$J$3:$J$154,255),0))),"")</f>
        <v/>
      </c>
      <c r="F106" s="399" t="str">
        <f t="array" ref="F106">IFERROR(IF(INDEX('Disaggregation Data'!$L$3:$L$154,MATCH(LEFT(M106,255),LEFT('Disaggregation Data'!$J$3:$J$154,255),0))=0,"",INDEX('Disaggregation Data'!$L$3:$L$154,MATCH(LEFT(M106,255),LEFT('Disaggregation Data'!$J$3:$J$154,255),0))),"")</f>
        <v/>
      </c>
      <c r="G106" s="399" t="str">
        <f t="array" ref="G106">IFERROR(IF(INDEX('Disaggregation Data'!$O$3:$O$154,MATCH(LEFT(M106,255),LEFT('Disaggregation Data'!$J$3:$J$154,255),0))=0,"",INDEX('Disaggregation Data'!$O$3:$O$154,MATCH(LEFT(M106,255),LEFT('Disaggregation Data'!$J$3:$J$154,255),0))),"")</f>
        <v/>
      </c>
      <c r="H106" s="398" t="str">
        <f t="array" ref="H106">IFERROR(IF(INDEX('Disaggregation Data'!$P$3:$P$154,MATCH(LEFT(M106,255),LEFT('Disaggregation Data'!$J$3:$J$154,255),0))=0,"",INDEX('Disaggregation Data'!$P$3:$P$154,MATCH(LEFT(M106,255),LEFT('Disaggregation Data'!$J$3:$J$154,255),0))),"")</f>
        <v/>
      </c>
      <c r="I106" s="399" t="str">
        <f t="array" ref="I106">IFERROR(IF(INDEX('Disaggregation Data'!$M$3:$M$154,MATCH(LEFT(M106,255),LEFT('Disaggregation Data'!$J$3:$J$154,255),0))=0,"",INDEX('Disaggregation Data'!$M$3:$M$154,MATCH(LEFT(M106,255),LEFT('Disaggregation Data'!$J$3:$J$154,255),0))),"")</f>
        <v/>
      </c>
      <c r="J106" s="398" t="str">
        <f t="array" ref="J106">IFERROR(IF(INDEX('Disaggregation Data'!$N$3:$N$154,MATCH(LEFT(M106,255),LEFT('Disaggregation Data'!$J$3:$J$154,255),0))=0,"",INDEX('Disaggregation Data'!$N$3:$N$154,MATCH(LEFT(M106,255),LEFT('Disaggregation Data'!$J$3:$J$154,255),0))),"")</f>
        <v/>
      </c>
      <c r="K106" s="490">
        <f t="shared" si="4"/>
        <v>77</v>
      </c>
      <c r="L106" s="490" t="str">
        <f t="shared" si="5"/>
        <v/>
      </c>
      <c r="M106" s="490" t="str">
        <f t="shared" si="6"/>
        <v/>
      </c>
      <c r="N106" s="468" t="b">
        <f t="shared" si="7"/>
        <v>0</v>
      </c>
      <c r="O106" s="473" t="s">
        <v>1631</v>
      </c>
      <c r="P106" s="510" t="str">
        <f t="array" ref="P106">IFERROR(IF(INDEX('Disaggregation Records'!$G$3:$G$56,MATCH(LEFT(L106,255),LEFT('Disaggregation Records'!$D$3:$D$56,255),0))=0,"",INDEX('Disaggregation Records'!$G$3:$G$56,MATCH(LEFT(L106,255),LEFT('Disaggregation Records'!$D$3:$D$56,255),0))),"")</f>
        <v/>
      </c>
      <c r="Q106" s="511" t="s">
        <v>454</v>
      </c>
      <c r="R106" s="374"/>
    </row>
    <row r="107" spans="1:18" ht="47.1" customHeight="1" x14ac:dyDescent="0.25">
      <c r="A107" s="396">
        <v>10</v>
      </c>
      <c r="B107" s="414" t="str">
        <f>IFERROR(VLOOKUP(A107,'Impact Indicators - Section B'!$A$9:$S$27,19,FALSE),"")</f>
        <v/>
      </c>
      <c r="C107" s="509" t="str">
        <f t="array" ref="C107">IFERROR(IF(INDEX('Disaggregation Records'!$E$3:$E$56,MATCH(LEFT(L107,255),LEFT('Disaggregation Records'!$D$3:$D$56,255),0))=0,"",INDEX('Disaggregation Records'!$E$3:$E$56,MATCH(LEFT(L107,255),LEFT('Disaggregation Records'!$D$3:$D$56,255),0))),"")</f>
        <v/>
      </c>
      <c r="D107" s="509" t="str">
        <f t="array" ref="D107">IFERROR(IF(INDEX('Disaggregation Records'!$F$3:$F$56,MATCH(LEFT(L107,255),LEFT('Disaggregation Records'!$D$3:$D$56,255),0))=0,"",INDEX('Disaggregation Records'!$F$3:$F$56,MATCH(LEFT(L107,255),LEFT('Disaggregation Records'!$D$3:$D$56,255),0))),"")</f>
        <v/>
      </c>
      <c r="E107" s="399" t="str">
        <f t="array" ref="E107">IFERROR(IF(INDEX('Disaggregation Data'!$K$3:$K$154,MATCH(LEFT(M107,255),LEFT('Disaggregation Data'!$J$3:$J$154,255),0))=0,"",INDEX('Disaggregation Data'!$K$3:$K$154,MATCH(LEFT(M107,255),LEFT('Disaggregation Data'!$J$3:$J$154,255),0))),"")</f>
        <v/>
      </c>
      <c r="F107" s="399" t="str">
        <f t="array" ref="F107">IFERROR(IF(INDEX('Disaggregation Data'!$L$3:$L$154,MATCH(LEFT(M107,255),LEFT('Disaggregation Data'!$J$3:$J$154,255),0))=0,"",INDEX('Disaggregation Data'!$L$3:$L$154,MATCH(LEFT(M107,255),LEFT('Disaggregation Data'!$J$3:$J$154,255),0))),"")</f>
        <v/>
      </c>
      <c r="G107" s="399" t="str">
        <f t="array" ref="G107">IFERROR(IF(INDEX('Disaggregation Data'!$O$3:$O$154,MATCH(LEFT(M107,255),LEFT('Disaggregation Data'!$J$3:$J$154,255),0))=0,"",INDEX('Disaggregation Data'!$O$3:$O$154,MATCH(LEFT(M107,255),LEFT('Disaggregation Data'!$J$3:$J$154,255),0))),"")</f>
        <v/>
      </c>
      <c r="H107" s="398" t="str">
        <f t="array" ref="H107">IFERROR(IF(INDEX('Disaggregation Data'!$P$3:$P$154,MATCH(LEFT(M107,255),LEFT('Disaggregation Data'!$J$3:$J$154,255),0))=0,"",INDEX('Disaggregation Data'!$P$3:$P$154,MATCH(LEFT(M107,255),LEFT('Disaggregation Data'!$J$3:$J$154,255),0))),"")</f>
        <v/>
      </c>
      <c r="I107" s="399" t="str">
        <f t="array" ref="I107">IFERROR(IF(INDEX('Disaggregation Data'!$M$3:$M$154,MATCH(LEFT(M107,255),LEFT('Disaggregation Data'!$J$3:$J$154,255),0))=0,"",INDEX('Disaggregation Data'!$M$3:$M$154,MATCH(LEFT(M107,255),LEFT('Disaggregation Data'!$J$3:$J$154,255),0))),"")</f>
        <v/>
      </c>
      <c r="J107" s="398" t="str">
        <f t="array" ref="J107">IFERROR(IF(INDEX('Disaggregation Data'!$N$3:$N$154,MATCH(LEFT(M107,255),LEFT('Disaggregation Data'!$J$3:$J$154,255),0))=0,"",INDEX('Disaggregation Data'!$N$3:$N$154,MATCH(LEFT(M107,255),LEFT('Disaggregation Data'!$J$3:$J$154,255),0))),"")</f>
        <v/>
      </c>
      <c r="K107" s="490">
        <f t="shared" si="4"/>
        <v>78</v>
      </c>
      <c r="L107" s="490" t="str">
        <f t="shared" si="5"/>
        <v/>
      </c>
      <c r="M107" s="490" t="str">
        <f t="shared" si="6"/>
        <v/>
      </c>
      <c r="N107" s="468" t="b">
        <f t="shared" si="7"/>
        <v>0</v>
      </c>
      <c r="O107" s="473" t="s">
        <v>1632</v>
      </c>
      <c r="P107" s="510" t="str">
        <f t="array" ref="P107">IFERROR(IF(INDEX('Disaggregation Records'!$G$3:$G$56,MATCH(LEFT(L107,255),LEFT('Disaggregation Records'!$D$3:$D$56,255),0))=0,"",INDEX('Disaggregation Records'!$G$3:$G$56,MATCH(LEFT(L107,255),LEFT('Disaggregation Records'!$D$3:$D$56,255),0))),"")</f>
        <v/>
      </c>
      <c r="Q107" s="511" t="s">
        <v>454</v>
      </c>
      <c r="R107" s="374"/>
    </row>
    <row r="108" spans="1:18" ht="47.1" customHeight="1" x14ac:dyDescent="0.25">
      <c r="A108" s="396">
        <v>10</v>
      </c>
      <c r="B108" s="414" t="str">
        <f>IFERROR(VLOOKUP(A108,'Impact Indicators - Section B'!$A$9:$S$27,19,FALSE),"")</f>
        <v/>
      </c>
      <c r="C108" s="509" t="str">
        <f t="array" ref="C108">IFERROR(IF(INDEX('Disaggregation Records'!$E$3:$E$56,MATCH(LEFT(L108,255),LEFT('Disaggregation Records'!$D$3:$D$56,255),0))=0,"",INDEX('Disaggregation Records'!$E$3:$E$56,MATCH(LEFT(L108,255),LEFT('Disaggregation Records'!$D$3:$D$56,255),0))),"")</f>
        <v/>
      </c>
      <c r="D108" s="509" t="str">
        <f t="array" ref="D108">IFERROR(IF(INDEX('Disaggregation Records'!$F$3:$F$56,MATCH(LEFT(L108,255),LEFT('Disaggregation Records'!$D$3:$D$56,255),0))=0,"",INDEX('Disaggregation Records'!$F$3:$F$56,MATCH(LEFT(L108,255),LEFT('Disaggregation Records'!$D$3:$D$56,255),0))),"")</f>
        <v/>
      </c>
      <c r="E108" s="399" t="str">
        <f t="array" ref="E108">IFERROR(IF(INDEX('Disaggregation Data'!$K$3:$K$154,MATCH(LEFT(M108,255),LEFT('Disaggregation Data'!$J$3:$J$154,255),0))=0,"",INDEX('Disaggregation Data'!$K$3:$K$154,MATCH(LEFT(M108,255),LEFT('Disaggregation Data'!$J$3:$J$154,255),0))),"")</f>
        <v/>
      </c>
      <c r="F108" s="399" t="str">
        <f t="array" ref="F108">IFERROR(IF(INDEX('Disaggregation Data'!$L$3:$L$154,MATCH(LEFT(M108,255),LEFT('Disaggregation Data'!$J$3:$J$154,255),0))=0,"",INDEX('Disaggregation Data'!$L$3:$L$154,MATCH(LEFT(M108,255),LEFT('Disaggregation Data'!$J$3:$J$154,255),0))),"")</f>
        <v/>
      </c>
      <c r="G108" s="399" t="str">
        <f t="array" ref="G108">IFERROR(IF(INDEX('Disaggregation Data'!$O$3:$O$154,MATCH(LEFT(M108,255),LEFT('Disaggregation Data'!$J$3:$J$154,255),0))=0,"",INDEX('Disaggregation Data'!$O$3:$O$154,MATCH(LEFT(M108,255),LEFT('Disaggregation Data'!$J$3:$J$154,255),0))),"")</f>
        <v/>
      </c>
      <c r="H108" s="398" t="str">
        <f t="array" ref="H108">IFERROR(IF(INDEX('Disaggregation Data'!$P$3:$P$154,MATCH(LEFT(M108,255),LEFT('Disaggregation Data'!$J$3:$J$154,255),0))=0,"",INDEX('Disaggregation Data'!$P$3:$P$154,MATCH(LEFT(M108,255),LEFT('Disaggregation Data'!$J$3:$J$154,255),0))),"")</f>
        <v/>
      </c>
      <c r="I108" s="399" t="str">
        <f t="array" ref="I108">IFERROR(IF(INDEX('Disaggregation Data'!$M$3:$M$154,MATCH(LEFT(M108,255),LEFT('Disaggregation Data'!$J$3:$J$154,255),0))=0,"",INDEX('Disaggregation Data'!$M$3:$M$154,MATCH(LEFT(M108,255),LEFT('Disaggregation Data'!$J$3:$J$154,255),0))),"")</f>
        <v/>
      </c>
      <c r="J108" s="398" t="str">
        <f t="array" ref="J108">IFERROR(IF(INDEX('Disaggregation Data'!$N$3:$N$154,MATCH(LEFT(M108,255),LEFT('Disaggregation Data'!$J$3:$J$154,255),0))=0,"",INDEX('Disaggregation Data'!$N$3:$N$154,MATCH(LEFT(M108,255),LEFT('Disaggregation Data'!$J$3:$J$154,255),0))),"")</f>
        <v/>
      </c>
      <c r="K108" s="490">
        <f t="shared" si="4"/>
        <v>79</v>
      </c>
      <c r="L108" s="490" t="str">
        <f t="shared" si="5"/>
        <v/>
      </c>
      <c r="M108" s="490" t="str">
        <f t="shared" si="6"/>
        <v/>
      </c>
      <c r="N108" s="468" t="b">
        <f t="shared" si="7"/>
        <v>0</v>
      </c>
      <c r="O108" s="473" t="s">
        <v>1633</v>
      </c>
      <c r="P108" s="510" t="str">
        <f t="array" ref="P108">IFERROR(IF(INDEX('Disaggregation Records'!$G$3:$G$56,MATCH(LEFT(L108,255),LEFT('Disaggregation Records'!$D$3:$D$56,255),0))=0,"",INDEX('Disaggregation Records'!$G$3:$G$56,MATCH(LEFT(L108,255),LEFT('Disaggregation Records'!$D$3:$D$56,255),0))),"")</f>
        <v/>
      </c>
      <c r="Q108" s="511" t="s">
        <v>454</v>
      </c>
      <c r="R108" s="374"/>
    </row>
    <row r="109" spans="1:18" ht="47.1" customHeight="1" x14ac:dyDescent="0.25">
      <c r="A109" s="396">
        <v>11</v>
      </c>
      <c r="B109" s="414" t="str">
        <f>IFERROR(VLOOKUP(A109,'Impact Indicators - Section B'!$A$9:$S$27,19,FALSE),"")</f>
        <v/>
      </c>
      <c r="C109" s="509" t="str">
        <f t="array" ref="C109">IFERROR(IF(INDEX('Disaggregation Records'!$E$3:$E$56,MATCH(LEFT(L109,255),LEFT('Disaggregation Records'!$D$3:$D$56,255),0))=0,"",INDEX('Disaggregation Records'!$E$3:$E$56,MATCH(LEFT(L109,255),LEFT('Disaggregation Records'!$D$3:$D$56,255),0))),"")</f>
        <v/>
      </c>
      <c r="D109" s="509" t="str">
        <f t="array" ref="D109">IFERROR(IF(INDEX('Disaggregation Records'!$F$3:$F$56,MATCH(LEFT(L109,255),LEFT('Disaggregation Records'!$D$3:$D$56,255),0))=0,"",INDEX('Disaggregation Records'!$F$3:$F$56,MATCH(LEFT(L109,255),LEFT('Disaggregation Records'!$D$3:$D$56,255),0))),"")</f>
        <v/>
      </c>
      <c r="E109" s="399" t="str">
        <f t="array" ref="E109">IFERROR(IF(INDEX('Disaggregation Data'!$K$3:$K$154,MATCH(LEFT(M109,255),LEFT('Disaggregation Data'!$J$3:$J$154,255),0))=0,"",INDEX('Disaggregation Data'!$K$3:$K$154,MATCH(LEFT(M109,255),LEFT('Disaggregation Data'!$J$3:$J$154,255),0))),"")</f>
        <v/>
      </c>
      <c r="F109" s="399" t="str">
        <f t="array" ref="F109">IFERROR(IF(INDEX('Disaggregation Data'!$L$3:$L$154,MATCH(LEFT(M109,255),LEFT('Disaggregation Data'!$J$3:$J$154,255),0))=0,"",INDEX('Disaggregation Data'!$L$3:$L$154,MATCH(LEFT(M109,255),LEFT('Disaggregation Data'!$J$3:$J$154,255),0))),"")</f>
        <v/>
      </c>
      <c r="G109" s="399" t="str">
        <f t="array" ref="G109">IFERROR(IF(INDEX('Disaggregation Data'!$O$3:$O$154,MATCH(LEFT(M109,255),LEFT('Disaggregation Data'!$J$3:$J$154,255),0))=0,"",INDEX('Disaggregation Data'!$O$3:$O$154,MATCH(LEFT(M109,255),LEFT('Disaggregation Data'!$J$3:$J$154,255),0))),"")</f>
        <v/>
      </c>
      <c r="H109" s="398" t="str">
        <f t="array" ref="H109">IFERROR(IF(INDEX('Disaggregation Data'!$P$3:$P$154,MATCH(LEFT(M109,255),LEFT('Disaggregation Data'!$J$3:$J$154,255),0))=0,"",INDEX('Disaggregation Data'!$P$3:$P$154,MATCH(LEFT(M109,255),LEFT('Disaggregation Data'!$J$3:$J$154,255),0))),"")</f>
        <v/>
      </c>
      <c r="I109" s="399" t="str">
        <f t="array" ref="I109">IFERROR(IF(INDEX('Disaggregation Data'!$M$3:$M$154,MATCH(LEFT(M109,255),LEFT('Disaggregation Data'!$J$3:$J$154,255),0))=0,"",INDEX('Disaggregation Data'!$M$3:$M$154,MATCH(LEFT(M109,255),LEFT('Disaggregation Data'!$J$3:$J$154,255),0))),"")</f>
        <v/>
      </c>
      <c r="J109" s="398" t="str">
        <f t="array" ref="J109">IFERROR(IF(INDEX('Disaggregation Data'!$N$3:$N$154,MATCH(LEFT(M109,255),LEFT('Disaggregation Data'!$J$3:$J$154,255),0))=0,"",INDEX('Disaggregation Data'!$N$3:$N$154,MATCH(LEFT(M109,255),LEFT('Disaggregation Data'!$J$3:$J$154,255),0))),"")</f>
        <v/>
      </c>
      <c r="K109" s="490">
        <f t="shared" si="4"/>
        <v>80</v>
      </c>
      <c r="L109" s="490" t="str">
        <f t="shared" si="5"/>
        <v/>
      </c>
      <c r="M109" s="490" t="str">
        <f t="shared" si="6"/>
        <v/>
      </c>
      <c r="N109" s="468" t="b">
        <f t="shared" si="7"/>
        <v>0</v>
      </c>
      <c r="O109" s="473" t="s">
        <v>1634</v>
      </c>
      <c r="P109" s="510" t="str">
        <f t="array" ref="P109">IFERROR(IF(INDEX('Disaggregation Records'!$G$3:$G$56,MATCH(LEFT(L109,255),LEFT('Disaggregation Records'!$D$3:$D$56,255),0))=0,"",INDEX('Disaggregation Records'!$G$3:$G$56,MATCH(LEFT(L109,255),LEFT('Disaggregation Records'!$D$3:$D$56,255),0))),"")</f>
        <v/>
      </c>
      <c r="Q109" s="511" t="s">
        <v>455</v>
      </c>
      <c r="R109" s="374"/>
    </row>
    <row r="110" spans="1:18" ht="47.1" customHeight="1" x14ac:dyDescent="0.25">
      <c r="A110" s="396">
        <v>11</v>
      </c>
      <c r="B110" s="414" t="str">
        <f>IFERROR(VLOOKUP(A110,'Impact Indicators - Section B'!$A$9:$S$27,19,FALSE),"")</f>
        <v/>
      </c>
      <c r="C110" s="509" t="str">
        <f t="array" ref="C110">IFERROR(IF(INDEX('Disaggregation Records'!$E$3:$E$56,MATCH(LEFT(L110,255),LEFT('Disaggregation Records'!$D$3:$D$56,255),0))=0,"",INDEX('Disaggregation Records'!$E$3:$E$56,MATCH(LEFT(L110,255),LEFT('Disaggregation Records'!$D$3:$D$56,255),0))),"")</f>
        <v/>
      </c>
      <c r="D110" s="509" t="str">
        <f t="array" ref="D110">IFERROR(IF(INDEX('Disaggregation Records'!$F$3:$F$56,MATCH(LEFT(L110,255),LEFT('Disaggregation Records'!$D$3:$D$56,255),0))=0,"",INDEX('Disaggregation Records'!$F$3:$F$56,MATCH(LEFT(L110,255),LEFT('Disaggregation Records'!$D$3:$D$56,255),0))),"")</f>
        <v/>
      </c>
      <c r="E110" s="399" t="str">
        <f t="array" ref="E110">IFERROR(IF(INDEX('Disaggregation Data'!$K$3:$K$154,MATCH(LEFT(M110,255),LEFT('Disaggregation Data'!$J$3:$J$154,255),0))=0,"",INDEX('Disaggregation Data'!$K$3:$K$154,MATCH(LEFT(M110,255),LEFT('Disaggregation Data'!$J$3:$J$154,255),0))),"")</f>
        <v/>
      </c>
      <c r="F110" s="399" t="str">
        <f t="array" ref="F110">IFERROR(IF(INDEX('Disaggregation Data'!$L$3:$L$154,MATCH(LEFT(M110,255),LEFT('Disaggregation Data'!$J$3:$J$154,255),0))=0,"",INDEX('Disaggregation Data'!$L$3:$L$154,MATCH(LEFT(M110,255),LEFT('Disaggregation Data'!$J$3:$J$154,255),0))),"")</f>
        <v/>
      </c>
      <c r="G110" s="399" t="str">
        <f t="array" ref="G110">IFERROR(IF(INDEX('Disaggregation Data'!$O$3:$O$154,MATCH(LEFT(M110,255),LEFT('Disaggregation Data'!$J$3:$J$154,255),0))=0,"",INDEX('Disaggregation Data'!$O$3:$O$154,MATCH(LEFT(M110,255),LEFT('Disaggregation Data'!$J$3:$J$154,255),0))),"")</f>
        <v/>
      </c>
      <c r="H110" s="398" t="str">
        <f t="array" ref="H110">IFERROR(IF(INDEX('Disaggregation Data'!$P$3:$P$154,MATCH(LEFT(M110,255),LEFT('Disaggregation Data'!$J$3:$J$154,255),0))=0,"",INDEX('Disaggregation Data'!$P$3:$P$154,MATCH(LEFT(M110,255),LEFT('Disaggregation Data'!$J$3:$J$154,255),0))),"")</f>
        <v/>
      </c>
      <c r="I110" s="399" t="str">
        <f t="array" ref="I110">IFERROR(IF(INDEX('Disaggregation Data'!$M$3:$M$154,MATCH(LEFT(M110,255),LEFT('Disaggregation Data'!$J$3:$J$154,255),0))=0,"",INDEX('Disaggregation Data'!$M$3:$M$154,MATCH(LEFT(M110,255),LEFT('Disaggregation Data'!$J$3:$J$154,255),0))),"")</f>
        <v/>
      </c>
      <c r="J110" s="398" t="str">
        <f t="array" ref="J110">IFERROR(IF(INDEX('Disaggregation Data'!$N$3:$N$154,MATCH(LEFT(M110,255),LEFT('Disaggregation Data'!$J$3:$J$154,255),0))=0,"",INDEX('Disaggregation Data'!$N$3:$N$154,MATCH(LEFT(M110,255),LEFT('Disaggregation Data'!$J$3:$J$154,255),0))),"")</f>
        <v/>
      </c>
      <c r="K110" s="490">
        <f t="shared" si="4"/>
        <v>81</v>
      </c>
      <c r="L110" s="490" t="str">
        <f t="shared" si="5"/>
        <v/>
      </c>
      <c r="M110" s="490" t="str">
        <f t="shared" si="6"/>
        <v/>
      </c>
      <c r="N110" s="468" t="b">
        <f t="shared" si="7"/>
        <v>0</v>
      </c>
      <c r="O110" s="473" t="s">
        <v>1635</v>
      </c>
      <c r="P110" s="510" t="str">
        <f t="array" ref="P110">IFERROR(IF(INDEX('Disaggregation Records'!$G$3:$G$56,MATCH(LEFT(L110,255),LEFT('Disaggregation Records'!$D$3:$D$56,255),0))=0,"",INDEX('Disaggregation Records'!$G$3:$G$56,MATCH(LEFT(L110,255),LEFT('Disaggregation Records'!$D$3:$D$56,255),0))),"")</f>
        <v/>
      </c>
      <c r="Q110" s="511" t="s">
        <v>455</v>
      </c>
      <c r="R110" s="374"/>
    </row>
    <row r="111" spans="1:18" ht="47.1" customHeight="1" x14ac:dyDescent="0.25">
      <c r="A111" s="396">
        <v>11</v>
      </c>
      <c r="B111" s="414" t="str">
        <f>IFERROR(VLOOKUP(A111,'Impact Indicators - Section B'!$A$9:$S$27,19,FALSE),"")</f>
        <v/>
      </c>
      <c r="C111" s="509" t="str">
        <f t="array" ref="C111">IFERROR(IF(INDEX('Disaggregation Records'!$E$3:$E$56,MATCH(LEFT(L111,255),LEFT('Disaggregation Records'!$D$3:$D$56,255),0))=0,"",INDEX('Disaggregation Records'!$E$3:$E$56,MATCH(LEFT(L111,255),LEFT('Disaggregation Records'!$D$3:$D$56,255),0))),"")</f>
        <v/>
      </c>
      <c r="D111" s="509" t="str">
        <f t="array" ref="D111">IFERROR(IF(INDEX('Disaggregation Records'!$F$3:$F$56,MATCH(LEFT(L111,255),LEFT('Disaggregation Records'!$D$3:$D$56,255),0))=0,"",INDEX('Disaggregation Records'!$F$3:$F$56,MATCH(LEFT(L111,255),LEFT('Disaggregation Records'!$D$3:$D$56,255),0))),"")</f>
        <v/>
      </c>
      <c r="E111" s="399" t="str">
        <f t="array" ref="E111">IFERROR(IF(INDEX('Disaggregation Data'!$K$3:$K$154,MATCH(LEFT(M111,255),LEFT('Disaggregation Data'!$J$3:$J$154,255),0))=0,"",INDEX('Disaggregation Data'!$K$3:$K$154,MATCH(LEFT(M111,255),LEFT('Disaggregation Data'!$J$3:$J$154,255),0))),"")</f>
        <v/>
      </c>
      <c r="F111" s="399" t="str">
        <f t="array" ref="F111">IFERROR(IF(INDEX('Disaggregation Data'!$L$3:$L$154,MATCH(LEFT(M111,255),LEFT('Disaggregation Data'!$J$3:$J$154,255),0))=0,"",INDEX('Disaggregation Data'!$L$3:$L$154,MATCH(LEFT(M111,255),LEFT('Disaggregation Data'!$J$3:$J$154,255),0))),"")</f>
        <v/>
      </c>
      <c r="G111" s="399" t="str">
        <f t="array" ref="G111">IFERROR(IF(INDEX('Disaggregation Data'!$O$3:$O$154,MATCH(LEFT(M111,255),LEFT('Disaggregation Data'!$J$3:$J$154,255),0))=0,"",INDEX('Disaggregation Data'!$O$3:$O$154,MATCH(LEFT(M111,255),LEFT('Disaggregation Data'!$J$3:$J$154,255),0))),"")</f>
        <v/>
      </c>
      <c r="H111" s="398" t="str">
        <f t="array" ref="H111">IFERROR(IF(INDEX('Disaggregation Data'!$P$3:$P$154,MATCH(LEFT(M111,255),LEFT('Disaggregation Data'!$J$3:$J$154,255),0))=0,"",INDEX('Disaggregation Data'!$P$3:$P$154,MATCH(LEFT(M111,255),LEFT('Disaggregation Data'!$J$3:$J$154,255),0))),"")</f>
        <v/>
      </c>
      <c r="I111" s="399" t="str">
        <f t="array" ref="I111">IFERROR(IF(INDEX('Disaggregation Data'!$M$3:$M$154,MATCH(LEFT(M111,255),LEFT('Disaggregation Data'!$J$3:$J$154,255),0))=0,"",INDEX('Disaggregation Data'!$M$3:$M$154,MATCH(LEFT(M111,255),LEFT('Disaggregation Data'!$J$3:$J$154,255),0))),"")</f>
        <v/>
      </c>
      <c r="J111" s="398" t="str">
        <f t="array" ref="J111">IFERROR(IF(INDEX('Disaggregation Data'!$N$3:$N$154,MATCH(LEFT(M111,255),LEFT('Disaggregation Data'!$J$3:$J$154,255),0))=0,"",INDEX('Disaggregation Data'!$N$3:$N$154,MATCH(LEFT(M111,255),LEFT('Disaggregation Data'!$J$3:$J$154,255),0))),"")</f>
        <v/>
      </c>
      <c r="K111" s="490">
        <f t="shared" si="4"/>
        <v>82</v>
      </c>
      <c r="L111" s="490" t="str">
        <f t="shared" si="5"/>
        <v/>
      </c>
      <c r="M111" s="490" t="str">
        <f t="shared" si="6"/>
        <v/>
      </c>
      <c r="N111" s="468" t="b">
        <f t="shared" si="7"/>
        <v>0</v>
      </c>
      <c r="O111" s="473" t="s">
        <v>1636</v>
      </c>
      <c r="P111" s="510" t="str">
        <f t="array" ref="P111">IFERROR(IF(INDEX('Disaggregation Records'!$G$3:$G$56,MATCH(LEFT(L111,255),LEFT('Disaggregation Records'!$D$3:$D$56,255),0))=0,"",INDEX('Disaggregation Records'!$G$3:$G$56,MATCH(LEFT(L111,255),LEFT('Disaggregation Records'!$D$3:$D$56,255),0))),"")</f>
        <v/>
      </c>
      <c r="Q111" s="511" t="s">
        <v>455</v>
      </c>
      <c r="R111" s="374"/>
    </row>
    <row r="112" spans="1:18" ht="47.1" customHeight="1" x14ac:dyDescent="0.25">
      <c r="A112" s="396">
        <v>11</v>
      </c>
      <c r="B112" s="414" t="str">
        <f>IFERROR(VLOOKUP(A112,'Impact Indicators - Section B'!$A$9:$S$27,19,FALSE),"")</f>
        <v/>
      </c>
      <c r="C112" s="509" t="str">
        <f t="array" ref="C112">IFERROR(IF(INDEX('Disaggregation Records'!$E$3:$E$56,MATCH(LEFT(L112,255),LEFT('Disaggregation Records'!$D$3:$D$56,255),0))=0,"",INDEX('Disaggregation Records'!$E$3:$E$56,MATCH(LEFT(L112,255),LEFT('Disaggregation Records'!$D$3:$D$56,255),0))),"")</f>
        <v/>
      </c>
      <c r="D112" s="509" t="str">
        <f t="array" ref="D112">IFERROR(IF(INDEX('Disaggregation Records'!$F$3:$F$56,MATCH(LEFT(L112,255),LEFT('Disaggregation Records'!$D$3:$D$56,255),0))=0,"",INDEX('Disaggregation Records'!$F$3:$F$56,MATCH(LEFT(L112,255),LEFT('Disaggregation Records'!$D$3:$D$56,255),0))),"")</f>
        <v/>
      </c>
      <c r="E112" s="399" t="str">
        <f t="array" ref="E112">IFERROR(IF(INDEX('Disaggregation Data'!$K$3:$K$154,MATCH(LEFT(M112,255),LEFT('Disaggregation Data'!$J$3:$J$154,255),0))=0,"",INDEX('Disaggregation Data'!$K$3:$K$154,MATCH(LEFT(M112,255),LEFT('Disaggregation Data'!$J$3:$J$154,255),0))),"")</f>
        <v/>
      </c>
      <c r="F112" s="399" t="str">
        <f t="array" ref="F112">IFERROR(IF(INDEX('Disaggregation Data'!$L$3:$L$154,MATCH(LEFT(M112,255),LEFT('Disaggregation Data'!$J$3:$J$154,255),0))=0,"",INDEX('Disaggregation Data'!$L$3:$L$154,MATCH(LEFT(M112,255),LEFT('Disaggregation Data'!$J$3:$J$154,255),0))),"")</f>
        <v/>
      </c>
      <c r="G112" s="399" t="str">
        <f t="array" ref="G112">IFERROR(IF(INDEX('Disaggregation Data'!$O$3:$O$154,MATCH(LEFT(M112,255),LEFT('Disaggregation Data'!$J$3:$J$154,255),0))=0,"",INDEX('Disaggregation Data'!$O$3:$O$154,MATCH(LEFT(M112,255),LEFT('Disaggregation Data'!$J$3:$J$154,255),0))),"")</f>
        <v/>
      </c>
      <c r="H112" s="398" t="str">
        <f t="array" ref="H112">IFERROR(IF(INDEX('Disaggregation Data'!$P$3:$P$154,MATCH(LEFT(M112,255),LEFT('Disaggregation Data'!$J$3:$J$154,255),0))=0,"",INDEX('Disaggregation Data'!$P$3:$P$154,MATCH(LEFT(M112,255),LEFT('Disaggregation Data'!$J$3:$J$154,255),0))),"")</f>
        <v/>
      </c>
      <c r="I112" s="399" t="str">
        <f t="array" ref="I112">IFERROR(IF(INDEX('Disaggregation Data'!$M$3:$M$154,MATCH(LEFT(M112,255),LEFT('Disaggregation Data'!$J$3:$J$154,255),0))=0,"",INDEX('Disaggregation Data'!$M$3:$M$154,MATCH(LEFT(M112,255),LEFT('Disaggregation Data'!$J$3:$J$154,255),0))),"")</f>
        <v/>
      </c>
      <c r="J112" s="398" t="str">
        <f t="array" ref="J112">IFERROR(IF(INDEX('Disaggregation Data'!$N$3:$N$154,MATCH(LEFT(M112,255),LEFT('Disaggregation Data'!$J$3:$J$154,255),0))=0,"",INDEX('Disaggregation Data'!$N$3:$N$154,MATCH(LEFT(M112,255),LEFT('Disaggregation Data'!$J$3:$J$154,255),0))),"")</f>
        <v/>
      </c>
      <c r="K112" s="490">
        <f t="shared" si="4"/>
        <v>83</v>
      </c>
      <c r="L112" s="490" t="str">
        <f t="shared" si="5"/>
        <v/>
      </c>
      <c r="M112" s="490" t="str">
        <f t="shared" si="6"/>
        <v/>
      </c>
      <c r="N112" s="468" t="b">
        <f t="shared" si="7"/>
        <v>0</v>
      </c>
      <c r="O112" s="473" t="s">
        <v>1637</v>
      </c>
      <c r="P112" s="510" t="str">
        <f t="array" ref="P112">IFERROR(IF(INDEX('Disaggregation Records'!$G$3:$G$56,MATCH(LEFT(L112,255),LEFT('Disaggregation Records'!$D$3:$D$56,255),0))=0,"",INDEX('Disaggregation Records'!$G$3:$G$56,MATCH(LEFT(L112,255),LEFT('Disaggregation Records'!$D$3:$D$56,255),0))),"")</f>
        <v/>
      </c>
      <c r="Q112" s="511" t="s">
        <v>455</v>
      </c>
      <c r="R112" s="374"/>
    </row>
    <row r="113" spans="1:18" ht="47.1" customHeight="1" x14ac:dyDescent="0.25">
      <c r="A113" s="396">
        <v>11</v>
      </c>
      <c r="B113" s="414" t="str">
        <f>IFERROR(VLOOKUP(A113,'Impact Indicators - Section B'!$A$9:$S$27,19,FALSE),"")</f>
        <v/>
      </c>
      <c r="C113" s="509" t="str">
        <f t="array" ref="C113">IFERROR(IF(INDEX('Disaggregation Records'!$E$3:$E$56,MATCH(LEFT(L113,255),LEFT('Disaggregation Records'!$D$3:$D$56,255),0))=0,"",INDEX('Disaggregation Records'!$E$3:$E$56,MATCH(LEFT(L113,255),LEFT('Disaggregation Records'!$D$3:$D$56,255),0))),"")</f>
        <v/>
      </c>
      <c r="D113" s="509" t="str">
        <f t="array" ref="D113">IFERROR(IF(INDEX('Disaggregation Records'!$F$3:$F$56,MATCH(LEFT(L113,255),LEFT('Disaggregation Records'!$D$3:$D$56,255),0))=0,"",INDEX('Disaggregation Records'!$F$3:$F$56,MATCH(LEFT(L113,255),LEFT('Disaggregation Records'!$D$3:$D$56,255),0))),"")</f>
        <v/>
      </c>
      <c r="E113" s="399" t="str">
        <f t="array" ref="E113">IFERROR(IF(INDEX('Disaggregation Data'!$K$3:$K$154,MATCH(LEFT(M113,255),LEFT('Disaggregation Data'!$J$3:$J$154,255),0))=0,"",INDEX('Disaggregation Data'!$K$3:$K$154,MATCH(LEFT(M113,255),LEFT('Disaggregation Data'!$J$3:$J$154,255),0))),"")</f>
        <v/>
      </c>
      <c r="F113" s="399" t="str">
        <f t="array" ref="F113">IFERROR(IF(INDEX('Disaggregation Data'!$L$3:$L$154,MATCH(LEFT(M113,255),LEFT('Disaggregation Data'!$J$3:$J$154,255),0))=0,"",INDEX('Disaggregation Data'!$L$3:$L$154,MATCH(LEFT(M113,255),LEFT('Disaggregation Data'!$J$3:$J$154,255),0))),"")</f>
        <v/>
      </c>
      <c r="G113" s="399" t="str">
        <f t="array" ref="G113">IFERROR(IF(INDEX('Disaggregation Data'!$O$3:$O$154,MATCH(LEFT(M113,255),LEFT('Disaggregation Data'!$J$3:$J$154,255),0))=0,"",INDEX('Disaggregation Data'!$O$3:$O$154,MATCH(LEFT(M113,255),LEFT('Disaggregation Data'!$J$3:$J$154,255),0))),"")</f>
        <v/>
      </c>
      <c r="H113" s="398" t="str">
        <f t="array" ref="H113">IFERROR(IF(INDEX('Disaggregation Data'!$P$3:$P$154,MATCH(LEFT(M113,255),LEFT('Disaggregation Data'!$J$3:$J$154,255),0))=0,"",INDEX('Disaggregation Data'!$P$3:$P$154,MATCH(LEFT(M113,255),LEFT('Disaggregation Data'!$J$3:$J$154,255),0))),"")</f>
        <v/>
      </c>
      <c r="I113" s="399" t="str">
        <f t="array" ref="I113">IFERROR(IF(INDEX('Disaggregation Data'!$M$3:$M$154,MATCH(LEFT(M113,255),LEFT('Disaggregation Data'!$J$3:$J$154,255),0))=0,"",INDEX('Disaggregation Data'!$M$3:$M$154,MATCH(LEFT(M113,255),LEFT('Disaggregation Data'!$J$3:$J$154,255),0))),"")</f>
        <v/>
      </c>
      <c r="J113" s="398" t="str">
        <f t="array" ref="J113">IFERROR(IF(INDEX('Disaggregation Data'!$N$3:$N$154,MATCH(LEFT(M113,255),LEFT('Disaggregation Data'!$J$3:$J$154,255),0))=0,"",INDEX('Disaggregation Data'!$N$3:$N$154,MATCH(LEFT(M113,255),LEFT('Disaggregation Data'!$J$3:$J$154,255),0))),"")</f>
        <v/>
      </c>
      <c r="K113" s="490">
        <f t="shared" si="4"/>
        <v>84</v>
      </c>
      <c r="L113" s="490" t="str">
        <f t="shared" si="5"/>
        <v/>
      </c>
      <c r="M113" s="490" t="str">
        <f t="shared" si="6"/>
        <v/>
      </c>
      <c r="N113" s="468" t="b">
        <f t="shared" si="7"/>
        <v>0</v>
      </c>
      <c r="O113" s="473" t="s">
        <v>1638</v>
      </c>
      <c r="P113" s="510" t="str">
        <f t="array" ref="P113">IFERROR(IF(INDEX('Disaggregation Records'!$G$3:$G$56,MATCH(LEFT(L113,255),LEFT('Disaggregation Records'!$D$3:$D$56,255),0))=0,"",INDEX('Disaggregation Records'!$G$3:$G$56,MATCH(LEFT(L113,255),LEFT('Disaggregation Records'!$D$3:$D$56,255),0))),"")</f>
        <v/>
      </c>
      <c r="Q113" s="511" t="s">
        <v>455</v>
      </c>
      <c r="R113" s="374"/>
    </row>
    <row r="114" spans="1:18" ht="47.1" customHeight="1" x14ac:dyDescent="0.25">
      <c r="A114" s="396">
        <v>11</v>
      </c>
      <c r="B114" s="414" t="str">
        <f>IFERROR(VLOOKUP(A114,'Impact Indicators - Section B'!$A$9:$S$27,19,FALSE),"")</f>
        <v/>
      </c>
      <c r="C114" s="509" t="str">
        <f t="array" ref="C114">IFERROR(IF(INDEX('Disaggregation Records'!$E$3:$E$56,MATCH(LEFT(L114,255),LEFT('Disaggregation Records'!$D$3:$D$56,255),0))=0,"",INDEX('Disaggregation Records'!$E$3:$E$56,MATCH(LEFT(L114,255),LEFT('Disaggregation Records'!$D$3:$D$56,255),0))),"")</f>
        <v/>
      </c>
      <c r="D114" s="509" t="str">
        <f t="array" ref="D114">IFERROR(IF(INDEX('Disaggregation Records'!$F$3:$F$56,MATCH(LEFT(L114,255),LEFT('Disaggregation Records'!$D$3:$D$56,255),0))=0,"",INDEX('Disaggregation Records'!$F$3:$F$56,MATCH(LEFT(L114,255),LEFT('Disaggregation Records'!$D$3:$D$56,255),0))),"")</f>
        <v/>
      </c>
      <c r="E114" s="399" t="str">
        <f t="array" ref="E114">IFERROR(IF(INDEX('Disaggregation Data'!$K$3:$K$154,MATCH(LEFT(M114,255),LEFT('Disaggregation Data'!$J$3:$J$154,255),0))=0,"",INDEX('Disaggregation Data'!$K$3:$K$154,MATCH(LEFT(M114,255),LEFT('Disaggregation Data'!$J$3:$J$154,255),0))),"")</f>
        <v/>
      </c>
      <c r="F114" s="399" t="str">
        <f t="array" ref="F114">IFERROR(IF(INDEX('Disaggregation Data'!$L$3:$L$154,MATCH(LEFT(M114,255),LEFT('Disaggregation Data'!$J$3:$J$154,255),0))=0,"",INDEX('Disaggregation Data'!$L$3:$L$154,MATCH(LEFT(M114,255),LEFT('Disaggregation Data'!$J$3:$J$154,255),0))),"")</f>
        <v/>
      </c>
      <c r="G114" s="399" t="str">
        <f t="array" ref="G114">IFERROR(IF(INDEX('Disaggregation Data'!$O$3:$O$154,MATCH(LEFT(M114,255),LEFT('Disaggregation Data'!$J$3:$J$154,255),0))=0,"",INDEX('Disaggregation Data'!$O$3:$O$154,MATCH(LEFT(M114,255),LEFT('Disaggregation Data'!$J$3:$J$154,255),0))),"")</f>
        <v/>
      </c>
      <c r="H114" s="398" t="str">
        <f t="array" ref="H114">IFERROR(IF(INDEX('Disaggregation Data'!$P$3:$P$154,MATCH(LEFT(M114,255),LEFT('Disaggregation Data'!$J$3:$J$154,255),0))=0,"",INDEX('Disaggregation Data'!$P$3:$P$154,MATCH(LEFT(M114,255),LEFT('Disaggregation Data'!$J$3:$J$154,255),0))),"")</f>
        <v/>
      </c>
      <c r="I114" s="399" t="str">
        <f t="array" ref="I114">IFERROR(IF(INDEX('Disaggregation Data'!$M$3:$M$154,MATCH(LEFT(M114,255),LEFT('Disaggregation Data'!$J$3:$J$154,255),0))=0,"",INDEX('Disaggregation Data'!$M$3:$M$154,MATCH(LEFT(M114,255),LEFT('Disaggregation Data'!$J$3:$J$154,255),0))),"")</f>
        <v/>
      </c>
      <c r="J114" s="398" t="str">
        <f t="array" ref="J114">IFERROR(IF(INDEX('Disaggregation Data'!$N$3:$N$154,MATCH(LEFT(M114,255),LEFT('Disaggregation Data'!$J$3:$J$154,255),0))=0,"",INDEX('Disaggregation Data'!$N$3:$N$154,MATCH(LEFT(M114,255),LEFT('Disaggregation Data'!$J$3:$J$154,255),0))),"")</f>
        <v/>
      </c>
      <c r="K114" s="490">
        <f t="shared" si="4"/>
        <v>85</v>
      </c>
      <c r="L114" s="490" t="str">
        <f t="shared" si="5"/>
        <v/>
      </c>
      <c r="M114" s="490" t="str">
        <f t="shared" si="6"/>
        <v/>
      </c>
      <c r="N114" s="468" t="b">
        <f t="shared" si="7"/>
        <v>0</v>
      </c>
      <c r="O114" s="473" t="s">
        <v>1639</v>
      </c>
      <c r="P114" s="510" t="str">
        <f t="array" ref="P114">IFERROR(IF(INDEX('Disaggregation Records'!$G$3:$G$56,MATCH(LEFT(L114,255),LEFT('Disaggregation Records'!$D$3:$D$56,255),0))=0,"",INDEX('Disaggregation Records'!$G$3:$G$56,MATCH(LEFT(L114,255),LEFT('Disaggregation Records'!$D$3:$D$56,255),0))),"")</f>
        <v/>
      </c>
      <c r="Q114" s="511" t="s">
        <v>455</v>
      </c>
      <c r="R114" s="374"/>
    </row>
    <row r="115" spans="1:18" ht="47.1" customHeight="1" x14ac:dyDescent="0.25">
      <c r="A115" s="396">
        <v>11</v>
      </c>
      <c r="B115" s="414" t="str">
        <f>IFERROR(VLOOKUP(A115,'Impact Indicators - Section B'!$A$9:$S$27,19,FALSE),"")</f>
        <v/>
      </c>
      <c r="C115" s="509" t="str">
        <f t="array" ref="C115">IFERROR(IF(INDEX('Disaggregation Records'!$E$3:$E$56,MATCH(LEFT(L115,255),LEFT('Disaggregation Records'!$D$3:$D$56,255),0))=0,"",INDEX('Disaggregation Records'!$E$3:$E$56,MATCH(LEFT(L115,255),LEFT('Disaggregation Records'!$D$3:$D$56,255),0))),"")</f>
        <v/>
      </c>
      <c r="D115" s="509" t="str">
        <f t="array" ref="D115">IFERROR(IF(INDEX('Disaggregation Records'!$F$3:$F$56,MATCH(LEFT(L115,255),LEFT('Disaggregation Records'!$D$3:$D$56,255),0))=0,"",INDEX('Disaggregation Records'!$F$3:$F$56,MATCH(LEFT(L115,255),LEFT('Disaggregation Records'!$D$3:$D$56,255),0))),"")</f>
        <v/>
      </c>
      <c r="E115" s="399" t="str">
        <f t="array" ref="E115">IFERROR(IF(INDEX('Disaggregation Data'!$K$3:$K$154,MATCH(LEFT(M115,255),LEFT('Disaggregation Data'!$J$3:$J$154,255),0))=0,"",INDEX('Disaggregation Data'!$K$3:$K$154,MATCH(LEFT(M115,255),LEFT('Disaggregation Data'!$J$3:$J$154,255),0))),"")</f>
        <v/>
      </c>
      <c r="F115" s="399" t="str">
        <f t="array" ref="F115">IFERROR(IF(INDEX('Disaggregation Data'!$L$3:$L$154,MATCH(LEFT(M115,255),LEFT('Disaggregation Data'!$J$3:$J$154,255),0))=0,"",INDEX('Disaggregation Data'!$L$3:$L$154,MATCH(LEFT(M115,255),LEFT('Disaggregation Data'!$J$3:$J$154,255),0))),"")</f>
        <v/>
      </c>
      <c r="G115" s="399" t="str">
        <f t="array" ref="G115">IFERROR(IF(INDEX('Disaggregation Data'!$O$3:$O$154,MATCH(LEFT(M115,255),LEFT('Disaggregation Data'!$J$3:$J$154,255),0))=0,"",INDEX('Disaggregation Data'!$O$3:$O$154,MATCH(LEFT(M115,255),LEFT('Disaggregation Data'!$J$3:$J$154,255),0))),"")</f>
        <v/>
      </c>
      <c r="H115" s="398" t="str">
        <f t="array" ref="H115">IFERROR(IF(INDEX('Disaggregation Data'!$P$3:$P$154,MATCH(LEFT(M115,255),LEFT('Disaggregation Data'!$J$3:$J$154,255),0))=0,"",INDEX('Disaggregation Data'!$P$3:$P$154,MATCH(LEFT(M115,255),LEFT('Disaggregation Data'!$J$3:$J$154,255),0))),"")</f>
        <v/>
      </c>
      <c r="I115" s="399" t="str">
        <f t="array" ref="I115">IFERROR(IF(INDEX('Disaggregation Data'!$M$3:$M$154,MATCH(LEFT(M115,255),LEFT('Disaggregation Data'!$J$3:$J$154,255),0))=0,"",INDEX('Disaggregation Data'!$M$3:$M$154,MATCH(LEFT(M115,255),LEFT('Disaggregation Data'!$J$3:$J$154,255),0))),"")</f>
        <v/>
      </c>
      <c r="J115" s="398" t="str">
        <f t="array" ref="J115">IFERROR(IF(INDEX('Disaggregation Data'!$N$3:$N$154,MATCH(LEFT(M115,255),LEFT('Disaggregation Data'!$J$3:$J$154,255),0))=0,"",INDEX('Disaggregation Data'!$N$3:$N$154,MATCH(LEFT(M115,255),LEFT('Disaggregation Data'!$J$3:$J$154,255),0))),"")</f>
        <v/>
      </c>
      <c r="K115" s="490">
        <f t="shared" si="4"/>
        <v>86</v>
      </c>
      <c r="L115" s="490" t="str">
        <f t="shared" si="5"/>
        <v/>
      </c>
      <c r="M115" s="490" t="str">
        <f t="shared" si="6"/>
        <v/>
      </c>
      <c r="N115" s="468" t="b">
        <f t="shared" si="7"/>
        <v>0</v>
      </c>
      <c r="O115" s="473" t="s">
        <v>1640</v>
      </c>
      <c r="P115" s="510" t="str">
        <f t="array" ref="P115">IFERROR(IF(INDEX('Disaggregation Records'!$G$3:$G$56,MATCH(LEFT(L115,255),LEFT('Disaggregation Records'!$D$3:$D$56,255),0))=0,"",INDEX('Disaggregation Records'!$G$3:$G$56,MATCH(LEFT(L115,255),LEFT('Disaggregation Records'!$D$3:$D$56,255),0))),"")</f>
        <v/>
      </c>
      <c r="Q115" s="511" t="s">
        <v>455</v>
      </c>
      <c r="R115" s="374"/>
    </row>
    <row r="116" spans="1:18" ht="47.1" customHeight="1" x14ac:dyDescent="0.25">
      <c r="A116" s="396">
        <v>11</v>
      </c>
      <c r="B116" s="414" t="str">
        <f>IFERROR(VLOOKUP(A116,'Impact Indicators - Section B'!$A$9:$S$27,19,FALSE),"")</f>
        <v/>
      </c>
      <c r="C116" s="509" t="str">
        <f t="array" ref="C116">IFERROR(IF(INDEX('Disaggregation Records'!$E$3:$E$56,MATCH(LEFT(L116,255),LEFT('Disaggregation Records'!$D$3:$D$56,255),0))=0,"",INDEX('Disaggregation Records'!$E$3:$E$56,MATCH(LEFT(L116,255),LEFT('Disaggregation Records'!$D$3:$D$56,255),0))),"")</f>
        <v/>
      </c>
      <c r="D116" s="509" t="str">
        <f t="array" ref="D116">IFERROR(IF(INDEX('Disaggregation Records'!$F$3:$F$56,MATCH(LEFT(L116,255),LEFT('Disaggregation Records'!$D$3:$D$56,255),0))=0,"",INDEX('Disaggregation Records'!$F$3:$F$56,MATCH(LEFT(L116,255),LEFT('Disaggregation Records'!$D$3:$D$56,255),0))),"")</f>
        <v/>
      </c>
      <c r="E116" s="399" t="str">
        <f t="array" ref="E116">IFERROR(IF(INDEX('Disaggregation Data'!$K$3:$K$154,MATCH(LEFT(M116,255),LEFT('Disaggregation Data'!$J$3:$J$154,255),0))=0,"",INDEX('Disaggregation Data'!$K$3:$K$154,MATCH(LEFT(M116,255),LEFT('Disaggregation Data'!$J$3:$J$154,255),0))),"")</f>
        <v/>
      </c>
      <c r="F116" s="399" t="str">
        <f t="array" ref="F116">IFERROR(IF(INDEX('Disaggregation Data'!$L$3:$L$154,MATCH(LEFT(M116,255),LEFT('Disaggregation Data'!$J$3:$J$154,255),0))=0,"",INDEX('Disaggregation Data'!$L$3:$L$154,MATCH(LEFT(M116,255),LEFT('Disaggregation Data'!$J$3:$J$154,255),0))),"")</f>
        <v/>
      </c>
      <c r="G116" s="399" t="str">
        <f t="array" ref="G116">IFERROR(IF(INDEX('Disaggregation Data'!$O$3:$O$154,MATCH(LEFT(M116,255),LEFT('Disaggregation Data'!$J$3:$J$154,255),0))=0,"",INDEX('Disaggregation Data'!$O$3:$O$154,MATCH(LEFT(M116,255),LEFT('Disaggregation Data'!$J$3:$J$154,255),0))),"")</f>
        <v/>
      </c>
      <c r="H116" s="398" t="str">
        <f t="array" ref="H116">IFERROR(IF(INDEX('Disaggregation Data'!$P$3:$P$154,MATCH(LEFT(M116,255),LEFT('Disaggregation Data'!$J$3:$J$154,255),0))=0,"",INDEX('Disaggregation Data'!$P$3:$P$154,MATCH(LEFT(M116,255),LEFT('Disaggregation Data'!$J$3:$J$154,255),0))),"")</f>
        <v/>
      </c>
      <c r="I116" s="399" t="str">
        <f t="array" ref="I116">IFERROR(IF(INDEX('Disaggregation Data'!$M$3:$M$154,MATCH(LEFT(M116,255),LEFT('Disaggregation Data'!$J$3:$J$154,255),0))=0,"",INDEX('Disaggregation Data'!$M$3:$M$154,MATCH(LEFT(M116,255),LEFT('Disaggregation Data'!$J$3:$J$154,255),0))),"")</f>
        <v/>
      </c>
      <c r="J116" s="398" t="str">
        <f t="array" ref="J116">IFERROR(IF(INDEX('Disaggregation Data'!$N$3:$N$154,MATCH(LEFT(M116,255),LEFT('Disaggregation Data'!$J$3:$J$154,255),0))=0,"",INDEX('Disaggregation Data'!$N$3:$N$154,MATCH(LEFT(M116,255),LEFT('Disaggregation Data'!$J$3:$J$154,255),0))),"")</f>
        <v/>
      </c>
      <c r="K116" s="490">
        <f t="shared" si="4"/>
        <v>87</v>
      </c>
      <c r="L116" s="490" t="str">
        <f t="shared" si="5"/>
        <v/>
      </c>
      <c r="M116" s="490" t="str">
        <f t="shared" si="6"/>
        <v/>
      </c>
      <c r="N116" s="468" t="b">
        <f t="shared" si="7"/>
        <v>0</v>
      </c>
      <c r="O116" s="473" t="s">
        <v>1641</v>
      </c>
      <c r="P116" s="510" t="str">
        <f t="array" ref="P116">IFERROR(IF(INDEX('Disaggregation Records'!$G$3:$G$56,MATCH(LEFT(L116,255),LEFT('Disaggregation Records'!$D$3:$D$56,255),0))=0,"",INDEX('Disaggregation Records'!$G$3:$G$56,MATCH(LEFT(L116,255),LEFT('Disaggregation Records'!$D$3:$D$56,255),0))),"")</f>
        <v/>
      </c>
      <c r="Q116" s="511" t="s">
        <v>455</v>
      </c>
      <c r="R116" s="374"/>
    </row>
    <row r="117" spans="1:18" ht="47.1" customHeight="1" x14ac:dyDescent="0.25">
      <c r="A117" s="396">
        <v>11</v>
      </c>
      <c r="B117" s="414" t="str">
        <f>IFERROR(VLOOKUP(A117,'Impact Indicators - Section B'!$A$9:$S$27,19,FALSE),"")</f>
        <v/>
      </c>
      <c r="C117" s="509" t="str">
        <f t="array" ref="C117">IFERROR(IF(INDEX('Disaggregation Records'!$E$3:$E$56,MATCH(LEFT(L117,255),LEFT('Disaggregation Records'!$D$3:$D$56,255),0))=0,"",INDEX('Disaggregation Records'!$E$3:$E$56,MATCH(LEFT(L117,255),LEFT('Disaggregation Records'!$D$3:$D$56,255),0))),"")</f>
        <v/>
      </c>
      <c r="D117" s="509" t="str">
        <f t="array" ref="D117">IFERROR(IF(INDEX('Disaggregation Records'!$F$3:$F$56,MATCH(LEFT(L117,255),LEFT('Disaggregation Records'!$D$3:$D$56,255),0))=0,"",INDEX('Disaggregation Records'!$F$3:$F$56,MATCH(LEFT(L117,255),LEFT('Disaggregation Records'!$D$3:$D$56,255),0))),"")</f>
        <v/>
      </c>
      <c r="E117" s="399" t="str">
        <f t="array" ref="E117">IFERROR(IF(INDEX('Disaggregation Data'!$K$3:$K$154,MATCH(LEFT(M117,255),LEFT('Disaggregation Data'!$J$3:$J$154,255),0))=0,"",INDEX('Disaggregation Data'!$K$3:$K$154,MATCH(LEFT(M117,255),LEFT('Disaggregation Data'!$J$3:$J$154,255),0))),"")</f>
        <v/>
      </c>
      <c r="F117" s="399" t="str">
        <f t="array" ref="F117">IFERROR(IF(INDEX('Disaggregation Data'!$L$3:$L$154,MATCH(LEFT(M117,255),LEFT('Disaggregation Data'!$J$3:$J$154,255),0))=0,"",INDEX('Disaggregation Data'!$L$3:$L$154,MATCH(LEFT(M117,255),LEFT('Disaggregation Data'!$J$3:$J$154,255),0))),"")</f>
        <v/>
      </c>
      <c r="G117" s="399" t="str">
        <f t="array" ref="G117">IFERROR(IF(INDEX('Disaggregation Data'!$O$3:$O$154,MATCH(LEFT(M117,255),LEFT('Disaggregation Data'!$J$3:$J$154,255),0))=0,"",INDEX('Disaggregation Data'!$O$3:$O$154,MATCH(LEFT(M117,255),LEFT('Disaggregation Data'!$J$3:$J$154,255),0))),"")</f>
        <v/>
      </c>
      <c r="H117" s="398" t="str">
        <f t="array" ref="H117">IFERROR(IF(INDEX('Disaggregation Data'!$P$3:$P$154,MATCH(LEFT(M117,255),LEFT('Disaggregation Data'!$J$3:$J$154,255),0))=0,"",INDEX('Disaggregation Data'!$P$3:$P$154,MATCH(LEFT(M117,255),LEFT('Disaggregation Data'!$J$3:$J$154,255),0))),"")</f>
        <v/>
      </c>
      <c r="I117" s="399" t="str">
        <f t="array" ref="I117">IFERROR(IF(INDEX('Disaggregation Data'!$M$3:$M$154,MATCH(LEFT(M117,255),LEFT('Disaggregation Data'!$J$3:$J$154,255),0))=0,"",INDEX('Disaggregation Data'!$M$3:$M$154,MATCH(LEFT(M117,255),LEFT('Disaggregation Data'!$J$3:$J$154,255),0))),"")</f>
        <v/>
      </c>
      <c r="J117" s="398" t="str">
        <f t="array" ref="J117">IFERROR(IF(INDEX('Disaggregation Data'!$N$3:$N$154,MATCH(LEFT(M117,255),LEFT('Disaggregation Data'!$J$3:$J$154,255),0))=0,"",INDEX('Disaggregation Data'!$N$3:$N$154,MATCH(LEFT(M117,255),LEFT('Disaggregation Data'!$J$3:$J$154,255),0))),"")</f>
        <v/>
      </c>
      <c r="K117" s="490">
        <f t="shared" si="4"/>
        <v>88</v>
      </c>
      <c r="L117" s="490" t="str">
        <f t="shared" si="5"/>
        <v/>
      </c>
      <c r="M117" s="490" t="str">
        <f t="shared" si="6"/>
        <v/>
      </c>
      <c r="N117" s="468" t="b">
        <f t="shared" si="7"/>
        <v>0</v>
      </c>
      <c r="O117" s="473" t="s">
        <v>1642</v>
      </c>
      <c r="P117" s="510" t="str">
        <f t="array" ref="P117">IFERROR(IF(INDEX('Disaggregation Records'!$G$3:$G$56,MATCH(LEFT(L117,255),LEFT('Disaggregation Records'!$D$3:$D$56,255),0))=0,"",INDEX('Disaggregation Records'!$G$3:$G$56,MATCH(LEFT(L117,255),LEFT('Disaggregation Records'!$D$3:$D$56,255),0))),"")</f>
        <v/>
      </c>
      <c r="Q117" s="511" t="s">
        <v>455</v>
      </c>
      <c r="R117" s="374"/>
    </row>
    <row r="118" spans="1:18" ht="47.1" customHeight="1" x14ac:dyDescent="0.25">
      <c r="A118" s="396">
        <v>11</v>
      </c>
      <c r="B118" s="414" t="str">
        <f>IFERROR(VLOOKUP(A118,'Impact Indicators - Section B'!$A$9:$S$27,19,FALSE),"")</f>
        <v/>
      </c>
      <c r="C118" s="509" t="str">
        <f t="array" ref="C118">IFERROR(IF(INDEX('Disaggregation Records'!$E$3:$E$56,MATCH(LEFT(L118,255),LEFT('Disaggregation Records'!$D$3:$D$56,255),0))=0,"",INDEX('Disaggregation Records'!$E$3:$E$56,MATCH(LEFT(L118,255),LEFT('Disaggregation Records'!$D$3:$D$56,255),0))),"")</f>
        <v/>
      </c>
      <c r="D118" s="509" t="str">
        <f t="array" ref="D118">IFERROR(IF(INDEX('Disaggregation Records'!$F$3:$F$56,MATCH(LEFT(L118,255),LEFT('Disaggregation Records'!$D$3:$D$56,255),0))=0,"",INDEX('Disaggregation Records'!$F$3:$F$56,MATCH(LEFT(L118,255),LEFT('Disaggregation Records'!$D$3:$D$56,255),0))),"")</f>
        <v/>
      </c>
      <c r="E118" s="399" t="str">
        <f t="array" ref="E118">IFERROR(IF(INDEX('Disaggregation Data'!$K$3:$K$154,MATCH(LEFT(M118,255),LEFT('Disaggregation Data'!$J$3:$J$154,255),0))=0,"",INDEX('Disaggregation Data'!$K$3:$K$154,MATCH(LEFT(M118,255),LEFT('Disaggregation Data'!$J$3:$J$154,255),0))),"")</f>
        <v/>
      </c>
      <c r="F118" s="399" t="str">
        <f t="array" ref="F118">IFERROR(IF(INDEX('Disaggregation Data'!$L$3:$L$154,MATCH(LEFT(M118,255),LEFT('Disaggregation Data'!$J$3:$J$154,255),0))=0,"",INDEX('Disaggregation Data'!$L$3:$L$154,MATCH(LEFT(M118,255),LEFT('Disaggregation Data'!$J$3:$J$154,255),0))),"")</f>
        <v/>
      </c>
      <c r="G118" s="399" t="str">
        <f t="array" ref="G118">IFERROR(IF(INDEX('Disaggregation Data'!$O$3:$O$154,MATCH(LEFT(M118,255),LEFT('Disaggregation Data'!$J$3:$J$154,255),0))=0,"",INDEX('Disaggregation Data'!$O$3:$O$154,MATCH(LEFT(M118,255),LEFT('Disaggregation Data'!$J$3:$J$154,255),0))),"")</f>
        <v/>
      </c>
      <c r="H118" s="398" t="str">
        <f t="array" ref="H118">IFERROR(IF(INDEX('Disaggregation Data'!$P$3:$P$154,MATCH(LEFT(M118,255),LEFT('Disaggregation Data'!$J$3:$J$154,255),0))=0,"",INDEX('Disaggregation Data'!$P$3:$P$154,MATCH(LEFT(M118,255),LEFT('Disaggregation Data'!$J$3:$J$154,255),0))),"")</f>
        <v/>
      </c>
      <c r="I118" s="399" t="str">
        <f t="array" ref="I118">IFERROR(IF(INDEX('Disaggregation Data'!$M$3:$M$154,MATCH(LEFT(M118,255),LEFT('Disaggregation Data'!$J$3:$J$154,255),0))=0,"",INDEX('Disaggregation Data'!$M$3:$M$154,MATCH(LEFT(M118,255),LEFT('Disaggregation Data'!$J$3:$J$154,255),0))),"")</f>
        <v/>
      </c>
      <c r="J118" s="398" t="str">
        <f t="array" ref="J118">IFERROR(IF(INDEX('Disaggregation Data'!$N$3:$N$154,MATCH(LEFT(M118,255),LEFT('Disaggregation Data'!$J$3:$J$154,255),0))=0,"",INDEX('Disaggregation Data'!$N$3:$N$154,MATCH(LEFT(M118,255),LEFT('Disaggregation Data'!$J$3:$J$154,255),0))),"")</f>
        <v/>
      </c>
      <c r="K118" s="490">
        <f t="shared" si="4"/>
        <v>89</v>
      </c>
      <c r="L118" s="490" t="str">
        <f t="shared" si="5"/>
        <v/>
      </c>
      <c r="M118" s="490" t="str">
        <f t="shared" si="6"/>
        <v/>
      </c>
      <c r="N118" s="468" t="b">
        <f t="shared" si="7"/>
        <v>0</v>
      </c>
      <c r="O118" s="473" t="s">
        <v>1643</v>
      </c>
      <c r="P118" s="510" t="str">
        <f t="array" ref="P118">IFERROR(IF(INDEX('Disaggregation Records'!$G$3:$G$56,MATCH(LEFT(L118,255),LEFT('Disaggregation Records'!$D$3:$D$56,255),0))=0,"",INDEX('Disaggregation Records'!$G$3:$G$56,MATCH(LEFT(L118,255),LEFT('Disaggregation Records'!$D$3:$D$56,255),0))),"")</f>
        <v/>
      </c>
      <c r="Q118" s="511" t="s">
        <v>455</v>
      </c>
      <c r="R118" s="374"/>
    </row>
    <row r="119" spans="1:18" ht="47.1" customHeight="1" x14ac:dyDescent="0.25">
      <c r="A119" s="396">
        <v>12</v>
      </c>
      <c r="B119" s="414" t="str">
        <f>IFERROR(VLOOKUP(A119,'Impact Indicators - Section B'!$A$9:$S$27,19,FALSE),"")</f>
        <v/>
      </c>
      <c r="C119" s="509" t="str">
        <f t="array" ref="C119">IFERROR(IF(INDEX('Disaggregation Records'!$E$3:$E$56,MATCH(LEFT(L119,255),LEFT('Disaggregation Records'!$D$3:$D$56,255),0))=0,"",INDEX('Disaggregation Records'!$E$3:$E$56,MATCH(LEFT(L119,255),LEFT('Disaggregation Records'!$D$3:$D$56,255),0))),"")</f>
        <v/>
      </c>
      <c r="D119" s="509" t="str">
        <f t="array" ref="D119">IFERROR(IF(INDEX('Disaggregation Records'!$F$3:$F$56,MATCH(LEFT(L119,255),LEFT('Disaggregation Records'!$D$3:$D$56,255),0))=0,"",INDEX('Disaggregation Records'!$F$3:$F$56,MATCH(LEFT(L119,255),LEFT('Disaggregation Records'!$D$3:$D$56,255),0))),"")</f>
        <v/>
      </c>
      <c r="E119" s="399" t="str">
        <f t="array" ref="E119">IFERROR(IF(INDEX('Disaggregation Data'!$K$3:$K$154,MATCH(LEFT(M119,255),LEFT('Disaggregation Data'!$J$3:$J$154,255),0))=0,"",INDEX('Disaggregation Data'!$K$3:$K$154,MATCH(LEFT(M119,255),LEFT('Disaggregation Data'!$J$3:$J$154,255),0))),"")</f>
        <v/>
      </c>
      <c r="F119" s="399" t="str">
        <f t="array" ref="F119">IFERROR(IF(INDEX('Disaggregation Data'!$L$3:$L$154,MATCH(LEFT(M119,255),LEFT('Disaggregation Data'!$J$3:$J$154,255),0))=0,"",INDEX('Disaggregation Data'!$L$3:$L$154,MATCH(LEFT(M119,255),LEFT('Disaggregation Data'!$J$3:$J$154,255),0))),"")</f>
        <v/>
      </c>
      <c r="G119" s="399" t="str">
        <f t="array" ref="G119">IFERROR(IF(INDEX('Disaggregation Data'!$O$3:$O$154,MATCH(LEFT(M119,255),LEFT('Disaggregation Data'!$J$3:$J$154,255),0))=0,"",INDEX('Disaggregation Data'!$O$3:$O$154,MATCH(LEFT(M119,255),LEFT('Disaggregation Data'!$J$3:$J$154,255),0))),"")</f>
        <v/>
      </c>
      <c r="H119" s="398" t="str">
        <f t="array" ref="H119">IFERROR(IF(INDEX('Disaggregation Data'!$P$3:$P$154,MATCH(LEFT(M119,255),LEFT('Disaggregation Data'!$J$3:$J$154,255),0))=0,"",INDEX('Disaggregation Data'!$P$3:$P$154,MATCH(LEFT(M119,255),LEFT('Disaggregation Data'!$J$3:$J$154,255),0))),"")</f>
        <v/>
      </c>
      <c r="I119" s="399" t="str">
        <f t="array" ref="I119">IFERROR(IF(INDEX('Disaggregation Data'!$M$3:$M$154,MATCH(LEFT(M119,255),LEFT('Disaggregation Data'!$J$3:$J$154,255),0))=0,"",INDEX('Disaggregation Data'!$M$3:$M$154,MATCH(LEFT(M119,255),LEFT('Disaggregation Data'!$J$3:$J$154,255),0))),"")</f>
        <v/>
      </c>
      <c r="J119" s="398" t="str">
        <f t="array" ref="J119">IFERROR(IF(INDEX('Disaggregation Data'!$N$3:$N$154,MATCH(LEFT(M119,255),LEFT('Disaggregation Data'!$J$3:$J$154,255),0))=0,"",INDEX('Disaggregation Data'!$N$3:$N$154,MATCH(LEFT(M119,255),LEFT('Disaggregation Data'!$J$3:$J$154,255),0))),"")</f>
        <v/>
      </c>
      <c r="K119" s="490">
        <f t="shared" si="4"/>
        <v>90</v>
      </c>
      <c r="L119" s="490" t="str">
        <f t="shared" si="5"/>
        <v/>
      </c>
      <c r="M119" s="490" t="str">
        <f t="shared" si="6"/>
        <v/>
      </c>
      <c r="N119" s="468" t="b">
        <f t="shared" si="7"/>
        <v>0</v>
      </c>
      <c r="O119" s="473" t="s">
        <v>1644</v>
      </c>
      <c r="P119" s="510" t="str">
        <f t="array" ref="P119">IFERROR(IF(INDEX('Disaggregation Records'!$G$3:$G$56,MATCH(LEFT(L119,255),LEFT('Disaggregation Records'!$D$3:$D$56,255),0))=0,"",INDEX('Disaggregation Records'!$G$3:$G$56,MATCH(LEFT(L119,255),LEFT('Disaggregation Records'!$D$3:$D$56,255),0))),"")</f>
        <v/>
      </c>
      <c r="Q119" s="511" t="s">
        <v>456</v>
      </c>
      <c r="R119" s="374"/>
    </row>
    <row r="120" spans="1:18" ht="47.1" customHeight="1" x14ac:dyDescent="0.25">
      <c r="A120" s="396">
        <v>12</v>
      </c>
      <c r="B120" s="414" t="str">
        <f>IFERROR(VLOOKUP(A120,'Impact Indicators - Section B'!$A$9:$S$27,19,FALSE),"")</f>
        <v/>
      </c>
      <c r="C120" s="509" t="str">
        <f t="array" ref="C120">IFERROR(IF(INDEX('Disaggregation Records'!$E$3:$E$56,MATCH(LEFT(L120,255),LEFT('Disaggregation Records'!$D$3:$D$56,255),0))=0,"",INDEX('Disaggregation Records'!$E$3:$E$56,MATCH(LEFT(L120,255),LEFT('Disaggregation Records'!$D$3:$D$56,255),0))),"")</f>
        <v/>
      </c>
      <c r="D120" s="509" t="str">
        <f t="array" ref="D120">IFERROR(IF(INDEX('Disaggregation Records'!$F$3:$F$56,MATCH(LEFT(L120,255),LEFT('Disaggregation Records'!$D$3:$D$56,255),0))=0,"",INDEX('Disaggregation Records'!$F$3:$F$56,MATCH(LEFT(L120,255),LEFT('Disaggregation Records'!$D$3:$D$56,255),0))),"")</f>
        <v/>
      </c>
      <c r="E120" s="399" t="str">
        <f t="array" ref="E120">IFERROR(IF(INDEX('Disaggregation Data'!$K$3:$K$154,MATCH(LEFT(M120,255),LEFT('Disaggregation Data'!$J$3:$J$154,255),0))=0,"",INDEX('Disaggregation Data'!$K$3:$K$154,MATCH(LEFT(M120,255),LEFT('Disaggregation Data'!$J$3:$J$154,255),0))),"")</f>
        <v/>
      </c>
      <c r="F120" s="399" t="str">
        <f t="array" ref="F120">IFERROR(IF(INDEX('Disaggregation Data'!$L$3:$L$154,MATCH(LEFT(M120,255),LEFT('Disaggregation Data'!$J$3:$J$154,255),0))=0,"",INDEX('Disaggregation Data'!$L$3:$L$154,MATCH(LEFT(M120,255),LEFT('Disaggregation Data'!$J$3:$J$154,255),0))),"")</f>
        <v/>
      </c>
      <c r="G120" s="399" t="str">
        <f t="array" ref="G120">IFERROR(IF(INDEX('Disaggregation Data'!$O$3:$O$154,MATCH(LEFT(M120,255),LEFT('Disaggregation Data'!$J$3:$J$154,255),0))=0,"",INDEX('Disaggregation Data'!$O$3:$O$154,MATCH(LEFT(M120,255),LEFT('Disaggregation Data'!$J$3:$J$154,255),0))),"")</f>
        <v/>
      </c>
      <c r="H120" s="398" t="str">
        <f t="array" ref="H120">IFERROR(IF(INDEX('Disaggregation Data'!$P$3:$P$154,MATCH(LEFT(M120,255),LEFT('Disaggregation Data'!$J$3:$J$154,255),0))=0,"",INDEX('Disaggregation Data'!$P$3:$P$154,MATCH(LEFT(M120,255),LEFT('Disaggregation Data'!$J$3:$J$154,255),0))),"")</f>
        <v/>
      </c>
      <c r="I120" s="399" t="str">
        <f t="array" ref="I120">IFERROR(IF(INDEX('Disaggregation Data'!$M$3:$M$154,MATCH(LEFT(M120,255),LEFT('Disaggregation Data'!$J$3:$J$154,255),0))=0,"",INDEX('Disaggregation Data'!$M$3:$M$154,MATCH(LEFT(M120,255),LEFT('Disaggregation Data'!$J$3:$J$154,255),0))),"")</f>
        <v/>
      </c>
      <c r="J120" s="398" t="str">
        <f t="array" ref="J120">IFERROR(IF(INDEX('Disaggregation Data'!$N$3:$N$154,MATCH(LEFT(M120,255),LEFT('Disaggregation Data'!$J$3:$J$154,255),0))=0,"",INDEX('Disaggregation Data'!$N$3:$N$154,MATCH(LEFT(M120,255),LEFT('Disaggregation Data'!$J$3:$J$154,255),0))),"")</f>
        <v/>
      </c>
      <c r="K120" s="490">
        <f t="shared" si="4"/>
        <v>91</v>
      </c>
      <c r="L120" s="490" t="str">
        <f t="shared" si="5"/>
        <v/>
      </c>
      <c r="M120" s="490" t="str">
        <f t="shared" si="6"/>
        <v/>
      </c>
      <c r="N120" s="468" t="b">
        <f t="shared" si="7"/>
        <v>0</v>
      </c>
      <c r="O120" s="473" t="s">
        <v>1645</v>
      </c>
      <c r="P120" s="510" t="str">
        <f t="array" ref="P120">IFERROR(IF(INDEX('Disaggregation Records'!$G$3:$G$56,MATCH(LEFT(L120,255),LEFT('Disaggregation Records'!$D$3:$D$56,255),0))=0,"",INDEX('Disaggregation Records'!$G$3:$G$56,MATCH(LEFT(L120,255),LEFT('Disaggregation Records'!$D$3:$D$56,255),0))),"")</f>
        <v/>
      </c>
      <c r="Q120" s="511" t="s">
        <v>456</v>
      </c>
      <c r="R120" s="374"/>
    </row>
    <row r="121" spans="1:18" ht="47.1" customHeight="1" x14ac:dyDescent="0.25">
      <c r="A121" s="396">
        <v>12</v>
      </c>
      <c r="B121" s="414" t="str">
        <f>IFERROR(VLOOKUP(A121,'Impact Indicators - Section B'!$A$9:$S$27,19,FALSE),"")</f>
        <v/>
      </c>
      <c r="C121" s="509" t="str">
        <f t="array" ref="C121">IFERROR(IF(INDEX('Disaggregation Records'!$E$3:$E$56,MATCH(LEFT(L121,255),LEFT('Disaggregation Records'!$D$3:$D$56,255),0))=0,"",INDEX('Disaggregation Records'!$E$3:$E$56,MATCH(LEFT(L121,255),LEFT('Disaggregation Records'!$D$3:$D$56,255),0))),"")</f>
        <v/>
      </c>
      <c r="D121" s="509" t="str">
        <f t="array" ref="D121">IFERROR(IF(INDEX('Disaggregation Records'!$F$3:$F$56,MATCH(LEFT(L121,255),LEFT('Disaggregation Records'!$D$3:$D$56,255),0))=0,"",INDEX('Disaggregation Records'!$F$3:$F$56,MATCH(LEFT(L121,255),LEFT('Disaggregation Records'!$D$3:$D$56,255),0))),"")</f>
        <v/>
      </c>
      <c r="E121" s="399" t="str">
        <f t="array" ref="E121">IFERROR(IF(INDEX('Disaggregation Data'!$K$3:$K$154,MATCH(LEFT(M121,255),LEFT('Disaggregation Data'!$J$3:$J$154,255),0))=0,"",INDEX('Disaggregation Data'!$K$3:$K$154,MATCH(LEFT(M121,255),LEFT('Disaggregation Data'!$J$3:$J$154,255),0))),"")</f>
        <v/>
      </c>
      <c r="F121" s="399" t="str">
        <f t="array" ref="F121">IFERROR(IF(INDEX('Disaggregation Data'!$L$3:$L$154,MATCH(LEFT(M121,255),LEFT('Disaggregation Data'!$J$3:$J$154,255),0))=0,"",INDEX('Disaggregation Data'!$L$3:$L$154,MATCH(LEFT(M121,255),LEFT('Disaggregation Data'!$J$3:$J$154,255),0))),"")</f>
        <v/>
      </c>
      <c r="G121" s="399" t="str">
        <f t="array" ref="G121">IFERROR(IF(INDEX('Disaggregation Data'!$O$3:$O$154,MATCH(LEFT(M121,255),LEFT('Disaggregation Data'!$J$3:$J$154,255),0))=0,"",INDEX('Disaggregation Data'!$O$3:$O$154,MATCH(LEFT(M121,255),LEFT('Disaggregation Data'!$J$3:$J$154,255),0))),"")</f>
        <v/>
      </c>
      <c r="H121" s="398" t="str">
        <f t="array" ref="H121">IFERROR(IF(INDEX('Disaggregation Data'!$P$3:$P$154,MATCH(LEFT(M121,255),LEFT('Disaggregation Data'!$J$3:$J$154,255),0))=0,"",INDEX('Disaggregation Data'!$P$3:$P$154,MATCH(LEFT(M121,255),LEFT('Disaggregation Data'!$J$3:$J$154,255),0))),"")</f>
        <v/>
      </c>
      <c r="I121" s="399" t="str">
        <f t="array" ref="I121">IFERROR(IF(INDEX('Disaggregation Data'!$M$3:$M$154,MATCH(LEFT(M121,255),LEFT('Disaggregation Data'!$J$3:$J$154,255),0))=0,"",INDEX('Disaggregation Data'!$M$3:$M$154,MATCH(LEFT(M121,255),LEFT('Disaggregation Data'!$J$3:$J$154,255),0))),"")</f>
        <v/>
      </c>
      <c r="J121" s="398" t="str">
        <f t="array" ref="J121">IFERROR(IF(INDEX('Disaggregation Data'!$N$3:$N$154,MATCH(LEFT(M121,255),LEFT('Disaggregation Data'!$J$3:$J$154,255),0))=0,"",INDEX('Disaggregation Data'!$N$3:$N$154,MATCH(LEFT(M121,255),LEFT('Disaggregation Data'!$J$3:$J$154,255),0))),"")</f>
        <v/>
      </c>
      <c r="K121" s="490">
        <f t="shared" si="4"/>
        <v>92</v>
      </c>
      <c r="L121" s="490" t="str">
        <f t="shared" si="5"/>
        <v/>
      </c>
      <c r="M121" s="490" t="str">
        <f t="shared" si="6"/>
        <v/>
      </c>
      <c r="N121" s="468" t="b">
        <f t="shared" si="7"/>
        <v>0</v>
      </c>
      <c r="O121" s="473" t="s">
        <v>1646</v>
      </c>
      <c r="P121" s="510" t="str">
        <f t="array" ref="P121">IFERROR(IF(INDEX('Disaggregation Records'!$G$3:$G$56,MATCH(LEFT(L121,255),LEFT('Disaggregation Records'!$D$3:$D$56,255),0))=0,"",INDEX('Disaggregation Records'!$G$3:$G$56,MATCH(LEFT(L121,255),LEFT('Disaggregation Records'!$D$3:$D$56,255),0))),"")</f>
        <v/>
      </c>
      <c r="Q121" s="511" t="s">
        <v>456</v>
      </c>
      <c r="R121" s="374"/>
    </row>
    <row r="122" spans="1:18" ht="47.1" customHeight="1" x14ac:dyDescent="0.25">
      <c r="A122" s="396">
        <v>12</v>
      </c>
      <c r="B122" s="414" t="str">
        <f>IFERROR(VLOOKUP(A122,'Impact Indicators - Section B'!$A$9:$S$27,19,FALSE),"")</f>
        <v/>
      </c>
      <c r="C122" s="509" t="str">
        <f t="array" ref="C122">IFERROR(IF(INDEX('Disaggregation Records'!$E$3:$E$56,MATCH(LEFT(L122,255),LEFT('Disaggregation Records'!$D$3:$D$56,255),0))=0,"",INDEX('Disaggregation Records'!$E$3:$E$56,MATCH(LEFT(L122,255),LEFT('Disaggregation Records'!$D$3:$D$56,255),0))),"")</f>
        <v/>
      </c>
      <c r="D122" s="509" t="str">
        <f t="array" ref="D122">IFERROR(IF(INDEX('Disaggregation Records'!$F$3:$F$56,MATCH(LEFT(L122,255),LEFT('Disaggregation Records'!$D$3:$D$56,255),0))=0,"",INDEX('Disaggregation Records'!$F$3:$F$56,MATCH(LEFT(L122,255),LEFT('Disaggregation Records'!$D$3:$D$56,255),0))),"")</f>
        <v/>
      </c>
      <c r="E122" s="399" t="str">
        <f t="array" ref="E122">IFERROR(IF(INDEX('Disaggregation Data'!$K$3:$K$154,MATCH(LEFT(M122,255),LEFT('Disaggregation Data'!$J$3:$J$154,255),0))=0,"",INDEX('Disaggregation Data'!$K$3:$K$154,MATCH(LEFT(M122,255),LEFT('Disaggregation Data'!$J$3:$J$154,255),0))),"")</f>
        <v/>
      </c>
      <c r="F122" s="399" t="str">
        <f t="array" ref="F122">IFERROR(IF(INDEX('Disaggregation Data'!$L$3:$L$154,MATCH(LEFT(M122,255),LEFT('Disaggregation Data'!$J$3:$J$154,255),0))=0,"",INDEX('Disaggregation Data'!$L$3:$L$154,MATCH(LEFT(M122,255),LEFT('Disaggregation Data'!$J$3:$J$154,255),0))),"")</f>
        <v/>
      </c>
      <c r="G122" s="399" t="str">
        <f t="array" ref="G122">IFERROR(IF(INDEX('Disaggregation Data'!$O$3:$O$154,MATCH(LEFT(M122,255),LEFT('Disaggregation Data'!$J$3:$J$154,255),0))=0,"",INDEX('Disaggregation Data'!$O$3:$O$154,MATCH(LEFT(M122,255),LEFT('Disaggregation Data'!$J$3:$J$154,255),0))),"")</f>
        <v/>
      </c>
      <c r="H122" s="398" t="str">
        <f t="array" ref="H122">IFERROR(IF(INDEX('Disaggregation Data'!$P$3:$P$154,MATCH(LEFT(M122,255),LEFT('Disaggregation Data'!$J$3:$J$154,255),0))=0,"",INDEX('Disaggregation Data'!$P$3:$P$154,MATCH(LEFT(M122,255),LEFT('Disaggregation Data'!$J$3:$J$154,255),0))),"")</f>
        <v/>
      </c>
      <c r="I122" s="399" t="str">
        <f t="array" ref="I122">IFERROR(IF(INDEX('Disaggregation Data'!$M$3:$M$154,MATCH(LEFT(M122,255),LEFT('Disaggregation Data'!$J$3:$J$154,255),0))=0,"",INDEX('Disaggregation Data'!$M$3:$M$154,MATCH(LEFT(M122,255),LEFT('Disaggregation Data'!$J$3:$J$154,255),0))),"")</f>
        <v/>
      </c>
      <c r="J122" s="398" t="str">
        <f t="array" ref="J122">IFERROR(IF(INDEX('Disaggregation Data'!$N$3:$N$154,MATCH(LEFT(M122,255),LEFT('Disaggregation Data'!$J$3:$J$154,255),0))=0,"",INDEX('Disaggregation Data'!$N$3:$N$154,MATCH(LEFT(M122,255),LEFT('Disaggregation Data'!$J$3:$J$154,255),0))),"")</f>
        <v/>
      </c>
      <c r="K122" s="490">
        <f t="shared" si="4"/>
        <v>93</v>
      </c>
      <c r="L122" s="490" t="str">
        <f t="shared" si="5"/>
        <v/>
      </c>
      <c r="M122" s="490" t="str">
        <f t="shared" si="6"/>
        <v/>
      </c>
      <c r="N122" s="468" t="b">
        <f t="shared" si="7"/>
        <v>0</v>
      </c>
      <c r="O122" s="473" t="s">
        <v>1647</v>
      </c>
      <c r="P122" s="510" t="str">
        <f t="array" ref="P122">IFERROR(IF(INDEX('Disaggregation Records'!$G$3:$G$56,MATCH(LEFT(L122,255),LEFT('Disaggregation Records'!$D$3:$D$56,255),0))=0,"",INDEX('Disaggregation Records'!$G$3:$G$56,MATCH(LEFT(L122,255),LEFT('Disaggregation Records'!$D$3:$D$56,255),0))),"")</f>
        <v/>
      </c>
      <c r="Q122" s="511" t="s">
        <v>456</v>
      </c>
      <c r="R122" s="374"/>
    </row>
    <row r="123" spans="1:18" ht="47.1" customHeight="1" x14ac:dyDescent="0.25">
      <c r="A123" s="396">
        <v>12</v>
      </c>
      <c r="B123" s="414" t="str">
        <f>IFERROR(VLOOKUP(A123,'Impact Indicators - Section B'!$A$9:$S$27,19,FALSE),"")</f>
        <v/>
      </c>
      <c r="C123" s="509" t="str">
        <f t="array" ref="C123">IFERROR(IF(INDEX('Disaggregation Records'!$E$3:$E$56,MATCH(LEFT(L123,255),LEFT('Disaggregation Records'!$D$3:$D$56,255),0))=0,"",INDEX('Disaggregation Records'!$E$3:$E$56,MATCH(LEFT(L123,255),LEFT('Disaggregation Records'!$D$3:$D$56,255),0))),"")</f>
        <v/>
      </c>
      <c r="D123" s="509" t="str">
        <f t="array" ref="D123">IFERROR(IF(INDEX('Disaggregation Records'!$F$3:$F$56,MATCH(LEFT(L123,255),LEFT('Disaggregation Records'!$D$3:$D$56,255),0))=0,"",INDEX('Disaggregation Records'!$F$3:$F$56,MATCH(LEFT(L123,255),LEFT('Disaggregation Records'!$D$3:$D$56,255),0))),"")</f>
        <v/>
      </c>
      <c r="E123" s="399" t="str">
        <f t="array" ref="E123">IFERROR(IF(INDEX('Disaggregation Data'!$K$3:$K$154,MATCH(LEFT(M123,255),LEFT('Disaggregation Data'!$J$3:$J$154,255),0))=0,"",INDEX('Disaggregation Data'!$K$3:$K$154,MATCH(LEFT(M123,255),LEFT('Disaggregation Data'!$J$3:$J$154,255),0))),"")</f>
        <v/>
      </c>
      <c r="F123" s="399" t="str">
        <f t="array" ref="F123">IFERROR(IF(INDEX('Disaggregation Data'!$L$3:$L$154,MATCH(LEFT(M123,255),LEFT('Disaggregation Data'!$J$3:$J$154,255),0))=0,"",INDEX('Disaggregation Data'!$L$3:$L$154,MATCH(LEFT(M123,255),LEFT('Disaggregation Data'!$J$3:$J$154,255),0))),"")</f>
        <v/>
      </c>
      <c r="G123" s="399" t="str">
        <f t="array" ref="G123">IFERROR(IF(INDEX('Disaggregation Data'!$O$3:$O$154,MATCH(LEFT(M123,255),LEFT('Disaggregation Data'!$J$3:$J$154,255),0))=0,"",INDEX('Disaggregation Data'!$O$3:$O$154,MATCH(LEFT(M123,255),LEFT('Disaggregation Data'!$J$3:$J$154,255),0))),"")</f>
        <v/>
      </c>
      <c r="H123" s="398" t="str">
        <f t="array" ref="H123">IFERROR(IF(INDEX('Disaggregation Data'!$P$3:$P$154,MATCH(LEFT(M123,255),LEFT('Disaggregation Data'!$J$3:$J$154,255),0))=0,"",INDEX('Disaggregation Data'!$P$3:$P$154,MATCH(LEFT(M123,255),LEFT('Disaggregation Data'!$J$3:$J$154,255),0))),"")</f>
        <v/>
      </c>
      <c r="I123" s="399" t="str">
        <f t="array" ref="I123">IFERROR(IF(INDEX('Disaggregation Data'!$M$3:$M$154,MATCH(LEFT(M123,255),LEFT('Disaggregation Data'!$J$3:$J$154,255),0))=0,"",INDEX('Disaggregation Data'!$M$3:$M$154,MATCH(LEFT(M123,255),LEFT('Disaggregation Data'!$J$3:$J$154,255),0))),"")</f>
        <v/>
      </c>
      <c r="J123" s="398" t="str">
        <f t="array" ref="J123">IFERROR(IF(INDEX('Disaggregation Data'!$N$3:$N$154,MATCH(LEFT(M123,255),LEFT('Disaggregation Data'!$J$3:$J$154,255),0))=0,"",INDEX('Disaggregation Data'!$N$3:$N$154,MATCH(LEFT(M123,255),LEFT('Disaggregation Data'!$J$3:$J$154,255),0))),"")</f>
        <v/>
      </c>
      <c r="K123" s="490">
        <f t="shared" si="4"/>
        <v>94</v>
      </c>
      <c r="L123" s="490" t="str">
        <f t="shared" si="5"/>
        <v/>
      </c>
      <c r="M123" s="490" t="str">
        <f t="shared" si="6"/>
        <v/>
      </c>
      <c r="N123" s="468" t="b">
        <f t="shared" si="7"/>
        <v>0</v>
      </c>
      <c r="O123" s="473" t="s">
        <v>1648</v>
      </c>
      <c r="P123" s="510" t="str">
        <f t="array" ref="P123">IFERROR(IF(INDEX('Disaggregation Records'!$G$3:$G$56,MATCH(LEFT(L123,255),LEFT('Disaggregation Records'!$D$3:$D$56,255),0))=0,"",INDEX('Disaggregation Records'!$G$3:$G$56,MATCH(LEFT(L123,255),LEFT('Disaggregation Records'!$D$3:$D$56,255),0))),"")</f>
        <v/>
      </c>
      <c r="Q123" s="511" t="s">
        <v>456</v>
      </c>
      <c r="R123" s="374"/>
    </row>
    <row r="124" spans="1:18" ht="47.1" customHeight="1" x14ac:dyDescent="0.25">
      <c r="A124" s="396">
        <v>12</v>
      </c>
      <c r="B124" s="414" t="str">
        <f>IFERROR(VLOOKUP(A124,'Impact Indicators - Section B'!$A$9:$S$27,19,FALSE),"")</f>
        <v/>
      </c>
      <c r="C124" s="509" t="str">
        <f t="array" ref="C124">IFERROR(IF(INDEX('Disaggregation Records'!$E$3:$E$56,MATCH(LEFT(L124,255),LEFT('Disaggregation Records'!$D$3:$D$56,255),0))=0,"",INDEX('Disaggregation Records'!$E$3:$E$56,MATCH(LEFT(L124,255),LEFT('Disaggregation Records'!$D$3:$D$56,255),0))),"")</f>
        <v/>
      </c>
      <c r="D124" s="509" t="str">
        <f t="array" ref="D124">IFERROR(IF(INDEX('Disaggregation Records'!$F$3:$F$56,MATCH(LEFT(L124,255),LEFT('Disaggregation Records'!$D$3:$D$56,255),0))=0,"",INDEX('Disaggregation Records'!$F$3:$F$56,MATCH(LEFT(L124,255),LEFT('Disaggregation Records'!$D$3:$D$56,255),0))),"")</f>
        <v/>
      </c>
      <c r="E124" s="399" t="str">
        <f t="array" ref="E124">IFERROR(IF(INDEX('Disaggregation Data'!$K$3:$K$154,MATCH(LEFT(M124,255),LEFT('Disaggregation Data'!$J$3:$J$154,255),0))=0,"",INDEX('Disaggregation Data'!$K$3:$K$154,MATCH(LEFT(M124,255),LEFT('Disaggregation Data'!$J$3:$J$154,255),0))),"")</f>
        <v/>
      </c>
      <c r="F124" s="399" t="str">
        <f t="array" ref="F124">IFERROR(IF(INDEX('Disaggregation Data'!$L$3:$L$154,MATCH(LEFT(M124,255),LEFT('Disaggregation Data'!$J$3:$J$154,255),0))=0,"",INDEX('Disaggregation Data'!$L$3:$L$154,MATCH(LEFT(M124,255),LEFT('Disaggregation Data'!$J$3:$J$154,255),0))),"")</f>
        <v/>
      </c>
      <c r="G124" s="399" t="str">
        <f t="array" ref="G124">IFERROR(IF(INDEX('Disaggregation Data'!$O$3:$O$154,MATCH(LEFT(M124,255),LEFT('Disaggregation Data'!$J$3:$J$154,255),0))=0,"",INDEX('Disaggregation Data'!$O$3:$O$154,MATCH(LEFT(M124,255),LEFT('Disaggregation Data'!$J$3:$J$154,255),0))),"")</f>
        <v/>
      </c>
      <c r="H124" s="398" t="str">
        <f t="array" ref="H124">IFERROR(IF(INDEX('Disaggregation Data'!$P$3:$P$154,MATCH(LEFT(M124,255),LEFT('Disaggregation Data'!$J$3:$J$154,255),0))=0,"",INDEX('Disaggregation Data'!$P$3:$P$154,MATCH(LEFT(M124,255),LEFT('Disaggregation Data'!$J$3:$J$154,255),0))),"")</f>
        <v/>
      </c>
      <c r="I124" s="399" t="str">
        <f t="array" ref="I124">IFERROR(IF(INDEX('Disaggregation Data'!$M$3:$M$154,MATCH(LEFT(M124,255),LEFT('Disaggregation Data'!$J$3:$J$154,255),0))=0,"",INDEX('Disaggregation Data'!$M$3:$M$154,MATCH(LEFT(M124,255),LEFT('Disaggregation Data'!$J$3:$J$154,255),0))),"")</f>
        <v/>
      </c>
      <c r="J124" s="398" t="str">
        <f t="array" ref="J124">IFERROR(IF(INDEX('Disaggregation Data'!$N$3:$N$154,MATCH(LEFT(M124,255),LEFT('Disaggregation Data'!$J$3:$J$154,255),0))=0,"",INDEX('Disaggregation Data'!$N$3:$N$154,MATCH(LEFT(M124,255),LEFT('Disaggregation Data'!$J$3:$J$154,255),0))),"")</f>
        <v/>
      </c>
      <c r="K124" s="490">
        <f t="shared" si="4"/>
        <v>95</v>
      </c>
      <c r="L124" s="490" t="str">
        <f t="shared" si="5"/>
        <v/>
      </c>
      <c r="M124" s="490" t="str">
        <f t="shared" si="6"/>
        <v/>
      </c>
      <c r="N124" s="468" t="b">
        <f t="shared" si="7"/>
        <v>0</v>
      </c>
      <c r="O124" s="473" t="s">
        <v>1649</v>
      </c>
      <c r="P124" s="510" t="str">
        <f t="array" ref="P124">IFERROR(IF(INDEX('Disaggregation Records'!$G$3:$G$56,MATCH(LEFT(L124,255),LEFT('Disaggregation Records'!$D$3:$D$56,255),0))=0,"",INDEX('Disaggregation Records'!$G$3:$G$56,MATCH(LEFT(L124,255),LEFT('Disaggregation Records'!$D$3:$D$56,255),0))),"")</f>
        <v/>
      </c>
      <c r="Q124" s="511" t="s">
        <v>456</v>
      </c>
      <c r="R124" s="374"/>
    </row>
    <row r="125" spans="1:18" ht="47.1" customHeight="1" x14ac:dyDescent="0.25">
      <c r="A125" s="396">
        <v>12</v>
      </c>
      <c r="B125" s="414" t="str">
        <f>IFERROR(VLOOKUP(A125,'Impact Indicators - Section B'!$A$9:$S$27,19,FALSE),"")</f>
        <v/>
      </c>
      <c r="C125" s="509" t="str">
        <f t="array" ref="C125">IFERROR(IF(INDEX('Disaggregation Records'!$E$3:$E$56,MATCH(LEFT(L125,255),LEFT('Disaggregation Records'!$D$3:$D$56,255),0))=0,"",INDEX('Disaggregation Records'!$E$3:$E$56,MATCH(LEFT(L125,255),LEFT('Disaggregation Records'!$D$3:$D$56,255),0))),"")</f>
        <v/>
      </c>
      <c r="D125" s="509" t="str">
        <f t="array" ref="D125">IFERROR(IF(INDEX('Disaggregation Records'!$F$3:$F$56,MATCH(LEFT(L125,255),LEFT('Disaggregation Records'!$D$3:$D$56,255),0))=0,"",INDEX('Disaggregation Records'!$F$3:$F$56,MATCH(LEFT(L125,255),LEFT('Disaggregation Records'!$D$3:$D$56,255),0))),"")</f>
        <v/>
      </c>
      <c r="E125" s="399" t="str">
        <f t="array" ref="E125">IFERROR(IF(INDEX('Disaggregation Data'!$K$3:$K$154,MATCH(LEFT(M125,255),LEFT('Disaggregation Data'!$J$3:$J$154,255),0))=0,"",INDEX('Disaggregation Data'!$K$3:$K$154,MATCH(LEFT(M125,255),LEFT('Disaggregation Data'!$J$3:$J$154,255),0))),"")</f>
        <v/>
      </c>
      <c r="F125" s="399" t="str">
        <f t="array" ref="F125">IFERROR(IF(INDEX('Disaggregation Data'!$L$3:$L$154,MATCH(LEFT(M125,255),LEFT('Disaggregation Data'!$J$3:$J$154,255),0))=0,"",INDEX('Disaggregation Data'!$L$3:$L$154,MATCH(LEFT(M125,255),LEFT('Disaggregation Data'!$J$3:$J$154,255),0))),"")</f>
        <v/>
      </c>
      <c r="G125" s="399" t="str">
        <f t="array" ref="G125">IFERROR(IF(INDEX('Disaggregation Data'!$O$3:$O$154,MATCH(LEFT(M125,255),LEFT('Disaggregation Data'!$J$3:$J$154,255),0))=0,"",INDEX('Disaggregation Data'!$O$3:$O$154,MATCH(LEFT(M125,255),LEFT('Disaggregation Data'!$J$3:$J$154,255),0))),"")</f>
        <v/>
      </c>
      <c r="H125" s="398" t="str">
        <f t="array" ref="H125">IFERROR(IF(INDEX('Disaggregation Data'!$P$3:$P$154,MATCH(LEFT(M125,255),LEFT('Disaggregation Data'!$J$3:$J$154,255),0))=0,"",INDEX('Disaggregation Data'!$P$3:$P$154,MATCH(LEFT(M125,255),LEFT('Disaggregation Data'!$J$3:$J$154,255),0))),"")</f>
        <v/>
      </c>
      <c r="I125" s="399" t="str">
        <f t="array" ref="I125">IFERROR(IF(INDEX('Disaggregation Data'!$M$3:$M$154,MATCH(LEFT(M125,255),LEFT('Disaggregation Data'!$J$3:$J$154,255),0))=0,"",INDEX('Disaggregation Data'!$M$3:$M$154,MATCH(LEFT(M125,255),LEFT('Disaggregation Data'!$J$3:$J$154,255),0))),"")</f>
        <v/>
      </c>
      <c r="J125" s="398" t="str">
        <f t="array" ref="J125">IFERROR(IF(INDEX('Disaggregation Data'!$N$3:$N$154,MATCH(LEFT(M125,255),LEFT('Disaggregation Data'!$J$3:$J$154,255),0))=0,"",INDEX('Disaggregation Data'!$N$3:$N$154,MATCH(LEFT(M125,255),LEFT('Disaggregation Data'!$J$3:$J$154,255),0))),"")</f>
        <v/>
      </c>
      <c r="K125" s="490">
        <f t="shared" si="4"/>
        <v>96</v>
      </c>
      <c r="L125" s="490" t="str">
        <f t="shared" si="5"/>
        <v/>
      </c>
      <c r="M125" s="490" t="str">
        <f t="shared" si="6"/>
        <v/>
      </c>
      <c r="N125" s="468" t="b">
        <f t="shared" si="7"/>
        <v>0</v>
      </c>
      <c r="O125" s="473" t="s">
        <v>1650</v>
      </c>
      <c r="P125" s="510" t="str">
        <f t="array" ref="P125">IFERROR(IF(INDEX('Disaggregation Records'!$G$3:$G$56,MATCH(LEFT(L125,255),LEFT('Disaggregation Records'!$D$3:$D$56,255),0))=0,"",INDEX('Disaggregation Records'!$G$3:$G$56,MATCH(LEFT(L125,255),LEFT('Disaggregation Records'!$D$3:$D$56,255),0))),"")</f>
        <v/>
      </c>
      <c r="Q125" s="511" t="s">
        <v>456</v>
      </c>
      <c r="R125" s="374"/>
    </row>
    <row r="126" spans="1:18" ht="47.1" customHeight="1" x14ac:dyDescent="0.25">
      <c r="A126" s="396">
        <v>12</v>
      </c>
      <c r="B126" s="414" t="str">
        <f>IFERROR(VLOOKUP(A126,'Impact Indicators - Section B'!$A$9:$S$27,19,FALSE),"")</f>
        <v/>
      </c>
      <c r="C126" s="509" t="str">
        <f t="array" ref="C126">IFERROR(IF(INDEX('Disaggregation Records'!$E$3:$E$56,MATCH(LEFT(L126,255),LEFT('Disaggregation Records'!$D$3:$D$56,255),0))=0,"",INDEX('Disaggregation Records'!$E$3:$E$56,MATCH(LEFT(L126,255),LEFT('Disaggregation Records'!$D$3:$D$56,255),0))),"")</f>
        <v/>
      </c>
      <c r="D126" s="509" t="str">
        <f t="array" ref="D126">IFERROR(IF(INDEX('Disaggregation Records'!$F$3:$F$56,MATCH(LEFT(L126,255),LEFT('Disaggregation Records'!$D$3:$D$56,255),0))=0,"",INDEX('Disaggregation Records'!$F$3:$F$56,MATCH(LEFT(L126,255),LEFT('Disaggregation Records'!$D$3:$D$56,255),0))),"")</f>
        <v/>
      </c>
      <c r="E126" s="399" t="str">
        <f t="array" ref="E126">IFERROR(IF(INDEX('Disaggregation Data'!$K$3:$K$154,MATCH(LEFT(M126,255),LEFT('Disaggregation Data'!$J$3:$J$154,255),0))=0,"",INDEX('Disaggregation Data'!$K$3:$K$154,MATCH(LEFT(M126,255),LEFT('Disaggregation Data'!$J$3:$J$154,255),0))),"")</f>
        <v/>
      </c>
      <c r="F126" s="399" t="str">
        <f t="array" ref="F126">IFERROR(IF(INDEX('Disaggregation Data'!$L$3:$L$154,MATCH(LEFT(M126,255),LEFT('Disaggregation Data'!$J$3:$J$154,255),0))=0,"",INDEX('Disaggregation Data'!$L$3:$L$154,MATCH(LEFT(M126,255),LEFT('Disaggregation Data'!$J$3:$J$154,255),0))),"")</f>
        <v/>
      </c>
      <c r="G126" s="399" t="str">
        <f t="array" ref="G126">IFERROR(IF(INDEX('Disaggregation Data'!$O$3:$O$154,MATCH(LEFT(M126,255),LEFT('Disaggregation Data'!$J$3:$J$154,255),0))=0,"",INDEX('Disaggregation Data'!$O$3:$O$154,MATCH(LEFT(M126,255),LEFT('Disaggregation Data'!$J$3:$J$154,255),0))),"")</f>
        <v/>
      </c>
      <c r="H126" s="398" t="str">
        <f t="array" ref="H126">IFERROR(IF(INDEX('Disaggregation Data'!$P$3:$P$154,MATCH(LEFT(M126,255),LEFT('Disaggregation Data'!$J$3:$J$154,255),0))=0,"",INDEX('Disaggregation Data'!$P$3:$P$154,MATCH(LEFT(M126,255),LEFT('Disaggregation Data'!$J$3:$J$154,255),0))),"")</f>
        <v/>
      </c>
      <c r="I126" s="399" t="str">
        <f t="array" ref="I126">IFERROR(IF(INDEX('Disaggregation Data'!$M$3:$M$154,MATCH(LEFT(M126,255),LEFT('Disaggregation Data'!$J$3:$J$154,255),0))=0,"",INDEX('Disaggregation Data'!$M$3:$M$154,MATCH(LEFT(M126,255),LEFT('Disaggregation Data'!$J$3:$J$154,255),0))),"")</f>
        <v/>
      </c>
      <c r="J126" s="398" t="str">
        <f t="array" ref="J126">IFERROR(IF(INDEX('Disaggregation Data'!$N$3:$N$154,MATCH(LEFT(M126,255),LEFT('Disaggregation Data'!$J$3:$J$154,255),0))=0,"",INDEX('Disaggregation Data'!$N$3:$N$154,MATCH(LEFT(M126,255),LEFT('Disaggregation Data'!$J$3:$J$154,255),0))),"")</f>
        <v/>
      </c>
      <c r="K126" s="490">
        <f t="shared" si="4"/>
        <v>97</v>
      </c>
      <c r="L126" s="490" t="str">
        <f t="shared" si="5"/>
        <v/>
      </c>
      <c r="M126" s="490" t="str">
        <f t="shared" si="6"/>
        <v/>
      </c>
      <c r="N126" s="468" t="b">
        <f t="shared" si="7"/>
        <v>0</v>
      </c>
      <c r="O126" s="473" t="s">
        <v>1651</v>
      </c>
      <c r="P126" s="510" t="str">
        <f t="array" ref="P126">IFERROR(IF(INDEX('Disaggregation Records'!$G$3:$G$56,MATCH(LEFT(L126,255),LEFT('Disaggregation Records'!$D$3:$D$56,255),0))=0,"",INDEX('Disaggregation Records'!$G$3:$G$56,MATCH(LEFT(L126,255),LEFT('Disaggregation Records'!$D$3:$D$56,255),0))),"")</f>
        <v/>
      </c>
      <c r="Q126" s="511" t="s">
        <v>456</v>
      </c>
      <c r="R126" s="374"/>
    </row>
    <row r="127" spans="1:18" ht="47.1" customHeight="1" x14ac:dyDescent="0.25">
      <c r="A127" s="396">
        <v>12</v>
      </c>
      <c r="B127" s="414" t="str">
        <f>IFERROR(VLOOKUP(A127,'Impact Indicators - Section B'!$A$9:$S$27,19,FALSE),"")</f>
        <v/>
      </c>
      <c r="C127" s="509" t="str">
        <f t="array" ref="C127">IFERROR(IF(INDEX('Disaggregation Records'!$E$3:$E$56,MATCH(LEFT(L127,255),LEFT('Disaggregation Records'!$D$3:$D$56,255),0))=0,"",INDEX('Disaggregation Records'!$E$3:$E$56,MATCH(LEFT(L127,255),LEFT('Disaggregation Records'!$D$3:$D$56,255),0))),"")</f>
        <v/>
      </c>
      <c r="D127" s="509" t="str">
        <f t="array" ref="D127">IFERROR(IF(INDEX('Disaggregation Records'!$F$3:$F$56,MATCH(LEFT(L127,255),LEFT('Disaggregation Records'!$D$3:$D$56,255),0))=0,"",INDEX('Disaggregation Records'!$F$3:$F$56,MATCH(LEFT(L127,255),LEFT('Disaggregation Records'!$D$3:$D$56,255),0))),"")</f>
        <v/>
      </c>
      <c r="E127" s="399" t="str">
        <f t="array" ref="E127">IFERROR(IF(INDEX('Disaggregation Data'!$K$3:$K$154,MATCH(LEFT(M127,255),LEFT('Disaggregation Data'!$J$3:$J$154,255),0))=0,"",INDEX('Disaggregation Data'!$K$3:$K$154,MATCH(LEFT(M127,255),LEFT('Disaggregation Data'!$J$3:$J$154,255),0))),"")</f>
        <v/>
      </c>
      <c r="F127" s="399" t="str">
        <f t="array" ref="F127">IFERROR(IF(INDEX('Disaggregation Data'!$L$3:$L$154,MATCH(LEFT(M127,255),LEFT('Disaggregation Data'!$J$3:$J$154,255),0))=0,"",INDEX('Disaggregation Data'!$L$3:$L$154,MATCH(LEFT(M127,255),LEFT('Disaggregation Data'!$J$3:$J$154,255),0))),"")</f>
        <v/>
      </c>
      <c r="G127" s="399" t="str">
        <f t="array" ref="G127">IFERROR(IF(INDEX('Disaggregation Data'!$O$3:$O$154,MATCH(LEFT(M127,255),LEFT('Disaggregation Data'!$J$3:$J$154,255),0))=0,"",INDEX('Disaggregation Data'!$O$3:$O$154,MATCH(LEFT(M127,255),LEFT('Disaggregation Data'!$J$3:$J$154,255),0))),"")</f>
        <v/>
      </c>
      <c r="H127" s="398" t="str">
        <f t="array" ref="H127">IFERROR(IF(INDEX('Disaggregation Data'!$P$3:$P$154,MATCH(LEFT(M127,255),LEFT('Disaggregation Data'!$J$3:$J$154,255),0))=0,"",INDEX('Disaggregation Data'!$P$3:$P$154,MATCH(LEFT(M127,255),LEFT('Disaggregation Data'!$J$3:$J$154,255),0))),"")</f>
        <v/>
      </c>
      <c r="I127" s="399" t="str">
        <f t="array" ref="I127">IFERROR(IF(INDEX('Disaggregation Data'!$M$3:$M$154,MATCH(LEFT(M127,255),LEFT('Disaggregation Data'!$J$3:$J$154,255),0))=0,"",INDEX('Disaggregation Data'!$M$3:$M$154,MATCH(LEFT(M127,255),LEFT('Disaggregation Data'!$J$3:$J$154,255),0))),"")</f>
        <v/>
      </c>
      <c r="J127" s="398" t="str">
        <f t="array" ref="J127">IFERROR(IF(INDEX('Disaggregation Data'!$N$3:$N$154,MATCH(LEFT(M127,255),LEFT('Disaggregation Data'!$J$3:$J$154,255),0))=0,"",INDEX('Disaggregation Data'!$N$3:$N$154,MATCH(LEFT(M127,255),LEFT('Disaggregation Data'!$J$3:$J$154,255),0))),"")</f>
        <v/>
      </c>
      <c r="K127" s="490">
        <f t="shared" si="4"/>
        <v>98</v>
      </c>
      <c r="L127" s="490" t="str">
        <f t="shared" si="5"/>
        <v/>
      </c>
      <c r="M127" s="490" t="str">
        <f t="shared" si="6"/>
        <v/>
      </c>
      <c r="N127" s="468" t="b">
        <f t="shared" si="7"/>
        <v>0</v>
      </c>
      <c r="O127" s="473" t="s">
        <v>1652</v>
      </c>
      <c r="P127" s="510" t="str">
        <f t="array" ref="P127">IFERROR(IF(INDEX('Disaggregation Records'!$G$3:$G$56,MATCH(LEFT(L127,255),LEFT('Disaggregation Records'!$D$3:$D$56,255),0))=0,"",INDEX('Disaggregation Records'!$G$3:$G$56,MATCH(LEFT(L127,255),LEFT('Disaggregation Records'!$D$3:$D$56,255),0))),"")</f>
        <v/>
      </c>
      <c r="Q127" s="511" t="s">
        <v>456</v>
      </c>
      <c r="R127" s="374"/>
    </row>
    <row r="128" spans="1:18" ht="47.1" customHeight="1" x14ac:dyDescent="0.25">
      <c r="A128" s="396">
        <v>12</v>
      </c>
      <c r="B128" s="414" t="str">
        <f>IFERROR(VLOOKUP(A128,'Impact Indicators - Section B'!$A$9:$S$27,19,FALSE),"")</f>
        <v/>
      </c>
      <c r="C128" s="509" t="str">
        <f t="array" ref="C128">IFERROR(IF(INDEX('Disaggregation Records'!$E$3:$E$56,MATCH(LEFT(L128,255),LEFT('Disaggregation Records'!$D$3:$D$56,255),0))=0,"",INDEX('Disaggregation Records'!$E$3:$E$56,MATCH(LEFT(L128,255),LEFT('Disaggregation Records'!$D$3:$D$56,255),0))),"")</f>
        <v/>
      </c>
      <c r="D128" s="509" t="str">
        <f t="array" ref="D128">IFERROR(IF(INDEX('Disaggregation Records'!$F$3:$F$56,MATCH(LEFT(L128,255),LEFT('Disaggregation Records'!$D$3:$D$56,255),0))=0,"",INDEX('Disaggregation Records'!$F$3:$F$56,MATCH(LEFT(L128,255),LEFT('Disaggregation Records'!$D$3:$D$56,255),0))),"")</f>
        <v/>
      </c>
      <c r="E128" s="399" t="str">
        <f t="array" ref="E128">IFERROR(IF(INDEX('Disaggregation Data'!$K$3:$K$154,MATCH(LEFT(M128,255),LEFT('Disaggregation Data'!$J$3:$J$154,255),0))=0,"",INDEX('Disaggregation Data'!$K$3:$K$154,MATCH(LEFT(M128,255),LEFT('Disaggregation Data'!$J$3:$J$154,255),0))),"")</f>
        <v/>
      </c>
      <c r="F128" s="399" t="str">
        <f t="array" ref="F128">IFERROR(IF(INDEX('Disaggregation Data'!$L$3:$L$154,MATCH(LEFT(M128,255),LEFT('Disaggregation Data'!$J$3:$J$154,255),0))=0,"",INDEX('Disaggregation Data'!$L$3:$L$154,MATCH(LEFT(M128,255),LEFT('Disaggregation Data'!$J$3:$J$154,255),0))),"")</f>
        <v/>
      </c>
      <c r="G128" s="399" t="str">
        <f t="array" ref="G128">IFERROR(IF(INDEX('Disaggregation Data'!$O$3:$O$154,MATCH(LEFT(M128,255),LEFT('Disaggregation Data'!$J$3:$J$154,255),0))=0,"",INDEX('Disaggregation Data'!$O$3:$O$154,MATCH(LEFT(M128,255),LEFT('Disaggregation Data'!$J$3:$J$154,255),0))),"")</f>
        <v/>
      </c>
      <c r="H128" s="398" t="str">
        <f t="array" ref="H128">IFERROR(IF(INDEX('Disaggregation Data'!$P$3:$P$154,MATCH(LEFT(M128,255),LEFT('Disaggregation Data'!$J$3:$J$154,255),0))=0,"",INDEX('Disaggregation Data'!$P$3:$P$154,MATCH(LEFT(M128,255),LEFT('Disaggregation Data'!$J$3:$J$154,255),0))),"")</f>
        <v/>
      </c>
      <c r="I128" s="399" t="str">
        <f t="array" ref="I128">IFERROR(IF(INDEX('Disaggregation Data'!$M$3:$M$154,MATCH(LEFT(M128,255),LEFT('Disaggregation Data'!$J$3:$J$154,255),0))=0,"",INDEX('Disaggregation Data'!$M$3:$M$154,MATCH(LEFT(M128,255),LEFT('Disaggregation Data'!$J$3:$J$154,255),0))),"")</f>
        <v/>
      </c>
      <c r="J128" s="398" t="str">
        <f t="array" ref="J128">IFERROR(IF(INDEX('Disaggregation Data'!$N$3:$N$154,MATCH(LEFT(M128,255),LEFT('Disaggregation Data'!$J$3:$J$154,255),0))=0,"",INDEX('Disaggregation Data'!$N$3:$N$154,MATCH(LEFT(M128,255),LEFT('Disaggregation Data'!$J$3:$J$154,255),0))),"")</f>
        <v/>
      </c>
      <c r="K128" s="490">
        <f t="shared" si="4"/>
        <v>99</v>
      </c>
      <c r="L128" s="490" t="str">
        <f t="shared" si="5"/>
        <v/>
      </c>
      <c r="M128" s="490" t="str">
        <f t="shared" si="6"/>
        <v/>
      </c>
      <c r="N128" s="468" t="b">
        <f t="shared" si="7"/>
        <v>0</v>
      </c>
      <c r="O128" s="473" t="s">
        <v>1653</v>
      </c>
      <c r="P128" s="510" t="str">
        <f t="array" ref="P128">IFERROR(IF(INDEX('Disaggregation Records'!$G$3:$G$56,MATCH(LEFT(L128,255),LEFT('Disaggregation Records'!$D$3:$D$56,255),0))=0,"",INDEX('Disaggregation Records'!$G$3:$G$56,MATCH(LEFT(L128,255),LEFT('Disaggregation Records'!$D$3:$D$56,255),0))),"")</f>
        <v/>
      </c>
      <c r="Q128" s="511" t="s">
        <v>456</v>
      </c>
      <c r="R128" s="374"/>
    </row>
    <row r="129" spans="1:18" ht="47.1" customHeight="1" x14ac:dyDescent="0.25">
      <c r="A129" s="396">
        <v>13</v>
      </c>
      <c r="B129" s="414" t="str">
        <f>IFERROR(VLOOKUP(A129,'Impact Indicators - Section B'!$A$9:$S$27,19,FALSE),"")</f>
        <v/>
      </c>
      <c r="C129" s="509" t="str">
        <f t="array" ref="C129">IFERROR(IF(INDEX('Disaggregation Records'!$E$3:$E$56,MATCH(LEFT(L129,255),LEFT('Disaggregation Records'!$D$3:$D$56,255),0))=0,"",INDEX('Disaggregation Records'!$E$3:$E$56,MATCH(LEFT(L129,255),LEFT('Disaggregation Records'!$D$3:$D$56,255),0))),"")</f>
        <v/>
      </c>
      <c r="D129" s="509" t="str">
        <f t="array" ref="D129">IFERROR(IF(INDEX('Disaggregation Records'!$F$3:$F$56,MATCH(LEFT(L129,255),LEFT('Disaggregation Records'!$D$3:$D$56,255),0))=0,"",INDEX('Disaggregation Records'!$F$3:$F$56,MATCH(LEFT(L129,255),LEFT('Disaggregation Records'!$D$3:$D$56,255),0))),"")</f>
        <v/>
      </c>
      <c r="E129" s="399" t="str">
        <f t="array" ref="E129">IFERROR(IF(INDEX('Disaggregation Data'!$K$3:$K$154,MATCH(LEFT(M129,255),LEFT('Disaggregation Data'!$J$3:$J$154,255),0))=0,"",INDEX('Disaggregation Data'!$K$3:$K$154,MATCH(LEFT(M129,255),LEFT('Disaggregation Data'!$J$3:$J$154,255),0))),"")</f>
        <v/>
      </c>
      <c r="F129" s="399" t="str">
        <f t="array" ref="F129">IFERROR(IF(INDEX('Disaggregation Data'!$L$3:$L$154,MATCH(LEFT(M129,255),LEFT('Disaggregation Data'!$J$3:$J$154,255),0))=0,"",INDEX('Disaggregation Data'!$L$3:$L$154,MATCH(LEFT(M129,255),LEFT('Disaggregation Data'!$J$3:$J$154,255),0))),"")</f>
        <v/>
      </c>
      <c r="G129" s="399" t="str">
        <f t="array" ref="G129">IFERROR(IF(INDEX('Disaggregation Data'!$O$3:$O$154,MATCH(LEFT(M129,255),LEFT('Disaggregation Data'!$J$3:$J$154,255),0))=0,"",INDEX('Disaggregation Data'!$O$3:$O$154,MATCH(LEFT(M129,255),LEFT('Disaggregation Data'!$J$3:$J$154,255),0))),"")</f>
        <v/>
      </c>
      <c r="H129" s="398" t="str">
        <f t="array" ref="H129">IFERROR(IF(INDEX('Disaggregation Data'!$P$3:$P$154,MATCH(LEFT(M129,255),LEFT('Disaggregation Data'!$J$3:$J$154,255),0))=0,"",INDEX('Disaggregation Data'!$P$3:$P$154,MATCH(LEFT(M129,255),LEFT('Disaggregation Data'!$J$3:$J$154,255),0))),"")</f>
        <v/>
      </c>
      <c r="I129" s="399" t="str">
        <f t="array" ref="I129">IFERROR(IF(INDEX('Disaggregation Data'!$M$3:$M$154,MATCH(LEFT(M129,255),LEFT('Disaggregation Data'!$J$3:$J$154,255),0))=0,"",INDEX('Disaggregation Data'!$M$3:$M$154,MATCH(LEFT(M129,255),LEFT('Disaggregation Data'!$J$3:$J$154,255),0))),"")</f>
        <v/>
      </c>
      <c r="J129" s="398" t="str">
        <f t="array" ref="J129">IFERROR(IF(INDEX('Disaggregation Data'!$N$3:$N$154,MATCH(LEFT(M129,255),LEFT('Disaggregation Data'!$J$3:$J$154,255),0))=0,"",INDEX('Disaggregation Data'!$N$3:$N$154,MATCH(LEFT(M129,255),LEFT('Disaggregation Data'!$J$3:$J$154,255),0))),"")</f>
        <v/>
      </c>
      <c r="K129" s="490">
        <f t="shared" si="4"/>
        <v>100</v>
      </c>
      <c r="L129" s="490" t="str">
        <f t="shared" si="5"/>
        <v/>
      </c>
      <c r="M129" s="490" t="str">
        <f t="shared" si="6"/>
        <v/>
      </c>
      <c r="N129" s="468" t="b">
        <f t="shared" si="7"/>
        <v>0</v>
      </c>
      <c r="O129" s="473" t="s">
        <v>1654</v>
      </c>
      <c r="P129" s="510" t="str">
        <f t="array" ref="P129">IFERROR(IF(INDEX('Disaggregation Records'!$G$3:$G$56,MATCH(LEFT(L129,255),LEFT('Disaggregation Records'!$D$3:$D$56,255),0))=0,"",INDEX('Disaggregation Records'!$G$3:$G$56,MATCH(LEFT(L129,255),LEFT('Disaggregation Records'!$D$3:$D$56,255),0))),"")</f>
        <v/>
      </c>
      <c r="Q129" s="511" t="s">
        <v>457</v>
      </c>
      <c r="R129" s="374"/>
    </row>
    <row r="130" spans="1:18" ht="47.1" customHeight="1" x14ac:dyDescent="0.25">
      <c r="A130" s="396">
        <v>13</v>
      </c>
      <c r="B130" s="414" t="str">
        <f>IFERROR(VLOOKUP(A130,'Impact Indicators - Section B'!$A$9:$S$27,19,FALSE),"")</f>
        <v/>
      </c>
      <c r="C130" s="509" t="str">
        <f t="array" ref="C130">IFERROR(IF(INDEX('Disaggregation Records'!$E$3:$E$56,MATCH(LEFT(L130,255),LEFT('Disaggregation Records'!$D$3:$D$56,255),0))=0,"",INDEX('Disaggregation Records'!$E$3:$E$56,MATCH(LEFT(L130,255),LEFT('Disaggregation Records'!$D$3:$D$56,255),0))),"")</f>
        <v/>
      </c>
      <c r="D130" s="509" t="str">
        <f t="array" ref="D130">IFERROR(IF(INDEX('Disaggregation Records'!$F$3:$F$56,MATCH(LEFT(L130,255),LEFT('Disaggregation Records'!$D$3:$D$56,255),0))=0,"",INDEX('Disaggregation Records'!$F$3:$F$56,MATCH(LEFT(L130,255),LEFT('Disaggregation Records'!$D$3:$D$56,255),0))),"")</f>
        <v/>
      </c>
      <c r="E130" s="399" t="str">
        <f t="array" ref="E130">IFERROR(IF(INDEX('Disaggregation Data'!$K$3:$K$154,MATCH(LEFT(M130,255),LEFT('Disaggregation Data'!$J$3:$J$154,255),0))=0,"",INDEX('Disaggregation Data'!$K$3:$K$154,MATCH(LEFT(M130,255),LEFT('Disaggregation Data'!$J$3:$J$154,255),0))),"")</f>
        <v/>
      </c>
      <c r="F130" s="399" t="str">
        <f t="array" ref="F130">IFERROR(IF(INDEX('Disaggregation Data'!$L$3:$L$154,MATCH(LEFT(M130,255),LEFT('Disaggregation Data'!$J$3:$J$154,255),0))=0,"",INDEX('Disaggregation Data'!$L$3:$L$154,MATCH(LEFT(M130,255),LEFT('Disaggregation Data'!$J$3:$J$154,255),0))),"")</f>
        <v/>
      </c>
      <c r="G130" s="399" t="str">
        <f t="array" ref="G130">IFERROR(IF(INDEX('Disaggregation Data'!$O$3:$O$154,MATCH(LEFT(M130,255),LEFT('Disaggregation Data'!$J$3:$J$154,255),0))=0,"",INDEX('Disaggregation Data'!$O$3:$O$154,MATCH(LEFT(M130,255),LEFT('Disaggregation Data'!$J$3:$J$154,255),0))),"")</f>
        <v/>
      </c>
      <c r="H130" s="398" t="str">
        <f t="array" ref="H130">IFERROR(IF(INDEX('Disaggregation Data'!$P$3:$P$154,MATCH(LEFT(M130,255),LEFT('Disaggregation Data'!$J$3:$J$154,255),0))=0,"",INDEX('Disaggregation Data'!$P$3:$P$154,MATCH(LEFT(M130,255),LEFT('Disaggregation Data'!$J$3:$J$154,255),0))),"")</f>
        <v/>
      </c>
      <c r="I130" s="399" t="str">
        <f t="array" ref="I130">IFERROR(IF(INDEX('Disaggregation Data'!$M$3:$M$154,MATCH(LEFT(M130,255),LEFT('Disaggregation Data'!$J$3:$J$154,255),0))=0,"",INDEX('Disaggregation Data'!$M$3:$M$154,MATCH(LEFT(M130,255),LEFT('Disaggregation Data'!$J$3:$J$154,255),0))),"")</f>
        <v/>
      </c>
      <c r="J130" s="398" t="str">
        <f t="array" ref="J130">IFERROR(IF(INDEX('Disaggregation Data'!$N$3:$N$154,MATCH(LEFT(M130,255),LEFT('Disaggregation Data'!$J$3:$J$154,255),0))=0,"",INDEX('Disaggregation Data'!$N$3:$N$154,MATCH(LEFT(M130,255),LEFT('Disaggregation Data'!$J$3:$J$154,255),0))),"")</f>
        <v/>
      </c>
      <c r="K130" s="490">
        <f t="shared" si="4"/>
        <v>101</v>
      </c>
      <c r="L130" s="490" t="str">
        <f t="shared" si="5"/>
        <v/>
      </c>
      <c r="M130" s="490" t="str">
        <f t="shared" si="6"/>
        <v/>
      </c>
      <c r="N130" s="468" t="b">
        <f t="shared" si="7"/>
        <v>0</v>
      </c>
      <c r="O130" s="473" t="s">
        <v>1655</v>
      </c>
      <c r="P130" s="510" t="str">
        <f t="array" ref="P130">IFERROR(IF(INDEX('Disaggregation Records'!$G$3:$G$56,MATCH(LEFT(L130,255),LEFT('Disaggregation Records'!$D$3:$D$56,255),0))=0,"",INDEX('Disaggregation Records'!$G$3:$G$56,MATCH(LEFT(L130,255),LEFT('Disaggregation Records'!$D$3:$D$56,255),0))),"")</f>
        <v/>
      </c>
      <c r="Q130" s="511" t="s">
        <v>457</v>
      </c>
      <c r="R130" s="374"/>
    </row>
    <row r="131" spans="1:18" ht="47.1" customHeight="1" x14ac:dyDescent="0.25">
      <c r="A131" s="396">
        <v>13</v>
      </c>
      <c r="B131" s="414" t="str">
        <f>IFERROR(VLOOKUP(A131,'Impact Indicators - Section B'!$A$9:$S$27,19,FALSE),"")</f>
        <v/>
      </c>
      <c r="C131" s="509" t="str">
        <f t="array" ref="C131">IFERROR(IF(INDEX('Disaggregation Records'!$E$3:$E$56,MATCH(LEFT(L131,255),LEFT('Disaggregation Records'!$D$3:$D$56,255),0))=0,"",INDEX('Disaggregation Records'!$E$3:$E$56,MATCH(LEFT(L131,255),LEFT('Disaggregation Records'!$D$3:$D$56,255),0))),"")</f>
        <v/>
      </c>
      <c r="D131" s="509" t="str">
        <f t="array" ref="D131">IFERROR(IF(INDEX('Disaggregation Records'!$F$3:$F$56,MATCH(LEFT(L131,255),LEFT('Disaggregation Records'!$D$3:$D$56,255),0))=0,"",INDEX('Disaggregation Records'!$F$3:$F$56,MATCH(LEFT(L131,255),LEFT('Disaggregation Records'!$D$3:$D$56,255),0))),"")</f>
        <v/>
      </c>
      <c r="E131" s="399" t="str">
        <f t="array" ref="E131">IFERROR(IF(INDEX('Disaggregation Data'!$K$3:$K$154,MATCH(LEFT(M131,255),LEFT('Disaggregation Data'!$J$3:$J$154,255),0))=0,"",INDEX('Disaggregation Data'!$K$3:$K$154,MATCH(LEFT(M131,255),LEFT('Disaggregation Data'!$J$3:$J$154,255),0))),"")</f>
        <v/>
      </c>
      <c r="F131" s="399" t="str">
        <f t="array" ref="F131">IFERROR(IF(INDEX('Disaggregation Data'!$L$3:$L$154,MATCH(LEFT(M131,255),LEFT('Disaggregation Data'!$J$3:$J$154,255),0))=0,"",INDEX('Disaggregation Data'!$L$3:$L$154,MATCH(LEFT(M131,255),LEFT('Disaggregation Data'!$J$3:$J$154,255),0))),"")</f>
        <v/>
      </c>
      <c r="G131" s="399" t="str">
        <f t="array" ref="G131">IFERROR(IF(INDEX('Disaggregation Data'!$O$3:$O$154,MATCH(LEFT(M131,255),LEFT('Disaggregation Data'!$J$3:$J$154,255),0))=0,"",INDEX('Disaggregation Data'!$O$3:$O$154,MATCH(LEFT(M131,255),LEFT('Disaggregation Data'!$J$3:$J$154,255),0))),"")</f>
        <v/>
      </c>
      <c r="H131" s="398" t="str">
        <f t="array" ref="H131">IFERROR(IF(INDEX('Disaggregation Data'!$P$3:$P$154,MATCH(LEFT(M131,255),LEFT('Disaggregation Data'!$J$3:$J$154,255),0))=0,"",INDEX('Disaggregation Data'!$P$3:$P$154,MATCH(LEFT(M131,255),LEFT('Disaggregation Data'!$J$3:$J$154,255),0))),"")</f>
        <v/>
      </c>
      <c r="I131" s="399" t="str">
        <f t="array" ref="I131">IFERROR(IF(INDEX('Disaggregation Data'!$M$3:$M$154,MATCH(LEFT(M131,255),LEFT('Disaggregation Data'!$J$3:$J$154,255),0))=0,"",INDEX('Disaggregation Data'!$M$3:$M$154,MATCH(LEFT(M131,255),LEFT('Disaggregation Data'!$J$3:$J$154,255),0))),"")</f>
        <v/>
      </c>
      <c r="J131" s="398" t="str">
        <f t="array" ref="J131">IFERROR(IF(INDEX('Disaggregation Data'!$N$3:$N$154,MATCH(LEFT(M131,255),LEFT('Disaggregation Data'!$J$3:$J$154,255),0))=0,"",INDEX('Disaggregation Data'!$N$3:$N$154,MATCH(LEFT(M131,255),LEFT('Disaggregation Data'!$J$3:$J$154,255),0))),"")</f>
        <v/>
      </c>
      <c r="K131" s="490">
        <f t="shared" si="4"/>
        <v>102</v>
      </c>
      <c r="L131" s="490" t="str">
        <f t="shared" si="5"/>
        <v/>
      </c>
      <c r="M131" s="490" t="str">
        <f t="shared" si="6"/>
        <v/>
      </c>
      <c r="N131" s="468" t="b">
        <f t="shared" si="7"/>
        <v>0</v>
      </c>
      <c r="O131" s="473" t="s">
        <v>1656</v>
      </c>
      <c r="P131" s="510" t="str">
        <f t="array" ref="P131">IFERROR(IF(INDEX('Disaggregation Records'!$G$3:$G$56,MATCH(LEFT(L131,255),LEFT('Disaggregation Records'!$D$3:$D$56,255),0))=0,"",INDEX('Disaggregation Records'!$G$3:$G$56,MATCH(LEFT(L131,255),LEFT('Disaggregation Records'!$D$3:$D$56,255),0))),"")</f>
        <v/>
      </c>
      <c r="Q131" s="511" t="s">
        <v>457</v>
      </c>
      <c r="R131" s="374"/>
    </row>
    <row r="132" spans="1:18" ht="47.1" customHeight="1" x14ac:dyDescent="0.25">
      <c r="A132" s="396">
        <v>13</v>
      </c>
      <c r="B132" s="414" t="str">
        <f>IFERROR(VLOOKUP(A132,'Impact Indicators - Section B'!$A$9:$S$27,19,FALSE),"")</f>
        <v/>
      </c>
      <c r="C132" s="509" t="str">
        <f t="array" ref="C132">IFERROR(IF(INDEX('Disaggregation Records'!$E$3:$E$56,MATCH(LEFT(L132,255),LEFT('Disaggregation Records'!$D$3:$D$56,255),0))=0,"",INDEX('Disaggregation Records'!$E$3:$E$56,MATCH(LEFT(L132,255),LEFT('Disaggregation Records'!$D$3:$D$56,255),0))),"")</f>
        <v/>
      </c>
      <c r="D132" s="509" t="str">
        <f t="array" ref="D132">IFERROR(IF(INDEX('Disaggregation Records'!$F$3:$F$56,MATCH(LEFT(L132,255),LEFT('Disaggregation Records'!$D$3:$D$56,255),0))=0,"",INDEX('Disaggregation Records'!$F$3:$F$56,MATCH(LEFT(L132,255),LEFT('Disaggregation Records'!$D$3:$D$56,255),0))),"")</f>
        <v/>
      </c>
      <c r="E132" s="399" t="str">
        <f t="array" ref="E132">IFERROR(IF(INDEX('Disaggregation Data'!$K$3:$K$154,MATCH(LEFT(M132,255),LEFT('Disaggregation Data'!$J$3:$J$154,255),0))=0,"",INDEX('Disaggregation Data'!$K$3:$K$154,MATCH(LEFT(M132,255),LEFT('Disaggregation Data'!$J$3:$J$154,255),0))),"")</f>
        <v/>
      </c>
      <c r="F132" s="399" t="str">
        <f t="array" ref="F132">IFERROR(IF(INDEX('Disaggregation Data'!$L$3:$L$154,MATCH(LEFT(M132,255),LEFT('Disaggregation Data'!$J$3:$J$154,255),0))=0,"",INDEX('Disaggregation Data'!$L$3:$L$154,MATCH(LEFT(M132,255),LEFT('Disaggregation Data'!$J$3:$J$154,255),0))),"")</f>
        <v/>
      </c>
      <c r="G132" s="399" t="str">
        <f t="array" ref="G132">IFERROR(IF(INDEX('Disaggregation Data'!$O$3:$O$154,MATCH(LEFT(M132,255),LEFT('Disaggregation Data'!$J$3:$J$154,255),0))=0,"",INDEX('Disaggregation Data'!$O$3:$O$154,MATCH(LEFT(M132,255),LEFT('Disaggregation Data'!$J$3:$J$154,255),0))),"")</f>
        <v/>
      </c>
      <c r="H132" s="398" t="str">
        <f t="array" ref="H132">IFERROR(IF(INDEX('Disaggregation Data'!$P$3:$P$154,MATCH(LEFT(M132,255),LEFT('Disaggregation Data'!$J$3:$J$154,255),0))=0,"",INDEX('Disaggregation Data'!$P$3:$P$154,MATCH(LEFT(M132,255),LEFT('Disaggregation Data'!$J$3:$J$154,255),0))),"")</f>
        <v/>
      </c>
      <c r="I132" s="399" t="str">
        <f t="array" ref="I132">IFERROR(IF(INDEX('Disaggregation Data'!$M$3:$M$154,MATCH(LEFT(M132,255),LEFT('Disaggregation Data'!$J$3:$J$154,255),0))=0,"",INDEX('Disaggregation Data'!$M$3:$M$154,MATCH(LEFT(M132,255),LEFT('Disaggregation Data'!$J$3:$J$154,255),0))),"")</f>
        <v/>
      </c>
      <c r="J132" s="398" t="str">
        <f t="array" ref="J132">IFERROR(IF(INDEX('Disaggregation Data'!$N$3:$N$154,MATCH(LEFT(M132,255),LEFT('Disaggregation Data'!$J$3:$J$154,255),0))=0,"",INDEX('Disaggregation Data'!$N$3:$N$154,MATCH(LEFT(M132,255),LEFT('Disaggregation Data'!$J$3:$J$154,255),0))),"")</f>
        <v/>
      </c>
      <c r="K132" s="490">
        <f t="shared" si="4"/>
        <v>103</v>
      </c>
      <c r="L132" s="490" t="str">
        <f t="shared" si="5"/>
        <v/>
      </c>
      <c r="M132" s="490" t="str">
        <f t="shared" si="6"/>
        <v/>
      </c>
      <c r="N132" s="468" t="b">
        <f t="shared" si="7"/>
        <v>0</v>
      </c>
      <c r="O132" s="473" t="s">
        <v>1657</v>
      </c>
      <c r="P132" s="510" t="str">
        <f t="array" ref="P132">IFERROR(IF(INDEX('Disaggregation Records'!$G$3:$G$56,MATCH(LEFT(L132,255),LEFT('Disaggregation Records'!$D$3:$D$56,255),0))=0,"",INDEX('Disaggregation Records'!$G$3:$G$56,MATCH(LEFT(L132,255),LEFT('Disaggregation Records'!$D$3:$D$56,255),0))),"")</f>
        <v/>
      </c>
      <c r="Q132" s="511" t="s">
        <v>457</v>
      </c>
      <c r="R132" s="374"/>
    </row>
    <row r="133" spans="1:18" ht="47.1" customHeight="1" x14ac:dyDescent="0.25">
      <c r="A133" s="396">
        <v>13</v>
      </c>
      <c r="B133" s="414" t="str">
        <f>IFERROR(VLOOKUP(A133,'Impact Indicators - Section B'!$A$9:$S$27,19,FALSE),"")</f>
        <v/>
      </c>
      <c r="C133" s="509" t="str">
        <f t="array" ref="C133">IFERROR(IF(INDEX('Disaggregation Records'!$E$3:$E$56,MATCH(LEFT(L133,255),LEFT('Disaggregation Records'!$D$3:$D$56,255),0))=0,"",INDEX('Disaggregation Records'!$E$3:$E$56,MATCH(LEFT(L133,255),LEFT('Disaggregation Records'!$D$3:$D$56,255),0))),"")</f>
        <v/>
      </c>
      <c r="D133" s="509" t="str">
        <f t="array" ref="D133">IFERROR(IF(INDEX('Disaggregation Records'!$F$3:$F$56,MATCH(LEFT(L133,255),LEFT('Disaggregation Records'!$D$3:$D$56,255),0))=0,"",INDEX('Disaggregation Records'!$F$3:$F$56,MATCH(LEFT(L133,255),LEFT('Disaggregation Records'!$D$3:$D$56,255),0))),"")</f>
        <v/>
      </c>
      <c r="E133" s="399" t="str">
        <f t="array" ref="E133">IFERROR(IF(INDEX('Disaggregation Data'!$K$3:$K$154,MATCH(LEFT(M133,255),LEFT('Disaggregation Data'!$J$3:$J$154,255),0))=0,"",INDEX('Disaggregation Data'!$K$3:$K$154,MATCH(LEFT(M133,255),LEFT('Disaggregation Data'!$J$3:$J$154,255),0))),"")</f>
        <v/>
      </c>
      <c r="F133" s="399" t="str">
        <f t="array" ref="F133">IFERROR(IF(INDEX('Disaggregation Data'!$L$3:$L$154,MATCH(LEFT(M133,255),LEFT('Disaggregation Data'!$J$3:$J$154,255),0))=0,"",INDEX('Disaggregation Data'!$L$3:$L$154,MATCH(LEFT(M133,255),LEFT('Disaggregation Data'!$J$3:$J$154,255),0))),"")</f>
        <v/>
      </c>
      <c r="G133" s="399" t="str">
        <f t="array" ref="G133">IFERROR(IF(INDEX('Disaggregation Data'!$O$3:$O$154,MATCH(LEFT(M133,255),LEFT('Disaggregation Data'!$J$3:$J$154,255),0))=0,"",INDEX('Disaggregation Data'!$O$3:$O$154,MATCH(LEFT(M133,255),LEFT('Disaggregation Data'!$J$3:$J$154,255),0))),"")</f>
        <v/>
      </c>
      <c r="H133" s="398" t="str">
        <f t="array" ref="H133">IFERROR(IF(INDEX('Disaggregation Data'!$P$3:$P$154,MATCH(LEFT(M133,255),LEFT('Disaggregation Data'!$J$3:$J$154,255),0))=0,"",INDEX('Disaggregation Data'!$P$3:$P$154,MATCH(LEFT(M133,255),LEFT('Disaggregation Data'!$J$3:$J$154,255),0))),"")</f>
        <v/>
      </c>
      <c r="I133" s="399" t="str">
        <f t="array" ref="I133">IFERROR(IF(INDEX('Disaggregation Data'!$M$3:$M$154,MATCH(LEFT(M133,255),LEFT('Disaggregation Data'!$J$3:$J$154,255),0))=0,"",INDEX('Disaggregation Data'!$M$3:$M$154,MATCH(LEFT(M133,255),LEFT('Disaggregation Data'!$J$3:$J$154,255),0))),"")</f>
        <v/>
      </c>
      <c r="J133" s="398" t="str">
        <f t="array" ref="J133">IFERROR(IF(INDEX('Disaggregation Data'!$N$3:$N$154,MATCH(LEFT(M133,255),LEFT('Disaggregation Data'!$J$3:$J$154,255),0))=0,"",INDEX('Disaggregation Data'!$N$3:$N$154,MATCH(LEFT(M133,255),LEFT('Disaggregation Data'!$J$3:$J$154,255),0))),"")</f>
        <v/>
      </c>
      <c r="K133" s="490">
        <f t="shared" si="4"/>
        <v>104</v>
      </c>
      <c r="L133" s="490" t="str">
        <f t="shared" si="5"/>
        <v/>
      </c>
      <c r="M133" s="490" t="str">
        <f t="shared" si="6"/>
        <v/>
      </c>
      <c r="N133" s="468" t="b">
        <f t="shared" si="7"/>
        <v>0</v>
      </c>
      <c r="O133" s="473" t="s">
        <v>1658</v>
      </c>
      <c r="P133" s="510" t="str">
        <f t="array" ref="P133">IFERROR(IF(INDEX('Disaggregation Records'!$G$3:$G$56,MATCH(LEFT(L133,255),LEFT('Disaggregation Records'!$D$3:$D$56,255),0))=0,"",INDEX('Disaggregation Records'!$G$3:$G$56,MATCH(LEFT(L133,255),LEFT('Disaggregation Records'!$D$3:$D$56,255),0))),"")</f>
        <v/>
      </c>
      <c r="Q133" s="511" t="s">
        <v>457</v>
      </c>
      <c r="R133" s="374"/>
    </row>
    <row r="134" spans="1:18" ht="47.1" customHeight="1" x14ac:dyDescent="0.25">
      <c r="A134" s="396">
        <v>13</v>
      </c>
      <c r="B134" s="414" t="str">
        <f>IFERROR(VLOOKUP(A134,'Impact Indicators - Section B'!$A$9:$S$27,19,FALSE),"")</f>
        <v/>
      </c>
      <c r="C134" s="509" t="str">
        <f t="array" ref="C134">IFERROR(IF(INDEX('Disaggregation Records'!$E$3:$E$56,MATCH(LEFT(L134,255),LEFT('Disaggregation Records'!$D$3:$D$56,255),0))=0,"",INDEX('Disaggregation Records'!$E$3:$E$56,MATCH(LEFT(L134,255),LEFT('Disaggregation Records'!$D$3:$D$56,255),0))),"")</f>
        <v/>
      </c>
      <c r="D134" s="509" t="str">
        <f t="array" ref="D134">IFERROR(IF(INDEX('Disaggregation Records'!$F$3:$F$56,MATCH(LEFT(L134,255),LEFT('Disaggregation Records'!$D$3:$D$56,255),0))=0,"",INDEX('Disaggregation Records'!$F$3:$F$56,MATCH(LEFT(L134,255),LEFT('Disaggregation Records'!$D$3:$D$56,255),0))),"")</f>
        <v/>
      </c>
      <c r="E134" s="399" t="str">
        <f t="array" ref="E134">IFERROR(IF(INDEX('Disaggregation Data'!$K$3:$K$154,MATCH(LEFT(M134,255),LEFT('Disaggregation Data'!$J$3:$J$154,255),0))=0,"",INDEX('Disaggregation Data'!$K$3:$K$154,MATCH(LEFT(M134,255),LEFT('Disaggregation Data'!$J$3:$J$154,255),0))),"")</f>
        <v/>
      </c>
      <c r="F134" s="399" t="str">
        <f t="array" ref="F134">IFERROR(IF(INDEX('Disaggregation Data'!$L$3:$L$154,MATCH(LEFT(M134,255),LEFT('Disaggregation Data'!$J$3:$J$154,255),0))=0,"",INDEX('Disaggregation Data'!$L$3:$L$154,MATCH(LEFT(M134,255),LEFT('Disaggregation Data'!$J$3:$J$154,255),0))),"")</f>
        <v/>
      </c>
      <c r="G134" s="399" t="str">
        <f t="array" ref="G134">IFERROR(IF(INDEX('Disaggregation Data'!$O$3:$O$154,MATCH(LEFT(M134,255),LEFT('Disaggregation Data'!$J$3:$J$154,255),0))=0,"",INDEX('Disaggregation Data'!$O$3:$O$154,MATCH(LEFT(M134,255),LEFT('Disaggregation Data'!$J$3:$J$154,255),0))),"")</f>
        <v/>
      </c>
      <c r="H134" s="398" t="str">
        <f t="array" ref="H134">IFERROR(IF(INDEX('Disaggregation Data'!$P$3:$P$154,MATCH(LEFT(M134,255),LEFT('Disaggregation Data'!$J$3:$J$154,255),0))=0,"",INDEX('Disaggregation Data'!$P$3:$P$154,MATCH(LEFT(M134,255),LEFT('Disaggregation Data'!$J$3:$J$154,255),0))),"")</f>
        <v/>
      </c>
      <c r="I134" s="399" t="str">
        <f t="array" ref="I134">IFERROR(IF(INDEX('Disaggregation Data'!$M$3:$M$154,MATCH(LEFT(M134,255),LEFT('Disaggregation Data'!$J$3:$J$154,255),0))=0,"",INDEX('Disaggregation Data'!$M$3:$M$154,MATCH(LEFT(M134,255),LEFT('Disaggregation Data'!$J$3:$J$154,255),0))),"")</f>
        <v/>
      </c>
      <c r="J134" s="398" t="str">
        <f t="array" ref="J134">IFERROR(IF(INDEX('Disaggregation Data'!$N$3:$N$154,MATCH(LEFT(M134,255),LEFT('Disaggregation Data'!$J$3:$J$154,255),0))=0,"",INDEX('Disaggregation Data'!$N$3:$N$154,MATCH(LEFT(M134,255),LEFT('Disaggregation Data'!$J$3:$J$154,255),0))),"")</f>
        <v/>
      </c>
      <c r="K134" s="490">
        <f t="shared" si="4"/>
        <v>105</v>
      </c>
      <c r="L134" s="490" t="str">
        <f t="shared" si="5"/>
        <v/>
      </c>
      <c r="M134" s="490" t="str">
        <f t="shared" si="6"/>
        <v/>
      </c>
      <c r="N134" s="468" t="b">
        <f t="shared" si="7"/>
        <v>0</v>
      </c>
      <c r="O134" s="473" t="s">
        <v>1659</v>
      </c>
      <c r="P134" s="510" t="str">
        <f t="array" ref="P134">IFERROR(IF(INDEX('Disaggregation Records'!$G$3:$G$56,MATCH(LEFT(L134,255),LEFT('Disaggregation Records'!$D$3:$D$56,255),0))=0,"",INDEX('Disaggregation Records'!$G$3:$G$56,MATCH(LEFT(L134,255),LEFT('Disaggregation Records'!$D$3:$D$56,255),0))),"")</f>
        <v/>
      </c>
      <c r="Q134" s="511" t="s">
        <v>457</v>
      </c>
      <c r="R134" s="374"/>
    </row>
    <row r="135" spans="1:18" ht="47.1" customHeight="1" x14ac:dyDescent="0.25">
      <c r="A135" s="396">
        <v>13</v>
      </c>
      <c r="B135" s="414" t="str">
        <f>IFERROR(VLOOKUP(A135,'Impact Indicators - Section B'!$A$9:$S$27,19,FALSE),"")</f>
        <v/>
      </c>
      <c r="C135" s="509" t="str">
        <f t="array" ref="C135">IFERROR(IF(INDEX('Disaggregation Records'!$E$3:$E$56,MATCH(LEFT(L135,255),LEFT('Disaggregation Records'!$D$3:$D$56,255),0))=0,"",INDEX('Disaggregation Records'!$E$3:$E$56,MATCH(LEFT(L135,255),LEFT('Disaggregation Records'!$D$3:$D$56,255),0))),"")</f>
        <v/>
      </c>
      <c r="D135" s="509" t="str">
        <f t="array" ref="D135">IFERROR(IF(INDEX('Disaggregation Records'!$F$3:$F$56,MATCH(LEFT(L135,255),LEFT('Disaggregation Records'!$D$3:$D$56,255),0))=0,"",INDEX('Disaggregation Records'!$F$3:$F$56,MATCH(LEFT(L135,255),LEFT('Disaggregation Records'!$D$3:$D$56,255),0))),"")</f>
        <v/>
      </c>
      <c r="E135" s="399" t="str">
        <f t="array" ref="E135">IFERROR(IF(INDEX('Disaggregation Data'!$K$3:$K$154,MATCH(LEFT(M135,255),LEFT('Disaggregation Data'!$J$3:$J$154,255),0))=0,"",INDEX('Disaggregation Data'!$K$3:$K$154,MATCH(LEFT(M135,255),LEFT('Disaggregation Data'!$J$3:$J$154,255),0))),"")</f>
        <v/>
      </c>
      <c r="F135" s="399" t="str">
        <f t="array" ref="F135">IFERROR(IF(INDEX('Disaggregation Data'!$L$3:$L$154,MATCH(LEFT(M135,255),LEFT('Disaggregation Data'!$J$3:$J$154,255),0))=0,"",INDEX('Disaggregation Data'!$L$3:$L$154,MATCH(LEFT(M135,255),LEFT('Disaggregation Data'!$J$3:$J$154,255),0))),"")</f>
        <v/>
      </c>
      <c r="G135" s="399" t="str">
        <f t="array" ref="G135">IFERROR(IF(INDEX('Disaggregation Data'!$O$3:$O$154,MATCH(LEFT(M135,255),LEFT('Disaggregation Data'!$J$3:$J$154,255),0))=0,"",INDEX('Disaggregation Data'!$O$3:$O$154,MATCH(LEFT(M135,255),LEFT('Disaggregation Data'!$J$3:$J$154,255),0))),"")</f>
        <v/>
      </c>
      <c r="H135" s="398" t="str">
        <f t="array" ref="H135">IFERROR(IF(INDEX('Disaggregation Data'!$P$3:$P$154,MATCH(LEFT(M135,255),LEFT('Disaggregation Data'!$J$3:$J$154,255),0))=0,"",INDEX('Disaggregation Data'!$P$3:$P$154,MATCH(LEFT(M135,255),LEFT('Disaggregation Data'!$J$3:$J$154,255),0))),"")</f>
        <v/>
      </c>
      <c r="I135" s="399" t="str">
        <f t="array" ref="I135">IFERROR(IF(INDEX('Disaggregation Data'!$M$3:$M$154,MATCH(LEFT(M135,255),LEFT('Disaggregation Data'!$J$3:$J$154,255),0))=0,"",INDEX('Disaggregation Data'!$M$3:$M$154,MATCH(LEFT(M135,255),LEFT('Disaggregation Data'!$J$3:$J$154,255),0))),"")</f>
        <v/>
      </c>
      <c r="J135" s="398" t="str">
        <f t="array" ref="J135">IFERROR(IF(INDEX('Disaggregation Data'!$N$3:$N$154,MATCH(LEFT(M135,255),LEFT('Disaggregation Data'!$J$3:$J$154,255),0))=0,"",INDEX('Disaggregation Data'!$N$3:$N$154,MATCH(LEFT(M135,255),LEFT('Disaggregation Data'!$J$3:$J$154,255),0))),"")</f>
        <v/>
      </c>
      <c r="K135" s="490">
        <f t="shared" si="4"/>
        <v>106</v>
      </c>
      <c r="L135" s="490" t="str">
        <f t="shared" si="5"/>
        <v/>
      </c>
      <c r="M135" s="490" t="str">
        <f t="shared" si="6"/>
        <v/>
      </c>
      <c r="N135" s="468" t="b">
        <f t="shared" si="7"/>
        <v>0</v>
      </c>
      <c r="O135" s="473" t="s">
        <v>1660</v>
      </c>
      <c r="P135" s="510" t="str">
        <f t="array" ref="P135">IFERROR(IF(INDEX('Disaggregation Records'!$G$3:$G$56,MATCH(LEFT(L135,255),LEFT('Disaggregation Records'!$D$3:$D$56,255),0))=0,"",INDEX('Disaggregation Records'!$G$3:$G$56,MATCH(LEFT(L135,255),LEFT('Disaggregation Records'!$D$3:$D$56,255),0))),"")</f>
        <v/>
      </c>
      <c r="Q135" s="511" t="s">
        <v>457</v>
      </c>
      <c r="R135" s="374"/>
    </row>
    <row r="136" spans="1:18" ht="47.1" customHeight="1" x14ac:dyDescent="0.25">
      <c r="A136" s="396">
        <v>13</v>
      </c>
      <c r="B136" s="414" t="str">
        <f>IFERROR(VLOOKUP(A136,'Impact Indicators - Section B'!$A$9:$S$27,19,FALSE),"")</f>
        <v/>
      </c>
      <c r="C136" s="509" t="str">
        <f t="array" ref="C136">IFERROR(IF(INDEX('Disaggregation Records'!$E$3:$E$56,MATCH(LEFT(L136,255),LEFT('Disaggregation Records'!$D$3:$D$56,255),0))=0,"",INDEX('Disaggregation Records'!$E$3:$E$56,MATCH(LEFT(L136,255),LEFT('Disaggregation Records'!$D$3:$D$56,255),0))),"")</f>
        <v/>
      </c>
      <c r="D136" s="509" t="str">
        <f t="array" ref="D136">IFERROR(IF(INDEX('Disaggregation Records'!$F$3:$F$56,MATCH(LEFT(L136,255),LEFT('Disaggregation Records'!$D$3:$D$56,255),0))=0,"",INDEX('Disaggregation Records'!$F$3:$F$56,MATCH(LEFT(L136,255),LEFT('Disaggregation Records'!$D$3:$D$56,255),0))),"")</f>
        <v/>
      </c>
      <c r="E136" s="399" t="str">
        <f t="array" ref="E136">IFERROR(IF(INDEX('Disaggregation Data'!$K$3:$K$154,MATCH(LEFT(M136,255),LEFT('Disaggregation Data'!$J$3:$J$154,255),0))=0,"",INDEX('Disaggregation Data'!$K$3:$K$154,MATCH(LEFT(M136,255),LEFT('Disaggregation Data'!$J$3:$J$154,255),0))),"")</f>
        <v/>
      </c>
      <c r="F136" s="399" t="str">
        <f t="array" ref="F136">IFERROR(IF(INDEX('Disaggregation Data'!$L$3:$L$154,MATCH(LEFT(M136,255),LEFT('Disaggregation Data'!$J$3:$J$154,255),0))=0,"",INDEX('Disaggregation Data'!$L$3:$L$154,MATCH(LEFT(M136,255),LEFT('Disaggregation Data'!$J$3:$J$154,255),0))),"")</f>
        <v/>
      </c>
      <c r="G136" s="399" t="str">
        <f t="array" ref="G136">IFERROR(IF(INDEX('Disaggregation Data'!$O$3:$O$154,MATCH(LEFT(M136,255),LEFT('Disaggregation Data'!$J$3:$J$154,255),0))=0,"",INDEX('Disaggregation Data'!$O$3:$O$154,MATCH(LEFT(M136,255),LEFT('Disaggregation Data'!$J$3:$J$154,255),0))),"")</f>
        <v/>
      </c>
      <c r="H136" s="398" t="str">
        <f t="array" ref="H136">IFERROR(IF(INDEX('Disaggregation Data'!$P$3:$P$154,MATCH(LEFT(M136,255),LEFT('Disaggregation Data'!$J$3:$J$154,255),0))=0,"",INDEX('Disaggregation Data'!$P$3:$P$154,MATCH(LEFT(M136,255),LEFT('Disaggregation Data'!$J$3:$J$154,255),0))),"")</f>
        <v/>
      </c>
      <c r="I136" s="399" t="str">
        <f t="array" ref="I136">IFERROR(IF(INDEX('Disaggregation Data'!$M$3:$M$154,MATCH(LEFT(M136,255),LEFT('Disaggregation Data'!$J$3:$J$154,255),0))=0,"",INDEX('Disaggregation Data'!$M$3:$M$154,MATCH(LEFT(M136,255),LEFT('Disaggregation Data'!$J$3:$J$154,255),0))),"")</f>
        <v/>
      </c>
      <c r="J136" s="398" t="str">
        <f t="array" ref="J136">IFERROR(IF(INDEX('Disaggregation Data'!$N$3:$N$154,MATCH(LEFT(M136,255),LEFT('Disaggregation Data'!$J$3:$J$154,255),0))=0,"",INDEX('Disaggregation Data'!$N$3:$N$154,MATCH(LEFT(M136,255),LEFT('Disaggregation Data'!$J$3:$J$154,255),0))),"")</f>
        <v/>
      </c>
      <c r="K136" s="490">
        <f t="shared" si="4"/>
        <v>107</v>
      </c>
      <c r="L136" s="490" t="str">
        <f t="shared" si="5"/>
        <v/>
      </c>
      <c r="M136" s="490" t="str">
        <f t="shared" si="6"/>
        <v/>
      </c>
      <c r="N136" s="468" t="b">
        <f t="shared" si="7"/>
        <v>0</v>
      </c>
      <c r="O136" s="473" t="s">
        <v>1661</v>
      </c>
      <c r="P136" s="510" t="str">
        <f t="array" ref="P136">IFERROR(IF(INDEX('Disaggregation Records'!$G$3:$G$56,MATCH(LEFT(L136,255),LEFT('Disaggregation Records'!$D$3:$D$56,255),0))=0,"",INDEX('Disaggregation Records'!$G$3:$G$56,MATCH(LEFT(L136,255),LEFT('Disaggregation Records'!$D$3:$D$56,255),0))),"")</f>
        <v/>
      </c>
      <c r="Q136" s="511" t="s">
        <v>457</v>
      </c>
      <c r="R136" s="374"/>
    </row>
    <row r="137" spans="1:18" ht="47.1" customHeight="1" x14ac:dyDescent="0.25">
      <c r="A137" s="396">
        <v>13</v>
      </c>
      <c r="B137" s="414" t="str">
        <f>IFERROR(VLOOKUP(A137,'Impact Indicators - Section B'!$A$9:$S$27,19,FALSE),"")</f>
        <v/>
      </c>
      <c r="C137" s="509" t="str">
        <f t="array" ref="C137">IFERROR(IF(INDEX('Disaggregation Records'!$E$3:$E$56,MATCH(LEFT(L137,255),LEFT('Disaggregation Records'!$D$3:$D$56,255),0))=0,"",INDEX('Disaggregation Records'!$E$3:$E$56,MATCH(LEFT(L137,255),LEFT('Disaggregation Records'!$D$3:$D$56,255),0))),"")</f>
        <v/>
      </c>
      <c r="D137" s="509" t="str">
        <f t="array" ref="D137">IFERROR(IF(INDEX('Disaggregation Records'!$F$3:$F$56,MATCH(LEFT(L137,255),LEFT('Disaggregation Records'!$D$3:$D$56,255),0))=0,"",INDEX('Disaggregation Records'!$F$3:$F$56,MATCH(LEFT(L137,255),LEFT('Disaggregation Records'!$D$3:$D$56,255),0))),"")</f>
        <v/>
      </c>
      <c r="E137" s="399" t="str">
        <f t="array" ref="E137">IFERROR(IF(INDEX('Disaggregation Data'!$K$3:$K$154,MATCH(LEFT(M137,255),LEFT('Disaggregation Data'!$J$3:$J$154,255),0))=0,"",INDEX('Disaggregation Data'!$K$3:$K$154,MATCH(LEFT(M137,255),LEFT('Disaggregation Data'!$J$3:$J$154,255),0))),"")</f>
        <v/>
      </c>
      <c r="F137" s="399" t="str">
        <f t="array" ref="F137">IFERROR(IF(INDEX('Disaggregation Data'!$L$3:$L$154,MATCH(LEFT(M137,255),LEFT('Disaggregation Data'!$J$3:$J$154,255),0))=0,"",INDEX('Disaggregation Data'!$L$3:$L$154,MATCH(LEFT(M137,255),LEFT('Disaggregation Data'!$J$3:$J$154,255),0))),"")</f>
        <v/>
      </c>
      <c r="G137" s="399" t="str">
        <f t="array" ref="G137">IFERROR(IF(INDEX('Disaggregation Data'!$O$3:$O$154,MATCH(LEFT(M137,255),LEFT('Disaggregation Data'!$J$3:$J$154,255),0))=0,"",INDEX('Disaggregation Data'!$O$3:$O$154,MATCH(LEFT(M137,255),LEFT('Disaggregation Data'!$J$3:$J$154,255),0))),"")</f>
        <v/>
      </c>
      <c r="H137" s="398" t="str">
        <f t="array" ref="H137">IFERROR(IF(INDEX('Disaggregation Data'!$P$3:$P$154,MATCH(LEFT(M137,255),LEFT('Disaggregation Data'!$J$3:$J$154,255),0))=0,"",INDEX('Disaggregation Data'!$P$3:$P$154,MATCH(LEFT(M137,255),LEFT('Disaggregation Data'!$J$3:$J$154,255),0))),"")</f>
        <v/>
      </c>
      <c r="I137" s="399" t="str">
        <f t="array" ref="I137">IFERROR(IF(INDEX('Disaggregation Data'!$M$3:$M$154,MATCH(LEFT(M137,255),LEFT('Disaggregation Data'!$J$3:$J$154,255),0))=0,"",INDEX('Disaggregation Data'!$M$3:$M$154,MATCH(LEFT(M137,255),LEFT('Disaggregation Data'!$J$3:$J$154,255),0))),"")</f>
        <v/>
      </c>
      <c r="J137" s="398" t="str">
        <f t="array" ref="J137">IFERROR(IF(INDEX('Disaggregation Data'!$N$3:$N$154,MATCH(LEFT(M137,255),LEFT('Disaggregation Data'!$J$3:$J$154,255),0))=0,"",INDEX('Disaggregation Data'!$N$3:$N$154,MATCH(LEFT(M137,255),LEFT('Disaggregation Data'!$J$3:$J$154,255),0))),"")</f>
        <v/>
      </c>
      <c r="K137" s="490">
        <f t="shared" ref="K137:K158" si="8">IF(B137=B136,K136+1,0)</f>
        <v>108</v>
      </c>
      <c r="L137" s="490" t="str">
        <f t="shared" ref="L137:L158" si="9">IF(B137&lt;&gt;"",B137&amp;"-"&amp;K137,"")</f>
        <v/>
      </c>
      <c r="M137" s="490" t="str">
        <f t="shared" ref="M137:M158" si="10">IF(B137&lt;&gt;"",B137&amp;C137&amp;D137,"")</f>
        <v/>
      </c>
      <c r="N137" s="468" t="b">
        <f t="shared" ref="N137:N158" si="11">IFERROR(IF(B137&lt;&gt;"",TRUE,FALSE),"")</f>
        <v>0</v>
      </c>
      <c r="O137" s="473" t="s">
        <v>1662</v>
      </c>
      <c r="P137" s="510" t="str">
        <f t="array" ref="P137">IFERROR(IF(INDEX('Disaggregation Records'!$G$3:$G$56,MATCH(LEFT(L137,255),LEFT('Disaggregation Records'!$D$3:$D$56,255),0))=0,"",INDEX('Disaggregation Records'!$G$3:$G$56,MATCH(LEFT(L137,255),LEFT('Disaggregation Records'!$D$3:$D$56,255),0))),"")</f>
        <v/>
      </c>
      <c r="Q137" s="511" t="s">
        <v>457</v>
      </c>
      <c r="R137" s="374"/>
    </row>
    <row r="138" spans="1:18" ht="47.1" customHeight="1" x14ac:dyDescent="0.25">
      <c r="A138" s="396">
        <v>13</v>
      </c>
      <c r="B138" s="414" t="str">
        <f>IFERROR(VLOOKUP(A138,'Impact Indicators - Section B'!$A$9:$S$27,19,FALSE),"")</f>
        <v/>
      </c>
      <c r="C138" s="509" t="str">
        <f t="array" ref="C138">IFERROR(IF(INDEX('Disaggregation Records'!$E$3:$E$56,MATCH(LEFT(L138,255),LEFT('Disaggregation Records'!$D$3:$D$56,255),0))=0,"",INDEX('Disaggregation Records'!$E$3:$E$56,MATCH(LEFT(L138,255),LEFT('Disaggregation Records'!$D$3:$D$56,255),0))),"")</f>
        <v/>
      </c>
      <c r="D138" s="509" t="str">
        <f t="array" ref="D138">IFERROR(IF(INDEX('Disaggregation Records'!$F$3:$F$56,MATCH(LEFT(L138,255),LEFT('Disaggregation Records'!$D$3:$D$56,255),0))=0,"",INDEX('Disaggregation Records'!$F$3:$F$56,MATCH(LEFT(L138,255),LEFT('Disaggregation Records'!$D$3:$D$56,255),0))),"")</f>
        <v/>
      </c>
      <c r="E138" s="399" t="str">
        <f t="array" ref="E138">IFERROR(IF(INDEX('Disaggregation Data'!$K$3:$K$154,MATCH(LEFT(M138,255),LEFT('Disaggregation Data'!$J$3:$J$154,255),0))=0,"",INDEX('Disaggregation Data'!$K$3:$K$154,MATCH(LEFT(M138,255),LEFT('Disaggregation Data'!$J$3:$J$154,255),0))),"")</f>
        <v/>
      </c>
      <c r="F138" s="399" t="str">
        <f t="array" ref="F138">IFERROR(IF(INDEX('Disaggregation Data'!$L$3:$L$154,MATCH(LEFT(M138,255),LEFT('Disaggregation Data'!$J$3:$J$154,255),0))=0,"",INDEX('Disaggregation Data'!$L$3:$L$154,MATCH(LEFT(M138,255),LEFT('Disaggregation Data'!$J$3:$J$154,255),0))),"")</f>
        <v/>
      </c>
      <c r="G138" s="399" t="str">
        <f t="array" ref="G138">IFERROR(IF(INDEX('Disaggregation Data'!$O$3:$O$154,MATCH(LEFT(M138,255),LEFT('Disaggregation Data'!$J$3:$J$154,255),0))=0,"",INDEX('Disaggregation Data'!$O$3:$O$154,MATCH(LEFT(M138,255),LEFT('Disaggregation Data'!$J$3:$J$154,255),0))),"")</f>
        <v/>
      </c>
      <c r="H138" s="398" t="str">
        <f t="array" ref="H138">IFERROR(IF(INDEX('Disaggregation Data'!$P$3:$P$154,MATCH(LEFT(M138,255),LEFT('Disaggregation Data'!$J$3:$J$154,255),0))=0,"",INDEX('Disaggregation Data'!$P$3:$P$154,MATCH(LEFT(M138,255),LEFT('Disaggregation Data'!$J$3:$J$154,255),0))),"")</f>
        <v/>
      </c>
      <c r="I138" s="399" t="str">
        <f t="array" ref="I138">IFERROR(IF(INDEX('Disaggregation Data'!$M$3:$M$154,MATCH(LEFT(M138,255),LEFT('Disaggregation Data'!$J$3:$J$154,255),0))=0,"",INDEX('Disaggregation Data'!$M$3:$M$154,MATCH(LEFT(M138,255),LEFT('Disaggregation Data'!$J$3:$J$154,255),0))),"")</f>
        <v/>
      </c>
      <c r="J138" s="398" t="str">
        <f t="array" ref="J138">IFERROR(IF(INDEX('Disaggregation Data'!$N$3:$N$154,MATCH(LEFT(M138,255),LEFT('Disaggregation Data'!$J$3:$J$154,255),0))=0,"",INDEX('Disaggregation Data'!$N$3:$N$154,MATCH(LEFT(M138,255),LEFT('Disaggregation Data'!$J$3:$J$154,255),0))),"")</f>
        <v/>
      </c>
      <c r="K138" s="490">
        <f t="shared" si="8"/>
        <v>109</v>
      </c>
      <c r="L138" s="490" t="str">
        <f t="shared" si="9"/>
        <v/>
      </c>
      <c r="M138" s="490" t="str">
        <f t="shared" si="10"/>
        <v/>
      </c>
      <c r="N138" s="468" t="b">
        <f t="shared" si="11"/>
        <v>0</v>
      </c>
      <c r="O138" s="473" t="s">
        <v>1663</v>
      </c>
      <c r="P138" s="510" t="str">
        <f t="array" ref="P138">IFERROR(IF(INDEX('Disaggregation Records'!$G$3:$G$56,MATCH(LEFT(L138,255),LEFT('Disaggregation Records'!$D$3:$D$56,255),0))=0,"",INDEX('Disaggregation Records'!$G$3:$G$56,MATCH(LEFT(L138,255),LEFT('Disaggregation Records'!$D$3:$D$56,255),0))),"")</f>
        <v/>
      </c>
      <c r="Q138" s="511" t="s">
        <v>457</v>
      </c>
      <c r="R138" s="374"/>
    </row>
    <row r="139" spans="1:18" ht="47.1" customHeight="1" x14ac:dyDescent="0.25">
      <c r="A139" s="396">
        <v>14</v>
      </c>
      <c r="B139" s="414" t="str">
        <f>IFERROR(VLOOKUP(A139,'Impact Indicators - Section B'!$A$9:$S$27,19,FALSE),"")</f>
        <v/>
      </c>
      <c r="C139" s="509" t="str">
        <f t="array" ref="C139">IFERROR(IF(INDEX('Disaggregation Records'!$E$3:$E$56,MATCH(LEFT(L139,255),LEFT('Disaggregation Records'!$D$3:$D$56,255),0))=0,"",INDEX('Disaggregation Records'!$E$3:$E$56,MATCH(LEFT(L139,255),LEFT('Disaggregation Records'!$D$3:$D$56,255),0))),"")</f>
        <v/>
      </c>
      <c r="D139" s="509" t="str">
        <f t="array" ref="D139">IFERROR(IF(INDEX('Disaggregation Records'!$F$3:$F$56,MATCH(LEFT(L139,255),LEFT('Disaggregation Records'!$D$3:$D$56,255),0))=0,"",INDEX('Disaggregation Records'!$F$3:$F$56,MATCH(LEFT(L139,255),LEFT('Disaggregation Records'!$D$3:$D$56,255),0))),"")</f>
        <v/>
      </c>
      <c r="E139" s="399" t="str">
        <f t="array" ref="E139">IFERROR(IF(INDEX('Disaggregation Data'!$K$3:$K$154,MATCH(LEFT(M139,255),LEFT('Disaggregation Data'!$J$3:$J$154,255),0))=0,"",INDEX('Disaggregation Data'!$K$3:$K$154,MATCH(LEFT(M139,255),LEFT('Disaggregation Data'!$J$3:$J$154,255),0))),"")</f>
        <v/>
      </c>
      <c r="F139" s="399" t="str">
        <f t="array" ref="F139">IFERROR(IF(INDEX('Disaggregation Data'!$L$3:$L$154,MATCH(LEFT(M139,255),LEFT('Disaggregation Data'!$J$3:$J$154,255),0))=0,"",INDEX('Disaggregation Data'!$L$3:$L$154,MATCH(LEFT(M139,255),LEFT('Disaggregation Data'!$J$3:$J$154,255),0))),"")</f>
        <v/>
      </c>
      <c r="G139" s="399" t="str">
        <f t="array" ref="G139">IFERROR(IF(INDEX('Disaggregation Data'!$O$3:$O$154,MATCH(LEFT(M139,255),LEFT('Disaggregation Data'!$J$3:$J$154,255),0))=0,"",INDEX('Disaggregation Data'!$O$3:$O$154,MATCH(LEFT(M139,255),LEFT('Disaggregation Data'!$J$3:$J$154,255),0))),"")</f>
        <v/>
      </c>
      <c r="H139" s="398" t="str">
        <f t="array" ref="H139">IFERROR(IF(INDEX('Disaggregation Data'!$P$3:$P$154,MATCH(LEFT(M139,255),LEFT('Disaggregation Data'!$J$3:$J$154,255),0))=0,"",INDEX('Disaggregation Data'!$P$3:$P$154,MATCH(LEFT(M139,255),LEFT('Disaggregation Data'!$J$3:$J$154,255),0))),"")</f>
        <v/>
      </c>
      <c r="I139" s="399" t="str">
        <f t="array" ref="I139">IFERROR(IF(INDEX('Disaggregation Data'!$M$3:$M$154,MATCH(LEFT(M139,255),LEFT('Disaggregation Data'!$J$3:$J$154,255),0))=0,"",INDEX('Disaggregation Data'!$M$3:$M$154,MATCH(LEFT(M139,255),LEFT('Disaggregation Data'!$J$3:$J$154,255),0))),"")</f>
        <v/>
      </c>
      <c r="J139" s="398" t="str">
        <f t="array" ref="J139">IFERROR(IF(INDEX('Disaggregation Data'!$N$3:$N$154,MATCH(LEFT(M139,255),LEFT('Disaggregation Data'!$J$3:$J$154,255),0))=0,"",INDEX('Disaggregation Data'!$N$3:$N$154,MATCH(LEFT(M139,255),LEFT('Disaggregation Data'!$J$3:$J$154,255),0))),"")</f>
        <v/>
      </c>
      <c r="K139" s="490">
        <f t="shared" si="8"/>
        <v>110</v>
      </c>
      <c r="L139" s="490" t="str">
        <f t="shared" si="9"/>
        <v/>
      </c>
      <c r="M139" s="490" t="str">
        <f t="shared" si="10"/>
        <v/>
      </c>
      <c r="N139" s="468" t="b">
        <f t="shared" si="11"/>
        <v>0</v>
      </c>
      <c r="O139" s="473" t="s">
        <v>1664</v>
      </c>
      <c r="P139" s="510" t="str">
        <f t="array" ref="P139">IFERROR(IF(INDEX('Disaggregation Records'!$G$3:$G$56,MATCH(LEFT(L139,255),LEFT('Disaggregation Records'!$D$3:$D$56,255),0))=0,"",INDEX('Disaggregation Records'!$G$3:$G$56,MATCH(LEFT(L139,255),LEFT('Disaggregation Records'!$D$3:$D$56,255),0))),"")</f>
        <v/>
      </c>
      <c r="Q139" s="511" t="s">
        <v>458</v>
      </c>
      <c r="R139" s="374"/>
    </row>
    <row r="140" spans="1:18" ht="47.1" customHeight="1" x14ac:dyDescent="0.25">
      <c r="A140" s="396">
        <v>14</v>
      </c>
      <c r="B140" s="414" t="str">
        <f>IFERROR(VLOOKUP(A140,'Impact Indicators - Section B'!$A$9:$S$27,19,FALSE),"")</f>
        <v/>
      </c>
      <c r="C140" s="509" t="str">
        <f t="array" ref="C140">IFERROR(IF(INDEX('Disaggregation Records'!$E$3:$E$56,MATCH(LEFT(L140,255),LEFT('Disaggregation Records'!$D$3:$D$56,255),0))=0,"",INDEX('Disaggregation Records'!$E$3:$E$56,MATCH(LEFT(L140,255),LEFT('Disaggregation Records'!$D$3:$D$56,255),0))),"")</f>
        <v/>
      </c>
      <c r="D140" s="509" t="str">
        <f t="array" ref="D140">IFERROR(IF(INDEX('Disaggregation Records'!$F$3:$F$56,MATCH(LEFT(L140,255),LEFT('Disaggregation Records'!$D$3:$D$56,255),0))=0,"",INDEX('Disaggregation Records'!$F$3:$F$56,MATCH(LEFT(L140,255),LEFT('Disaggregation Records'!$D$3:$D$56,255),0))),"")</f>
        <v/>
      </c>
      <c r="E140" s="399" t="str">
        <f t="array" ref="E140">IFERROR(IF(INDEX('Disaggregation Data'!$K$3:$K$154,MATCH(LEFT(M140,255),LEFT('Disaggregation Data'!$J$3:$J$154,255),0))=0,"",INDEX('Disaggregation Data'!$K$3:$K$154,MATCH(LEFT(M140,255),LEFT('Disaggregation Data'!$J$3:$J$154,255),0))),"")</f>
        <v/>
      </c>
      <c r="F140" s="399" t="str">
        <f t="array" ref="F140">IFERROR(IF(INDEX('Disaggregation Data'!$L$3:$L$154,MATCH(LEFT(M140,255),LEFT('Disaggregation Data'!$J$3:$J$154,255),0))=0,"",INDEX('Disaggregation Data'!$L$3:$L$154,MATCH(LEFT(M140,255),LEFT('Disaggregation Data'!$J$3:$J$154,255),0))),"")</f>
        <v/>
      </c>
      <c r="G140" s="399" t="str">
        <f t="array" ref="G140">IFERROR(IF(INDEX('Disaggregation Data'!$O$3:$O$154,MATCH(LEFT(M140,255),LEFT('Disaggregation Data'!$J$3:$J$154,255),0))=0,"",INDEX('Disaggregation Data'!$O$3:$O$154,MATCH(LEFT(M140,255),LEFT('Disaggregation Data'!$J$3:$J$154,255),0))),"")</f>
        <v/>
      </c>
      <c r="H140" s="398" t="str">
        <f t="array" ref="H140">IFERROR(IF(INDEX('Disaggregation Data'!$P$3:$P$154,MATCH(LEFT(M140,255),LEFT('Disaggregation Data'!$J$3:$J$154,255),0))=0,"",INDEX('Disaggregation Data'!$P$3:$P$154,MATCH(LEFT(M140,255),LEFT('Disaggregation Data'!$J$3:$J$154,255),0))),"")</f>
        <v/>
      </c>
      <c r="I140" s="399" t="str">
        <f t="array" ref="I140">IFERROR(IF(INDEX('Disaggregation Data'!$M$3:$M$154,MATCH(LEFT(M140,255),LEFT('Disaggregation Data'!$J$3:$J$154,255),0))=0,"",INDEX('Disaggregation Data'!$M$3:$M$154,MATCH(LEFT(M140,255),LEFT('Disaggregation Data'!$J$3:$J$154,255),0))),"")</f>
        <v/>
      </c>
      <c r="J140" s="398" t="str">
        <f t="array" ref="J140">IFERROR(IF(INDEX('Disaggregation Data'!$N$3:$N$154,MATCH(LEFT(M140,255),LEFT('Disaggregation Data'!$J$3:$J$154,255),0))=0,"",INDEX('Disaggregation Data'!$N$3:$N$154,MATCH(LEFT(M140,255),LEFT('Disaggregation Data'!$J$3:$J$154,255),0))),"")</f>
        <v/>
      </c>
      <c r="K140" s="490">
        <f t="shared" si="8"/>
        <v>111</v>
      </c>
      <c r="L140" s="490" t="str">
        <f t="shared" si="9"/>
        <v/>
      </c>
      <c r="M140" s="490" t="str">
        <f t="shared" si="10"/>
        <v/>
      </c>
      <c r="N140" s="468" t="b">
        <f t="shared" si="11"/>
        <v>0</v>
      </c>
      <c r="O140" s="473" t="s">
        <v>1665</v>
      </c>
      <c r="P140" s="510" t="str">
        <f t="array" ref="P140">IFERROR(IF(INDEX('Disaggregation Records'!$G$3:$G$56,MATCH(LEFT(L140,255),LEFT('Disaggregation Records'!$D$3:$D$56,255),0))=0,"",INDEX('Disaggregation Records'!$G$3:$G$56,MATCH(LEFT(L140,255),LEFT('Disaggregation Records'!$D$3:$D$56,255),0))),"")</f>
        <v/>
      </c>
      <c r="Q140" s="511" t="s">
        <v>458</v>
      </c>
      <c r="R140" s="374"/>
    </row>
    <row r="141" spans="1:18" ht="47.1" customHeight="1" x14ac:dyDescent="0.25">
      <c r="A141" s="396">
        <v>14</v>
      </c>
      <c r="B141" s="414" t="str">
        <f>IFERROR(VLOOKUP(A141,'Impact Indicators - Section B'!$A$9:$S$27,19,FALSE),"")</f>
        <v/>
      </c>
      <c r="C141" s="509" t="str">
        <f t="array" ref="C141">IFERROR(IF(INDEX('Disaggregation Records'!$E$3:$E$56,MATCH(LEFT(L141,255),LEFT('Disaggregation Records'!$D$3:$D$56,255),0))=0,"",INDEX('Disaggregation Records'!$E$3:$E$56,MATCH(LEFT(L141,255),LEFT('Disaggregation Records'!$D$3:$D$56,255),0))),"")</f>
        <v/>
      </c>
      <c r="D141" s="509" t="str">
        <f t="array" ref="D141">IFERROR(IF(INDEX('Disaggregation Records'!$F$3:$F$56,MATCH(LEFT(L141,255),LEFT('Disaggregation Records'!$D$3:$D$56,255),0))=0,"",INDEX('Disaggregation Records'!$F$3:$F$56,MATCH(LEFT(L141,255),LEFT('Disaggregation Records'!$D$3:$D$56,255),0))),"")</f>
        <v/>
      </c>
      <c r="E141" s="399" t="str">
        <f t="array" ref="E141">IFERROR(IF(INDEX('Disaggregation Data'!$K$3:$K$154,MATCH(LEFT(M141,255),LEFT('Disaggregation Data'!$J$3:$J$154,255),0))=0,"",INDEX('Disaggregation Data'!$K$3:$K$154,MATCH(LEFT(M141,255),LEFT('Disaggregation Data'!$J$3:$J$154,255),0))),"")</f>
        <v/>
      </c>
      <c r="F141" s="399" t="str">
        <f t="array" ref="F141">IFERROR(IF(INDEX('Disaggregation Data'!$L$3:$L$154,MATCH(LEFT(M141,255),LEFT('Disaggregation Data'!$J$3:$J$154,255),0))=0,"",INDEX('Disaggregation Data'!$L$3:$L$154,MATCH(LEFT(M141,255),LEFT('Disaggregation Data'!$J$3:$J$154,255),0))),"")</f>
        <v/>
      </c>
      <c r="G141" s="399" t="str">
        <f t="array" ref="G141">IFERROR(IF(INDEX('Disaggregation Data'!$O$3:$O$154,MATCH(LEFT(M141,255),LEFT('Disaggregation Data'!$J$3:$J$154,255),0))=0,"",INDEX('Disaggregation Data'!$O$3:$O$154,MATCH(LEFT(M141,255),LEFT('Disaggregation Data'!$J$3:$J$154,255),0))),"")</f>
        <v/>
      </c>
      <c r="H141" s="398" t="str">
        <f t="array" ref="H141">IFERROR(IF(INDEX('Disaggregation Data'!$P$3:$P$154,MATCH(LEFT(M141,255),LEFT('Disaggregation Data'!$J$3:$J$154,255),0))=0,"",INDEX('Disaggregation Data'!$P$3:$P$154,MATCH(LEFT(M141,255),LEFT('Disaggregation Data'!$J$3:$J$154,255),0))),"")</f>
        <v/>
      </c>
      <c r="I141" s="399" t="str">
        <f t="array" ref="I141">IFERROR(IF(INDEX('Disaggregation Data'!$M$3:$M$154,MATCH(LEFT(M141,255),LEFT('Disaggregation Data'!$J$3:$J$154,255),0))=0,"",INDEX('Disaggregation Data'!$M$3:$M$154,MATCH(LEFT(M141,255),LEFT('Disaggregation Data'!$J$3:$J$154,255),0))),"")</f>
        <v/>
      </c>
      <c r="J141" s="398" t="str">
        <f t="array" ref="J141">IFERROR(IF(INDEX('Disaggregation Data'!$N$3:$N$154,MATCH(LEFT(M141,255),LEFT('Disaggregation Data'!$J$3:$J$154,255),0))=0,"",INDEX('Disaggregation Data'!$N$3:$N$154,MATCH(LEFT(M141,255),LEFT('Disaggregation Data'!$J$3:$J$154,255),0))),"")</f>
        <v/>
      </c>
      <c r="K141" s="490">
        <f t="shared" si="8"/>
        <v>112</v>
      </c>
      <c r="L141" s="490" t="str">
        <f t="shared" si="9"/>
        <v/>
      </c>
      <c r="M141" s="490" t="str">
        <f t="shared" si="10"/>
        <v/>
      </c>
      <c r="N141" s="468" t="b">
        <f t="shared" si="11"/>
        <v>0</v>
      </c>
      <c r="O141" s="473" t="s">
        <v>1666</v>
      </c>
      <c r="P141" s="510" t="str">
        <f t="array" ref="P141">IFERROR(IF(INDEX('Disaggregation Records'!$G$3:$G$56,MATCH(LEFT(L141,255),LEFT('Disaggregation Records'!$D$3:$D$56,255),0))=0,"",INDEX('Disaggregation Records'!$G$3:$G$56,MATCH(LEFT(L141,255),LEFT('Disaggregation Records'!$D$3:$D$56,255),0))),"")</f>
        <v/>
      </c>
      <c r="Q141" s="511" t="s">
        <v>458</v>
      </c>
      <c r="R141" s="374"/>
    </row>
    <row r="142" spans="1:18" ht="47.1" customHeight="1" x14ac:dyDescent="0.25">
      <c r="A142" s="396">
        <v>14</v>
      </c>
      <c r="B142" s="414" t="str">
        <f>IFERROR(VLOOKUP(A142,'Impact Indicators - Section B'!$A$9:$S$27,19,FALSE),"")</f>
        <v/>
      </c>
      <c r="C142" s="509" t="str">
        <f t="array" ref="C142">IFERROR(IF(INDEX('Disaggregation Records'!$E$3:$E$56,MATCH(LEFT(L142,255),LEFT('Disaggregation Records'!$D$3:$D$56,255),0))=0,"",INDEX('Disaggregation Records'!$E$3:$E$56,MATCH(LEFT(L142,255),LEFT('Disaggregation Records'!$D$3:$D$56,255),0))),"")</f>
        <v/>
      </c>
      <c r="D142" s="509" t="str">
        <f t="array" ref="D142">IFERROR(IF(INDEX('Disaggregation Records'!$F$3:$F$56,MATCH(LEFT(L142,255),LEFT('Disaggregation Records'!$D$3:$D$56,255),0))=0,"",INDEX('Disaggregation Records'!$F$3:$F$56,MATCH(LEFT(L142,255),LEFT('Disaggregation Records'!$D$3:$D$56,255),0))),"")</f>
        <v/>
      </c>
      <c r="E142" s="399" t="str">
        <f t="array" ref="E142">IFERROR(IF(INDEX('Disaggregation Data'!$K$3:$K$154,MATCH(LEFT(M142,255),LEFT('Disaggregation Data'!$J$3:$J$154,255),0))=0,"",INDEX('Disaggregation Data'!$K$3:$K$154,MATCH(LEFT(M142,255),LEFT('Disaggregation Data'!$J$3:$J$154,255),0))),"")</f>
        <v/>
      </c>
      <c r="F142" s="399" t="str">
        <f t="array" ref="F142">IFERROR(IF(INDEX('Disaggregation Data'!$L$3:$L$154,MATCH(LEFT(M142,255),LEFT('Disaggregation Data'!$J$3:$J$154,255),0))=0,"",INDEX('Disaggregation Data'!$L$3:$L$154,MATCH(LEFT(M142,255),LEFT('Disaggregation Data'!$J$3:$J$154,255),0))),"")</f>
        <v/>
      </c>
      <c r="G142" s="399" t="str">
        <f t="array" ref="G142">IFERROR(IF(INDEX('Disaggregation Data'!$O$3:$O$154,MATCH(LEFT(M142,255),LEFT('Disaggregation Data'!$J$3:$J$154,255),0))=0,"",INDEX('Disaggregation Data'!$O$3:$O$154,MATCH(LEFT(M142,255),LEFT('Disaggregation Data'!$J$3:$J$154,255),0))),"")</f>
        <v/>
      </c>
      <c r="H142" s="398" t="str">
        <f t="array" ref="H142">IFERROR(IF(INDEX('Disaggregation Data'!$P$3:$P$154,MATCH(LEFT(M142,255),LEFT('Disaggregation Data'!$J$3:$J$154,255),0))=0,"",INDEX('Disaggregation Data'!$P$3:$P$154,MATCH(LEFT(M142,255),LEFT('Disaggregation Data'!$J$3:$J$154,255),0))),"")</f>
        <v/>
      </c>
      <c r="I142" s="399" t="str">
        <f t="array" ref="I142">IFERROR(IF(INDEX('Disaggregation Data'!$M$3:$M$154,MATCH(LEFT(M142,255),LEFT('Disaggregation Data'!$J$3:$J$154,255),0))=0,"",INDEX('Disaggregation Data'!$M$3:$M$154,MATCH(LEFT(M142,255),LEFT('Disaggregation Data'!$J$3:$J$154,255),0))),"")</f>
        <v/>
      </c>
      <c r="J142" s="398" t="str">
        <f t="array" ref="J142">IFERROR(IF(INDEX('Disaggregation Data'!$N$3:$N$154,MATCH(LEFT(M142,255),LEFT('Disaggregation Data'!$J$3:$J$154,255),0))=0,"",INDEX('Disaggregation Data'!$N$3:$N$154,MATCH(LEFT(M142,255),LEFT('Disaggregation Data'!$J$3:$J$154,255),0))),"")</f>
        <v/>
      </c>
      <c r="K142" s="490">
        <f t="shared" si="8"/>
        <v>113</v>
      </c>
      <c r="L142" s="490" t="str">
        <f t="shared" si="9"/>
        <v/>
      </c>
      <c r="M142" s="490" t="str">
        <f t="shared" si="10"/>
        <v/>
      </c>
      <c r="N142" s="468" t="b">
        <f t="shared" si="11"/>
        <v>0</v>
      </c>
      <c r="O142" s="473" t="s">
        <v>1667</v>
      </c>
      <c r="P142" s="510" t="str">
        <f t="array" ref="P142">IFERROR(IF(INDEX('Disaggregation Records'!$G$3:$G$56,MATCH(LEFT(L142,255),LEFT('Disaggregation Records'!$D$3:$D$56,255),0))=0,"",INDEX('Disaggregation Records'!$G$3:$G$56,MATCH(LEFT(L142,255),LEFT('Disaggregation Records'!$D$3:$D$56,255),0))),"")</f>
        <v/>
      </c>
      <c r="Q142" s="511" t="s">
        <v>458</v>
      </c>
      <c r="R142" s="374"/>
    </row>
    <row r="143" spans="1:18" ht="47.1" customHeight="1" x14ac:dyDescent="0.25">
      <c r="A143" s="396">
        <v>14</v>
      </c>
      <c r="B143" s="414" t="str">
        <f>IFERROR(VLOOKUP(A143,'Impact Indicators - Section B'!$A$9:$S$27,19,FALSE),"")</f>
        <v/>
      </c>
      <c r="C143" s="509" t="str">
        <f t="array" ref="C143">IFERROR(IF(INDEX('Disaggregation Records'!$E$3:$E$56,MATCH(LEFT(L143,255),LEFT('Disaggregation Records'!$D$3:$D$56,255),0))=0,"",INDEX('Disaggregation Records'!$E$3:$E$56,MATCH(LEFT(L143,255),LEFT('Disaggregation Records'!$D$3:$D$56,255),0))),"")</f>
        <v/>
      </c>
      <c r="D143" s="509" t="str">
        <f t="array" ref="D143">IFERROR(IF(INDEX('Disaggregation Records'!$F$3:$F$56,MATCH(LEFT(L143,255),LEFT('Disaggregation Records'!$D$3:$D$56,255),0))=0,"",INDEX('Disaggregation Records'!$F$3:$F$56,MATCH(LEFT(L143,255),LEFT('Disaggregation Records'!$D$3:$D$56,255),0))),"")</f>
        <v/>
      </c>
      <c r="E143" s="399" t="str">
        <f t="array" ref="E143">IFERROR(IF(INDEX('Disaggregation Data'!$K$3:$K$154,MATCH(LEFT(M143,255),LEFT('Disaggregation Data'!$J$3:$J$154,255),0))=0,"",INDEX('Disaggregation Data'!$K$3:$K$154,MATCH(LEFT(M143,255),LEFT('Disaggregation Data'!$J$3:$J$154,255),0))),"")</f>
        <v/>
      </c>
      <c r="F143" s="399" t="str">
        <f t="array" ref="F143">IFERROR(IF(INDEX('Disaggregation Data'!$L$3:$L$154,MATCH(LEFT(M143,255),LEFT('Disaggregation Data'!$J$3:$J$154,255),0))=0,"",INDEX('Disaggregation Data'!$L$3:$L$154,MATCH(LEFT(M143,255),LEFT('Disaggregation Data'!$J$3:$J$154,255),0))),"")</f>
        <v/>
      </c>
      <c r="G143" s="399" t="str">
        <f t="array" ref="G143">IFERROR(IF(INDEX('Disaggregation Data'!$O$3:$O$154,MATCH(LEFT(M143,255),LEFT('Disaggregation Data'!$J$3:$J$154,255),0))=0,"",INDEX('Disaggregation Data'!$O$3:$O$154,MATCH(LEFT(M143,255),LEFT('Disaggregation Data'!$J$3:$J$154,255),0))),"")</f>
        <v/>
      </c>
      <c r="H143" s="398" t="str">
        <f t="array" ref="H143">IFERROR(IF(INDEX('Disaggregation Data'!$P$3:$P$154,MATCH(LEFT(M143,255),LEFT('Disaggregation Data'!$J$3:$J$154,255),0))=0,"",INDEX('Disaggregation Data'!$P$3:$P$154,MATCH(LEFT(M143,255),LEFT('Disaggregation Data'!$J$3:$J$154,255),0))),"")</f>
        <v/>
      </c>
      <c r="I143" s="399" t="str">
        <f t="array" ref="I143">IFERROR(IF(INDEX('Disaggregation Data'!$M$3:$M$154,MATCH(LEFT(M143,255),LEFT('Disaggregation Data'!$J$3:$J$154,255),0))=0,"",INDEX('Disaggregation Data'!$M$3:$M$154,MATCH(LEFT(M143,255),LEFT('Disaggregation Data'!$J$3:$J$154,255),0))),"")</f>
        <v/>
      </c>
      <c r="J143" s="398" t="str">
        <f t="array" ref="J143">IFERROR(IF(INDEX('Disaggregation Data'!$N$3:$N$154,MATCH(LEFT(M143,255),LEFT('Disaggregation Data'!$J$3:$J$154,255),0))=0,"",INDEX('Disaggregation Data'!$N$3:$N$154,MATCH(LEFT(M143,255),LEFT('Disaggregation Data'!$J$3:$J$154,255),0))),"")</f>
        <v/>
      </c>
      <c r="K143" s="490">
        <f t="shared" si="8"/>
        <v>114</v>
      </c>
      <c r="L143" s="490" t="str">
        <f t="shared" si="9"/>
        <v/>
      </c>
      <c r="M143" s="490" t="str">
        <f t="shared" si="10"/>
        <v/>
      </c>
      <c r="N143" s="468" t="b">
        <f t="shared" si="11"/>
        <v>0</v>
      </c>
      <c r="O143" s="473" t="s">
        <v>1668</v>
      </c>
      <c r="P143" s="510" t="str">
        <f t="array" ref="P143">IFERROR(IF(INDEX('Disaggregation Records'!$G$3:$G$56,MATCH(LEFT(L143,255),LEFT('Disaggregation Records'!$D$3:$D$56,255),0))=0,"",INDEX('Disaggregation Records'!$G$3:$G$56,MATCH(LEFT(L143,255),LEFT('Disaggregation Records'!$D$3:$D$56,255),0))),"")</f>
        <v/>
      </c>
      <c r="Q143" s="511" t="s">
        <v>458</v>
      </c>
      <c r="R143" s="374"/>
    </row>
    <row r="144" spans="1:18" ht="47.1" customHeight="1" x14ac:dyDescent="0.25">
      <c r="A144" s="396">
        <v>14</v>
      </c>
      <c r="B144" s="414" t="str">
        <f>IFERROR(VLOOKUP(A144,'Impact Indicators - Section B'!$A$9:$S$27,19,FALSE),"")</f>
        <v/>
      </c>
      <c r="C144" s="509" t="str">
        <f t="array" ref="C144">IFERROR(IF(INDEX('Disaggregation Records'!$E$3:$E$56,MATCH(LEFT(L144,255),LEFT('Disaggregation Records'!$D$3:$D$56,255),0))=0,"",INDEX('Disaggregation Records'!$E$3:$E$56,MATCH(LEFT(L144,255),LEFT('Disaggregation Records'!$D$3:$D$56,255),0))),"")</f>
        <v/>
      </c>
      <c r="D144" s="509" t="str">
        <f t="array" ref="D144">IFERROR(IF(INDEX('Disaggregation Records'!$F$3:$F$56,MATCH(LEFT(L144,255),LEFT('Disaggregation Records'!$D$3:$D$56,255),0))=0,"",INDEX('Disaggregation Records'!$F$3:$F$56,MATCH(LEFT(L144,255),LEFT('Disaggregation Records'!$D$3:$D$56,255),0))),"")</f>
        <v/>
      </c>
      <c r="E144" s="399" t="str">
        <f t="array" ref="E144">IFERROR(IF(INDEX('Disaggregation Data'!$K$3:$K$154,MATCH(LEFT(M144,255),LEFT('Disaggregation Data'!$J$3:$J$154,255),0))=0,"",INDEX('Disaggregation Data'!$K$3:$K$154,MATCH(LEFT(M144,255),LEFT('Disaggregation Data'!$J$3:$J$154,255),0))),"")</f>
        <v/>
      </c>
      <c r="F144" s="399" t="str">
        <f t="array" ref="F144">IFERROR(IF(INDEX('Disaggregation Data'!$L$3:$L$154,MATCH(LEFT(M144,255),LEFT('Disaggregation Data'!$J$3:$J$154,255),0))=0,"",INDEX('Disaggregation Data'!$L$3:$L$154,MATCH(LEFT(M144,255),LEFT('Disaggregation Data'!$J$3:$J$154,255),0))),"")</f>
        <v/>
      </c>
      <c r="G144" s="399" t="str">
        <f t="array" ref="G144">IFERROR(IF(INDEX('Disaggregation Data'!$O$3:$O$154,MATCH(LEFT(M144,255),LEFT('Disaggregation Data'!$J$3:$J$154,255),0))=0,"",INDEX('Disaggregation Data'!$O$3:$O$154,MATCH(LEFT(M144,255),LEFT('Disaggregation Data'!$J$3:$J$154,255),0))),"")</f>
        <v/>
      </c>
      <c r="H144" s="398" t="str">
        <f t="array" ref="H144">IFERROR(IF(INDEX('Disaggregation Data'!$P$3:$P$154,MATCH(LEFT(M144,255),LEFT('Disaggregation Data'!$J$3:$J$154,255),0))=0,"",INDEX('Disaggregation Data'!$P$3:$P$154,MATCH(LEFT(M144,255),LEFT('Disaggregation Data'!$J$3:$J$154,255),0))),"")</f>
        <v/>
      </c>
      <c r="I144" s="399" t="str">
        <f t="array" ref="I144">IFERROR(IF(INDEX('Disaggregation Data'!$M$3:$M$154,MATCH(LEFT(M144,255),LEFT('Disaggregation Data'!$J$3:$J$154,255),0))=0,"",INDEX('Disaggregation Data'!$M$3:$M$154,MATCH(LEFT(M144,255),LEFT('Disaggregation Data'!$J$3:$J$154,255),0))),"")</f>
        <v/>
      </c>
      <c r="J144" s="398" t="str">
        <f t="array" ref="J144">IFERROR(IF(INDEX('Disaggregation Data'!$N$3:$N$154,MATCH(LEFT(M144,255),LEFT('Disaggregation Data'!$J$3:$J$154,255),0))=0,"",INDEX('Disaggregation Data'!$N$3:$N$154,MATCH(LEFT(M144,255),LEFT('Disaggregation Data'!$J$3:$J$154,255),0))),"")</f>
        <v/>
      </c>
      <c r="K144" s="490">
        <f t="shared" si="8"/>
        <v>115</v>
      </c>
      <c r="L144" s="490" t="str">
        <f t="shared" si="9"/>
        <v/>
      </c>
      <c r="M144" s="490" t="str">
        <f t="shared" si="10"/>
        <v/>
      </c>
      <c r="N144" s="468" t="b">
        <f t="shared" si="11"/>
        <v>0</v>
      </c>
      <c r="O144" s="473" t="s">
        <v>1669</v>
      </c>
      <c r="P144" s="510" t="str">
        <f t="array" ref="P144">IFERROR(IF(INDEX('Disaggregation Records'!$G$3:$G$56,MATCH(LEFT(L144,255),LEFT('Disaggregation Records'!$D$3:$D$56,255),0))=0,"",INDEX('Disaggregation Records'!$G$3:$G$56,MATCH(LEFT(L144,255),LEFT('Disaggregation Records'!$D$3:$D$56,255),0))),"")</f>
        <v/>
      </c>
      <c r="Q144" s="511" t="s">
        <v>458</v>
      </c>
      <c r="R144" s="374"/>
    </row>
    <row r="145" spans="1:18" ht="47.1" customHeight="1" x14ac:dyDescent="0.25">
      <c r="A145" s="396">
        <v>14</v>
      </c>
      <c r="B145" s="414" t="str">
        <f>IFERROR(VLOOKUP(A145,'Impact Indicators - Section B'!$A$9:$S$27,19,FALSE),"")</f>
        <v/>
      </c>
      <c r="C145" s="509" t="str">
        <f t="array" ref="C145">IFERROR(IF(INDEX('Disaggregation Records'!$E$3:$E$56,MATCH(LEFT(L145,255),LEFT('Disaggregation Records'!$D$3:$D$56,255),0))=0,"",INDEX('Disaggregation Records'!$E$3:$E$56,MATCH(LEFT(L145,255),LEFT('Disaggregation Records'!$D$3:$D$56,255),0))),"")</f>
        <v/>
      </c>
      <c r="D145" s="509" t="str">
        <f t="array" ref="D145">IFERROR(IF(INDEX('Disaggregation Records'!$F$3:$F$56,MATCH(LEFT(L145,255),LEFT('Disaggregation Records'!$D$3:$D$56,255),0))=0,"",INDEX('Disaggregation Records'!$F$3:$F$56,MATCH(LEFT(L145,255),LEFT('Disaggregation Records'!$D$3:$D$56,255),0))),"")</f>
        <v/>
      </c>
      <c r="E145" s="399" t="str">
        <f t="array" ref="E145">IFERROR(IF(INDEX('Disaggregation Data'!$K$3:$K$154,MATCH(LEFT(M145,255),LEFT('Disaggregation Data'!$J$3:$J$154,255),0))=0,"",INDEX('Disaggregation Data'!$K$3:$K$154,MATCH(LEFT(M145,255),LEFT('Disaggregation Data'!$J$3:$J$154,255),0))),"")</f>
        <v/>
      </c>
      <c r="F145" s="399" t="str">
        <f t="array" ref="F145">IFERROR(IF(INDEX('Disaggregation Data'!$L$3:$L$154,MATCH(LEFT(M145,255),LEFT('Disaggregation Data'!$J$3:$J$154,255),0))=0,"",INDEX('Disaggregation Data'!$L$3:$L$154,MATCH(LEFT(M145,255),LEFT('Disaggregation Data'!$J$3:$J$154,255),0))),"")</f>
        <v/>
      </c>
      <c r="G145" s="399" t="str">
        <f t="array" ref="G145">IFERROR(IF(INDEX('Disaggregation Data'!$O$3:$O$154,MATCH(LEFT(M145,255),LEFT('Disaggregation Data'!$J$3:$J$154,255),0))=0,"",INDEX('Disaggregation Data'!$O$3:$O$154,MATCH(LEFT(M145,255),LEFT('Disaggregation Data'!$J$3:$J$154,255),0))),"")</f>
        <v/>
      </c>
      <c r="H145" s="398" t="str">
        <f t="array" ref="H145">IFERROR(IF(INDEX('Disaggregation Data'!$P$3:$P$154,MATCH(LEFT(M145,255),LEFT('Disaggregation Data'!$J$3:$J$154,255),0))=0,"",INDEX('Disaggregation Data'!$P$3:$P$154,MATCH(LEFT(M145,255),LEFT('Disaggregation Data'!$J$3:$J$154,255),0))),"")</f>
        <v/>
      </c>
      <c r="I145" s="399" t="str">
        <f t="array" ref="I145">IFERROR(IF(INDEX('Disaggregation Data'!$M$3:$M$154,MATCH(LEFT(M145,255),LEFT('Disaggregation Data'!$J$3:$J$154,255),0))=0,"",INDEX('Disaggregation Data'!$M$3:$M$154,MATCH(LEFT(M145,255),LEFT('Disaggregation Data'!$J$3:$J$154,255),0))),"")</f>
        <v/>
      </c>
      <c r="J145" s="398" t="str">
        <f t="array" ref="J145">IFERROR(IF(INDEX('Disaggregation Data'!$N$3:$N$154,MATCH(LEFT(M145,255),LEFT('Disaggregation Data'!$J$3:$J$154,255),0))=0,"",INDEX('Disaggregation Data'!$N$3:$N$154,MATCH(LEFT(M145,255),LEFT('Disaggregation Data'!$J$3:$J$154,255),0))),"")</f>
        <v/>
      </c>
      <c r="K145" s="490">
        <f t="shared" si="8"/>
        <v>116</v>
      </c>
      <c r="L145" s="490" t="str">
        <f t="shared" si="9"/>
        <v/>
      </c>
      <c r="M145" s="490" t="str">
        <f t="shared" si="10"/>
        <v/>
      </c>
      <c r="N145" s="468" t="b">
        <f t="shared" si="11"/>
        <v>0</v>
      </c>
      <c r="O145" s="473" t="s">
        <v>1670</v>
      </c>
      <c r="P145" s="510" t="str">
        <f t="array" ref="P145">IFERROR(IF(INDEX('Disaggregation Records'!$G$3:$G$56,MATCH(LEFT(L145,255),LEFT('Disaggregation Records'!$D$3:$D$56,255),0))=0,"",INDEX('Disaggregation Records'!$G$3:$G$56,MATCH(LEFT(L145,255),LEFT('Disaggregation Records'!$D$3:$D$56,255),0))),"")</f>
        <v/>
      </c>
      <c r="Q145" s="511" t="s">
        <v>458</v>
      </c>
      <c r="R145" s="374"/>
    </row>
    <row r="146" spans="1:18" ht="47.1" customHeight="1" x14ac:dyDescent="0.25">
      <c r="A146" s="396">
        <v>14</v>
      </c>
      <c r="B146" s="414" t="str">
        <f>IFERROR(VLOOKUP(A146,'Impact Indicators - Section B'!$A$9:$S$27,19,FALSE),"")</f>
        <v/>
      </c>
      <c r="C146" s="509" t="str">
        <f t="array" ref="C146">IFERROR(IF(INDEX('Disaggregation Records'!$E$3:$E$56,MATCH(LEFT(L146,255),LEFT('Disaggregation Records'!$D$3:$D$56,255),0))=0,"",INDEX('Disaggregation Records'!$E$3:$E$56,MATCH(LEFT(L146,255),LEFT('Disaggregation Records'!$D$3:$D$56,255),0))),"")</f>
        <v/>
      </c>
      <c r="D146" s="509" t="str">
        <f t="array" ref="D146">IFERROR(IF(INDEX('Disaggregation Records'!$F$3:$F$56,MATCH(LEFT(L146,255),LEFT('Disaggregation Records'!$D$3:$D$56,255),0))=0,"",INDEX('Disaggregation Records'!$F$3:$F$56,MATCH(LEFT(L146,255),LEFT('Disaggregation Records'!$D$3:$D$56,255),0))),"")</f>
        <v/>
      </c>
      <c r="E146" s="399" t="str">
        <f t="array" ref="E146">IFERROR(IF(INDEX('Disaggregation Data'!$K$3:$K$154,MATCH(LEFT(M146,255),LEFT('Disaggregation Data'!$J$3:$J$154,255),0))=0,"",INDEX('Disaggregation Data'!$K$3:$K$154,MATCH(LEFT(M146,255),LEFT('Disaggregation Data'!$J$3:$J$154,255),0))),"")</f>
        <v/>
      </c>
      <c r="F146" s="399" t="str">
        <f t="array" ref="F146">IFERROR(IF(INDEX('Disaggregation Data'!$L$3:$L$154,MATCH(LEFT(M146,255),LEFT('Disaggregation Data'!$J$3:$J$154,255),0))=0,"",INDEX('Disaggregation Data'!$L$3:$L$154,MATCH(LEFT(M146,255),LEFT('Disaggregation Data'!$J$3:$J$154,255),0))),"")</f>
        <v/>
      </c>
      <c r="G146" s="399" t="str">
        <f t="array" ref="G146">IFERROR(IF(INDEX('Disaggregation Data'!$O$3:$O$154,MATCH(LEFT(M146,255),LEFT('Disaggregation Data'!$J$3:$J$154,255),0))=0,"",INDEX('Disaggregation Data'!$O$3:$O$154,MATCH(LEFT(M146,255),LEFT('Disaggregation Data'!$J$3:$J$154,255),0))),"")</f>
        <v/>
      </c>
      <c r="H146" s="398" t="str">
        <f t="array" ref="H146">IFERROR(IF(INDEX('Disaggregation Data'!$P$3:$P$154,MATCH(LEFT(M146,255),LEFT('Disaggregation Data'!$J$3:$J$154,255),0))=0,"",INDEX('Disaggregation Data'!$P$3:$P$154,MATCH(LEFT(M146,255),LEFT('Disaggregation Data'!$J$3:$J$154,255),0))),"")</f>
        <v/>
      </c>
      <c r="I146" s="399" t="str">
        <f t="array" ref="I146">IFERROR(IF(INDEX('Disaggregation Data'!$M$3:$M$154,MATCH(LEFT(M146,255),LEFT('Disaggregation Data'!$J$3:$J$154,255),0))=0,"",INDEX('Disaggregation Data'!$M$3:$M$154,MATCH(LEFT(M146,255),LEFT('Disaggregation Data'!$J$3:$J$154,255),0))),"")</f>
        <v/>
      </c>
      <c r="J146" s="398" t="str">
        <f t="array" ref="J146">IFERROR(IF(INDEX('Disaggregation Data'!$N$3:$N$154,MATCH(LEFT(M146,255),LEFT('Disaggregation Data'!$J$3:$J$154,255),0))=0,"",INDEX('Disaggregation Data'!$N$3:$N$154,MATCH(LEFT(M146,255),LEFT('Disaggregation Data'!$J$3:$J$154,255),0))),"")</f>
        <v/>
      </c>
      <c r="K146" s="490">
        <f t="shared" si="8"/>
        <v>117</v>
      </c>
      <c r="L146" s="490" t="str">
        <f t="shared" si="9"/>
        <v/>
      </c>
      <c r="M146" s="490" t="str">
        <f t="shared" si="10"/>
        <v/>
      </c>
      <c r="N146" s="468" t="b">
        <f t="shared" si="11"/>
        <v>0</v>
      </c>
      <c r="O146" s="473" t="s">
        <v>1671</v>
      </c>
      <c r="P146" s="510" t="str">
        <f t="array" ref="P146">IFERROR(IF(INDEX('Disaggregation Records'!$G$3:$G$56,MATCH(LEFT(L146,255),LEFT('Disaggregation Records'!$D$3:$D$56,255),0))=0,"",INDEX('Disaggregation Records'!$G$3:$G$56,MATCH(LEFT(L146,255),LEFT('Disaggregation Records'!$D$3:$D$56,255),0))),"")</f>
        <v/>
      </c>
      <c r="Q146" s="511" t="s">
        <v>458</v>
      </c>
      <c r="R146" s="374"/>
    </row>
    <row r="147" spans="1:18" ht="47.1" customHeight="1" x14ac:dyDescent="0.25">
      <c r="A147" s="396">
        <v>14</v>
      </c>
      <c r="B147" s="414" t="str">
        <f>IFERROR(VLOOKUP(A147,'Impact Indicators - Section B'!$A$9:$S$27,19,FALSE),"")</f>
        <v/>
      </c>
      <c r="C147" s="509" t="str">
        <f t="array" ref="C147">IFERROR(IF(INDEX('Disaggregation Records'!$E$3:$E$56,MATCH(LEFT(L147,255),LEFT('Disaggregation Records'!$D$3:$D$56,255),0))=0,"",INDEX('Disaggregation Records'!$E$3:$E$56,MATCH(LEFT(L147,255),LEFT('Disaggregation Records'!$D$3:$D$56,255),0))),"")</f>
        <v/>
      </c>
      <c r="D147" s="509" t="str">
        <f t="array" ref="D147">IFERROR(IF(INDEX('Disaggregation Records'!$F$3:$F$56,MATCH(LEFT(L147,255),LEFT('Disaggregation Records'!$D$3:$D$56,255),0))=0,"",INDEX('Disaggregation Records'!$F$3:$F$56,MATCH(LEFT(L147,255),LEFT('Disaggregation Records'!$D$3:$D$56,255),0))),"")</f>
        <v/>
      </c>
      <c r="E147" s="399" t="str">
        <f t="array" ref="E147">IFERROR(IF(INDEX('Disaggregation Data'!$K$3:$K$154,MATCH(LEFT(M147,255),LEFT('Disaggregation Data'!$J$3:$J$154,255),0))=0,"",INDEX('Disaggregation Data'!$K$3:$K$154,MATCH(LEFT(M147,255),LEFT('Disaggregation Data'!$J$3:$J$154,255),0))),"")</f>
        <v/>
      </c>
      <c r="F147" s="399" t="str">
        <f t="array" ref="F147">IFERROR(IF(INDEX('Disaggregation Data'!$L$3:$L$154,MATCH(LEFT(M147,255),LEFT('Disaggregation Data'!$J$3:$J$154,255),0))=0,"",INDEX('Disaggregation Data'!$L$3:$L$154,MATCH(LEFT(M147,255),LEFT('Disaggregation Data'!$J$3:$J$154,255),0))),"")</f>
        <v/>
      </c>
      <c r="G147" s="399" t="str">
        <f t="array" ref="G147">IFERROR(IF(INDEX('Disaggregation Data'!$O$3:$O$154,MATCH(LEFT(M147,255),LEFT('Disaggregation Data'!$J$3:$J$154,255),0))=0,"",INDEX('Disaggregation Data'!$O$3:$O$154,MATCH(LEFT(M147,255),LEFT('Disaggregation Data'!$J$3:$J$154,255),0))),"")</f>
        <v/>
      </c>
      <c r="H147" s="398" t="str">
        <f t="array" ref="H147">IFERROR(IF(INDEX('Disaggregation Data'!$P$3:$P$154,MATCH(LEFT(M147,255),LEFT('Disaggregation Data'!$J$3:$J$154,255),0))=0,"",INDEX('Disaggregation Data'!$P$3:$P$154,MATCH(LEFT(M147,255),LEFT('Disaggregation Data'!$J$3:$J$154,255),0))),"")</f>
        <v/>
      </c>
      <c r="I147" s="399" t="str">
        <f t="array" ref="I147">IFERROR(IF(INDEX('Disaggregation Data'!$M$3:$M$154,MATCH(LEFT(M147,255),LEFT('Disaggregation Data'!$J$3:$J$154,255),0))=0,"",INDEX('Disaggregation Data'!$M$3:$M$154,MATCH(LEFT(M147,255),LEFT('Disaggregation Data'!$J$3:$J$154,255),0))),"")</f>
        <v/>
      </c>
      <c r="J147" s="398" t="str">
        <f t="array" ref="J147">IFERROR(IF(INDEX('Disaggregation Data'!$N$3:$N$154,MATCH(LEFT(M147,255),LEFT('Disaggregation Data'!$J$3:$J$154,255),0))=0,"",INDEX('Disaggregation Data'!$N$3:$N$154,MATCH(LEFT(M147,255),LEFT('Disaggregation Data'!$J$3:$J$154,255),0))),"")</f>
        <v/>
      </c>
      <c r="K147" s="490">
        <f t="shared" si="8"/>
        <v>118</v>
      </c>
      <c r="L147" s="490" t="str">
        <f t="shared" si="9"/>
        <v/>
      </c>
      <c r="M147" s="490" t="str">
        <f t="shared" si="10"/>
        <v/>
      </c>
      <c r="N147" s="468" t="b">
        <f t="shared" si="11"/>
        <v>0</v>
      </c>
      <c r="O147" s="473" t="s">
        <v>1672</v>
      </c>
      <c r="P147" s="510" t="str">
        <f t="array" ref="P147">IFERROR(IF(INDEX('Disaggregation Records'!$G$3:$G$56,MATCH(LEFT(L147,255),LEFT('Disaggregation Records'!$D$3:$D$56,255),0))=0,"",INDEX('Disaggregation Records'!$G$3:$G$56,MATCH(LEFT(L147,255),LEFT('Disaggregation Records'!$D$3:$D$56,255),0))),"")</f>
        <v/>
      </c>
      <c r="Q147" s="511" t="s">
        <v>458</v>
      </c>
      <c r="R147" s="374"/>
    </row>
    <row r="148" spans="1:18" ht="47.1" customHeight="1" x14ac:dyDescent="0.25">
      <c r="A148" s="396">
        <v>14</v>
      </c>
      <c r="B148" s="414" t="str">
        <f>IFERROR(VLOOKUP(A148,'Impact Indicators - Section B'!$A$9:$S$27,19,FALSE),"")</f>
        <v/>
      </c>
      <c r="C148" s="509" t="str">
        <f t="array" ref="C148">IFERROR(IF(INDEX('Disaggregation Records'!$E$3:$E$56,MATCH(LEFT(L148,255),LEFT('Disaggregation Records'!$D$3:$D$56,255),0))=0,"",INDEX('Disaggregation Records'!$E$3:$E$56,MATCH(LEFT(L148,255),LEFT('Disaggregation Records'!$D$3:$D$56,255),0))),"")</f>
        <v/>
      </c>
      <c r="D148" s="509" t="str">
        <f t="array" ref="D148">IFERROR(IF(INDEX('Disaggregation Records'!$F$3:$F$56,MATCH(LEFT(L148,255),LEFT('Disaggregation Records'!$D$3:$D$56,255),0))=0,"",INDEX('Disaggregation Records'!$F$3:$F$56,MATCH(LEFT(L148,255),LEFT('Disaggregation Records'!$D$3:$D$56,255),0))),"")</f>
        <v/>
      </c>
      <c r="E148" s="399" t="str">
        <f t="array" ref="E148">IFERROR(IF(INDEX('Disaggregation Data'!$K$3:$K$154,MATCH(LEFT(M148,255),LEFT('Disaggregation Data'!$J$3:$J$154,255),0))=0,"",INDEX('Disaggregation Data'!$K$3:$K$154,MATCH(LEFT(M148,255),LEFT('Disaggregation Data'!$J$3:$J$154,255),0))),"")</f>
        <v/>
      </c>
      <c r="F148" s="399" t="str">
        <f t="array" ref="F148">IFERROR(IF(INDEX('Disaggregation Data'!$L$3:$L$154,MATCH(LEFT(M148,255),LEFT('Disaggregation Data'!$J$3:$J$154,255),0))=0,"",INDEX('Disaggregation Data'!$L$3:$L$154,MATCH(LEFT(M148,255),LEFT('Disaggregation Data'!$J$3:$J$154,255),0))),"")</f>
        <v/>
      </c>
      <c r="G148" s="399" t="str">
        <f t="array" ref="G148">IFERROR(IF(INDEX('Disaggregation Data'!$O$3:$O$154,MATCH(LEFT(M148,255),LEFT('Disaggregation Data'!$J$3:$J$154,255),0))=0,"",INDEX('Disaggregation Data'!$O$3:$O$154,MATCH(LEFT(M148,255),LEFT('Disaggregation Data'!$J$3:$J$154,255),0))),"")</f>
        <v/>
      </c>
      <c r="H148" s="398" t="str">
        <f t="array" ref="H148">IFERROR(IF(INDEX('Disaggregation Data'!$P$3:$P$154,MATCH(LEFT(M148,255),LEFT('Disaggregation Data'!$J$3:$J$154,255),0))=0,"",INDEX('Disaggregation Data'!$P$3:$P$154,MATCH(LEFT(M148,255),LEFT('Disaggregation Data'!$J$3:$J$154,255),0))),"")</f>
        <v/>
      </c>
      <c r="I148" s="399" t="str">
        <f t="array" ref="I148">IFERROR(IF(INDEX('Disaggregation Data'!$M$3:$M$154,MATCH(LEFT(M148,255),LEFT('Disaggregation Data'!$J$3:$J$154,255),0))=0,"",INDEX('Disaggregation Data'!$M$3:$M$154,MATCH(LEFT(M148,255),LEFT('Disaggregation Data'!$J$3:$J$154,255),0))),"")</f>
        <v/>
      </c>
      <c r="J148" s="398" t="str">
        <f t="array" ref="J148">IFERROR(IF(INDEX('Disaggregation Data'!$N$3:$N$154,MATCH(LEFT(M148,255),LEFT('Disaggregation Data'!$J$3:$J$154,255),0))=0,"",INDEX('Disaggregation Data'!$N$3:$N$154,MATCH(LEFT(M148,255),LEFT('Disaggregation Data'!$J$3:$J$154,255),0))),"")</f>
        <v/>
      </c>
      <c r="K148" s="490">
        <f t="shared" si="8"/>
        <v>119</v>
      </c>
      <c r="L148" s="490" t="str">
        <f t="shared" si="9"/>
        <v/>
      </c>
      <c r="M148" s="490" t="str">
        <f t="shared" si="10"/>
        <v/>
      </c>
      <c r="N148" s="468" t="b">
        <f t="shared" si="11"/>
        <v>0</v>
      </c>
      <c r="O148" s="473" t="s">
        <v>1673</v>
      </c>
      <c r="P148" s="510" t="str">
        <f t="array" ref="P148">IFERROR(IF(INDEX('Disaggregation Records'!$G$3:$G$56,MATCH(LEFT(L148,255),LEFT('Disaggregation Records'!$D$3:$D$56,255),0))=0,"",INDEX('Disaggregation Records'!$G$3:$G$56,MATCH(LEFT(L148,255),LEFT('Disaggregation Records'!$D$3:$D$56,255),0))),"")</f>
        <v/>
      </c>
      <c r="Q148" s="511" t="s">
        <v>458</v>
      </c>
      <c r="R148" s="374"/>
    </row>
    <row r="149" spans="1:18" ht="47.1" customHeight="1" x14ac:dyDescent="0.25">
      <c r="A149" s="396">
        <v>15</v>
      </c>
      <c r="B149" s="414" t="str">
        <f>IFERROR(VLOOKUP(A149,'Impact Indicators - Section B'!$A$9:$S$27,19,FALSE),"")</f>
        <v/>
      </c>
      <c r="C149" s="509" t="str">
        <f t="array" ref="C149">IFERROR(IF(INDEX('Disaggregation Records'!$E$3:$E$56,MATCH(LEFT(L149,255),LEFT('Disaggregation Records'!$D$3:$D$56,255),0))=0,"",INDEX('Disaggregation Records'!$E$3:$E$56,MATCH(LEFT(L149,255),LEFT('Disaggregation Records'!$D$3:$D$56,255),0))),"")</f>
        <v/>
      </c>
      <c r="D149" s="509" t="str">
        <f t="array" ref="D149">IFERROR(IF(INDEX('Disaggregation Records'!$F$3:$F$56,MATCH(LEFT(L149,255),LEFT('Disaggregation Records'!$D$3:$D$56,255),0))=0,"",INDEX('Disaggregation Records'!$F$3:$F$56,MATCH(LEFT(L149,255),LEFT('Disaggregation Records'!$D$3:$D$56,255),0))),"")</f>
        <v/>
      </c>
      <c r="E149" s="399" t="str">
        <f t="array" ref="E149">IFERROR(IF(INDEX('Disaggregation Data'!$K$3:$K$154,MATCH(LEFT(M149,255),LEFT('Disaggregation Data'!$J$3:$J$154,255),0))=0,"",INDEX('Disaggregation Data'!$K$3:$K$154,MATCH(LEFT(M149,255),LEFT('Disaggregation Data'!$J$3:$J$154,255),0))),"")</f>
        <v/>
      </c>
      <c r="F149" s="399" t="str">
        <f t="array" ref="F149">IFERROR(IF(INDEX('Disaggregation Data'!$L$3:$L$154,MATCH(LEFT(M149,255),LEFT('Disaggregation Data'!$J$3:$J$154,255),0))=0,"",INDEX('Disaggregation Data'!$L$3:$L$154,MATCH(LEFT(M149,255),LEFT('Disaggregation Data'!$J$3:$J$154,255),0))),"")</f>
        <v/>
      </c>
      <c r="G149" s="399" t="str">
        <f t="array" ref="G149">IFERROR(IF(INDEX('Disaggregation Data'!$O$3:$O$154,MATCH(LEFT(M149,255),LEFT('Disaggregation Data'!$J$3:$J$154,255),0))=0,"",INDEX('Disaggregation Data'!$O$3:$O$154,MATCH(LEFT(M149,255),LEFT('Disaggregation Data'!$J$3:$J$154,255),0))),"")</f>
        <v/>
      </c>
      <c r="H149" s="398" t="str">
        <f t="array" ref="H149">IFERROR(IF(INDEX('Disaggregation Data'!$P$3:$P$154,MATCH(LEFT(M149,255),LEFT('Disaggregation Data'!$J$3:$J$154,255),0))=0,"",INDEX('Disaggregation Data'!$P$3:$P$154,MATCH(LEFT(M149,255),LEFT('Disaggregation Data'!$J$3:$J$154,255),0))),"")</f>
        <v/>
      </c>
      <c r="I149" s="399" t="str">
        <f t="array" ref="I149">IFERROR(IF(INDEX('Disaggregation Data'!$M$3:$M$154,MATCH(LEFT(M149,255),LEFT('Disaggregation Data'!$J$3:$J$154,255),0))=0,"",INDEX('Disaggregation Data'!$M$3:$M$154,MATCH(LEFT(M149,255),LEFT('Disaggregation Data'!$J$3:$J$154,255),0))),"")</f>
        <v/>
      </c>
      <c r="J149" s="398" t="str">
        <f t="array" ref="J149">IFERROR(IF(INDEX('Disaggregation Data'!$N$3:$N$154,MATCH(LEFT(M149,255),LEFT('Disaggregation Data'!$J$3:$J$154,255),0))=0,"",INDEX('Disaggregation Data'!$N$3:$N$154,MATCH(LEFT(M149,255),LEFT('Disaggregation Data'!$J$3:$J$154,255),0))),"")</f>
        <v/>
      </c>
      <c r="K149" s="490">
        <f t="shared" si="8"/>
        <v>120</v>
      </c>
      <c r="L149" s="490" t="str">
        <f t="shared" si="9"/>
        <v/>
      </c>
      <c r="M149" s="490" t="str">
        <f t="shared" si="10"/>
        <v/>
      </c>
      <c r="N149" s="468" t="b">
        <f t="shared" si="11"/>
        <v>0</v>
      </c>
      <c r="O149" s="473" t="s">
        <v>1674</v>
      </c>
      <c r="P149" s="510" t="str">
        <f t="array" ref="P149">IFERROR(IF(INDEX('Disaggregation Records'!$G$3:$G$56,MATCH(LEFT(L149,255),LEFT('Disaggregation Records'!$D$3:$D$56,255),0))=0,"",INDEX('Disaggregation Records'!$G$3:$G$56,MATCH(LEFT(L149,255),LEFT('Disaggregation Records'!$D$3:$D$56,255),0))),"")</f>
        <v/>
      </c>
      <c r="Q149" s="511" t="s">
        <v>459</v>
      </c>
      <c r="R149" s="374"/>
    </row>
    <row r="150" spans="1:18" ht="47.1" customHeight="1" x14ac:dyDescent="0.25">
      <c r="A150" s="396">
        <v>15</v>
      </c>
      <c r="B150" s="414" t="str">
        <f>IFERROR(VLOOKUP(A150,'Impact Indicators - Section B'!$A$9:$S$27,19,FALSE),"")</f>
        <v/>
      </c>
      <c r="C150" s="509" t="str">
        <f t="array" ref="C150">IFERROR(IF(INDEX('Disaggregation Records'!$E$3:$E$56,MATCH(LEFT(L150,255),LEFT('Disaggregation Records'!$D$3:$D$56,255),0))=0,"",INDEX('Disaggregation Records'!$E$3:$E$56,MATCH(LEFT(L150,255),LEFT('Disaggregation Records'!$D$3:$D$56,255),0))),"")</f>
        <v/>
      </c>
      <c r="D150" s="509" t="str">
        <f t="array" ref="D150">IFERROR(IF(INDEX('Disaggregation Records'!$F$3:$F$56,MATCH(LEFT(L150,255),LEFT('Disaggregation Records'!$D$3:$D$56,255),0))=0,"",INDEX('Disaggregation Records'!$F$3:$F$56,MATCH(LEFT(L150,255),LEFT('Disaggregation Records'!$D$3:$D$56,255),0))),"")</f>
        <v/>
      </c>
      <c r="E150" s="399" t="str">
        <f t="array" ref="E150">IFERROR(IF(INDEX('Disaggregation Data'!$K$3:$K$154,MATCH(LEFT(M150,255),LEFT('Disaggregation Data'!$J$3:$J$154,255),0))=0,"",INDEX('Disaggregation Data'!$K$3:$K$154,MATCH(LEFT(M150,255),LEFT('Disaggregation Data'!$J$3:$J$154,255),0))),"")</f>
        <v/>
      </c>
      <c r="F150" s="399" t="str">
        <f t="array" ref="F150">IFERROR(IF(INDEX('Disaggregation Data'!$L$3:$L$154,MATCH(LEFT(M150,255),LEFT('Disaggregation Data'!$J$3:$J$154,255),0))=0,"",INDEX('Disaggregation Data'!$L$3:$L$154,MATCH(LEFT(M150,255),LEFT('Disaggregation Data'!$J$3:$J$154,255),0))),"")</f>
        <v/>
      </c>
      <c r="G150" s="399" t="str">
        <f t="array" ref="G150">IFERROR(IF(INDEX('Disaggregation Data'!$O$3:$O$154,MATCH(LEFT(M150,255),LEFT('Disaggregation Data'!$J$3:$J$154,255),0))=0,"",INDEX('Disaggregation Data'!$O$3:$O$154,MATCH(LEFT(M150,255),LEFT('Disaggregation Data'!$J$3:$J$154,255),0))),"")</f>
        <v/>
      </c>
      <c r="H150" s="398" t="str">
        <f t="array" ref="H150">IFERROR(IF(INDEX('Disaggregation Data'!$P$3:$P$154,MATCH(LEFT(M150,255),LEFT('Disaggregation Data'!$J$3:$J$154,255),0))=0,"",INDEX('Disaggregation Data'!$P$3:$P$154,MATCH(LEFT(M150,255),LEFT('Disaggregation Data'!$J$3:$J$154,255),0))),"")</f>
        <v/>
      </c>
      <c r="I150" s="399" t="str">
        <f t="array" ref="I150">IFERROR(IF(INDEX('Disaggregation Data'!$M$3:$M$154,MATCH(LEFT(M150,255),LEFT('Disaggregation Data'!$J$3:$J$154,255),0))=0,"",INDEX('Disaggregation Data'!$M$3:$M$154,MATCH(LEFT(M150,255),LEFT('Disaggregation Data'!$J$3:$J$154,255),0))),"")</f>
        <v/>
      </c>
      <c r="J150" s="398" t="str">
        <f t="array" ref="J150">IFERROR(IF(INDEX('Disaggregation Data'!$N$3:$N$154,MATCH(LEFT(M150,255),LEFT('Disaggregation Data'!$J$3:$J$154,255),0))=0,"",INDEX('Disaggregation Data'!$N$3:$N$154,MATCH(LEFT(M150,255),LEFT('Disaggregation Data'!$J$3:$J$154,255),0))),"")</f>
        <v/>
      </c>
      <c r="K150" s="490">
        <f t="shared" si="8"/>
        <v>121</v>
      </c>
      <c r="L150" s="490" t="str">
        <f t="shared" si="9"/>
        <v/>
      </c>
      <c r="M150" s="490" t="str">
        <f t="shared" si="10"/>
        <v/>
      </c>
      <c r="N150" s="468" t="b">
        <f t="shared" si="11"/>
        <v>0</v>
      </c>
      <c r="O150" s="473" t="s">
        <v>1675</v>
      </c>
      <c r="P150" s="510" t="str">
        <f t="array" ref="P150">IFERROR(IF(INDEX('Disaggregation Records'!$G$3:$G$56,MATCH(LEFT(L150,255),LEFT('Disaggregation Records'!$D$3:$D$56,255),0))=0,"",INDEX('Disaggregation Records'!$G$3:$G$56,MATCH(LEFT(L150,255),LEFT('Disaggregation Records'!$D$3:$D$56,255),0))),"")</f>
        <v/>
      </c>
      <c r="Q150" s="511" t="s">
        <v>459</v>
      </c>
      <c r="R150" s="374"/>
    </row>
    <row r="151" spans="1:18" ht="47.1" customHeight="1" x14ac:dyDescent="0.25">
      <c r="A151" s="396">
        <v>15</v>
      </c>
      <c r="B151" s="414" t="str">
        <f>IFERROR(VLOOKUP(A151,'Impact Indicators - Section B'!$A$9:$S$27,19,FALSE),"")</f>
        <v/>
      </c>
      <c r="C151" s="509" t="str">
        <f t="array" ref="C151">IFERROR(IF(INDEX('Disaggregation Records'!$E$3:$E$56,MATCH(LEFT(L151,255),LEFT('Disaggregation Records'!$D$3:$D$56,255),0))=0,"",INDEX('Disaggregation Records'!$E$3:$E$56,MATCH(LEFT(L151,255),LEFT('Disaggregation Records'!$D$3:$D$56,255),0))),"")</f>
        <v/>
      </c>
      <c r="D151" s="509" t="str">
        <f t="array" ref="D151">IFERROR(IF(INDEX('Disaggregation Records'!$F$3:$F$56,MATCH(LEFT(L151,255),LEFT('Disaggregation Records'!$D$3:$D$56,255),0))=0,"",INDEX('Disaggregation Records'!$F$3:$F$56,MATCH(LEFT(L151,255),LEFT('Disaggregation Records'!$D$3:$D$56,255),0))),"")</f>
        <v/>
      </c>
      <c r="E151" s="399" t="str">
        <f t="array" ref="E151">IFERROR(IF(INDEX('Disaggregation Data'!$K$3:$K$154,MATCH(LEFT(M151,255),LEFT('Disaggregation Data'!$J$3:$J$154,255),0))=0,"",INDEX('Disaggregation Data'!$K$3:$K$154,MATCH(LEFT(M151,255),LEFT('Disaggregation Data'!$J$3:$J$154,255),0))),"")</f>
        <v/>
      </c>
      <c r="F151" s="399" t="str">
        <f t="array" ref="F151">IFERROR(IF(INDEX('Disaggregation Data'!$L$3:$L$154,MATCH(LEFT(M151,255),LEFT('Disaggregation Data'!$J$3:$J$154,255),0))=0,"",INDEX('Disaggregation Data'!$L$3:$L$154,MATCH(LEFT(M151,255),LEFT('Disaggregation Data'!$J$3:$J$154,255),0))),"")</f>
        <v/>
      </c>
      <c r="G151" s="399" t="str">
        <f t="array" ref="G151">IFERROR(IF(INDEX('Disaggregation Data'!$O$3:$O$154,MATCH(LEFT(M151,255),LEFT('Disaggregation Data'!$J$3:$J$154,255),0))=0,"",INDEX('Disaggregation Data'!$O$3:$O$154,MATCH(LEFT(M151,255),LEFT('Disaggregation Data'!$J$3:$J$154,255),0))),"")</f>
        <v/>
      </c>
      <c r="H151" s="398" t="str">
        <f t="array" ref="H151">IFERROR(IF(INDEX('Disaggregation Data'!$P$3:$P$154,MATCH(LEFT(M151,255),LEFT('Disaggregation Data'!$J$3:$J$154,255),0))=0,"",INDEX('Disaggregation Data'!$P$3:$P$154,MATCH(LEFT(M151,255),LEFT('Disaggregation Data'!$J$3:$J$154,255),0))),"")</f>
        <v/>
      </c>
      <c r="I151" s="399" t="str">
        <f t="array" ref="I151">IFERROR(IF(INDEX('Disaggregation Data'!$M$3:$M$154,MATCH(LEFT(M151,255),LEFT('Disaggregation Data'!$J$3:$J$154,255),0))=0,"",INDEX('Disaggregation Data'!$M$3:$M$154,MATCH(LEFT(M151,255),LEFT('Disaggregation Data'!$J$3:$J$154,255),0))),"")</f>
        <v/>
      </c>
      <c r="J151" s="398" t="str">
        <f t="array" ref="J151">IFERROR(IF(INDEX('Disaggregation Data'!$N$3:$N$154,MATCH(LEFT(M151,255),LEFT('Disaggregation Data'!$J$3:$J$154,255),0))=0,"",INDEX('Disaggregation Data'!$N$3:$N$154,MATCH(LEFT(M151,255),LEFT('Disaggregation Data'!$J$3:$J$154,255),0))),"")</f>
        <v/>
      </c>
      <c r="K151" s="490">
        <f t="shared" si="8"/>
        <v>122</v>
      </c>
      <c r="L151" s="490" t="str">
        <f t="shared" si="9"/>
        <v/>
      </c>
      <c r="M151" s="490" t="str">
        <f t="shared" si="10"/>
        <v/>
      </c>
      <c r="N151" s="468" t="b">
        <f t="shared" si="11"/>
        <v>0</v>
      </c>
      <c r="O151" s="473" t="s">
        <v>1676</v>
      </c>
      <c r="P151" s="510" t="str">
        <f t="array" ref="P151">IFERROR(IF(INDEX('Disaggregation Records'!$G$3:$G$56,MATCH(LEFT(L151,255),LEFT('Disaggregation Records'!$D$3:$D$56,255),0))=0,"",INDEX('Disaggregation Records'!$G$3:$G$56,MATCH(LEFT(L151,255),LEFT('Disaggregation Records'!$D$3:$D$56,255),0))),"")</f>
        <v/>
      </c>
      <c r="Q151" s="511" t="s">
        <v>459</v>
      </c>
      <c r="R151" s="374"/>
    </row>
    <row r="152" spans="1:18" ht="47.1" customHeight="1" x14ac:dyDescent="0.25">
      <c r="A152" s="396">
        <v>15</v>
      </c>
      <c r="B152" s="414" t="str">
        <f>IFERROR(VLOOKUP(A152,'Impact Indicators - Section B'!$A$9:$S$27,19,FALSE),"")</f>
        <v/>
      </c>
      <c r="C152" s="509" t="str">
        <f t="array" ref="C152">IFERROR(IF(INDEX('Disaggregation Records'!$E$3:$E$56,MATCH(LEFT(L152,255),LEFT('Disaggregation Records'!$D$3:$D$56,255),0))=0,"",INDEX('Disaggregation Records'!$E$3:$E$56,MATCH(LEFT(L152,255),LEFT('Disaggregation Records'!$D$3:$D$56,255),0))),"")</f>
        <v/>
      </c>
      <c r="D152" s="509" t="str">
        <f t="array" ref="D152">IFERROR(IF(INDEX('Disaggregation Records'!$F$3:$F$56,MATCH(LEFT(L152,255),LEFT('Disaggregation Records'!$D$3:$D$56,255),0))=0,"",INDEX('Disaggregation Records'!$F$3:$F$56,MATCH(LEFT(L152,255),LEFT('Disaggregation Records'!$D$3:$D$56,255),0))),"")</f>
        <v/>
      </c>
      <c r="E152" s="399" t="str">
        <f t="array" ref="E152">IFERROR(IF(INDEX('Disaggregation Data'!$K$3:$K$154,MATCH(LEFT(M152,255),LEFT('Disaggregation Data'!$J$3:$J$154,255),0))=0,"",INDEX('Disaggregation Data'!$K$3:$K$154,MATCH(LEFT(M152,255),LEFT('Disaggregation Data'!$J$3:$J$154,255),0))),"")</f>
        <v/>
      </c>
      <c r="F152" s="399" t="str">
        <f t="array" ref="F152">IFERROR(IF(INDEX('Disaggregation Data'!$L$3:$L$154,MATCH(LEFT(M152,255),LEFT('Disaggregation Data'!$J$3:$J$154,255),0))=0,"",INDEX('Disaggregation Data'!$L$3:$L$154,MATCH(LEFT(M152,255),LEFT('Disaggregation Data'!$J$3:$J$154,255),0))),"")</f>
        <v/>
      </c>
      <c r="G152" s="399" t="str">
        <f t="array" ref="G152">IFERROR(IF(INDEX('Disaggregation Data'!$O$3:$O$154,MATCH(LEFT(M152,255),LEFT('Disaggregation Data'!$J$3:$J$154,255),0))=0,"",INDEX('Disaggregation Data'!$O$3:$O$154,MATCH(LEFT(M152,255),LEFT('Disaggregation Data'!$J$3:$J$154,255),0))),"")</f>
        <v/>
      </c>
      <c r="H152" s="398" t="str">
        <f t="array" ref="H152">IFERROR(IF(INDEX('Disaggregation Data'!$P$3:$P$154,MATCH(LEFT(M152,255),LEFT('Disaggregation Data'!$J$3:$J$154,255),0))=0,"",INDEX('Disaggregation Data'!$P$3:$P$154,MATCH(LEFT(M152,255),LEFT('Disaggregation Data'!$J$3:$J$154,255),0))),"")</f>
        <v/>
      </c>
      <c r="I152" s="399" t="str">
        <f t="array" ref="I152">IFERROR(IF(INDEX('Disaggregation Data'!$M$3:$M$154,MATCH(LEFT(M152,255),LEFT('Disaggregation Data'!$J$3:$J$154,255),0))=0,"",INDEX('Disaggregation Data'!$M$3:$M$154,MATCH(LEFT(M152,255),LEFT('Disaggregation Data'!$J$3:$J$154,255),0))),"")</f>
        <v/>
      </c>
      <c r="J152" s="398" t="str">
        <f t="array" ref="J152">IFERROR(IF(INDEX('Disaggregation Data'!$N$3:$N$154,MATCH(LEFT(M152,255),LEFT('Disaggregation Data'!$J$3:$J$154,255),0))=0,"",INDEX('Disaggregation Data'!$N$3:$N$154,MATCH(LEFT(M152,255),LEFT('Disaggregation Data'!$J$3:$J$154,255),0))),"")</f>
        <v/>
      </c>
      <c r="K152" s="490">
        <f t="shared" si="8"/>
        <v>123</v>
      </c>
      <c r="L152" s="490" t="str">
        <f t="shared" si="9"/>
        <v/>
      </c>
      <c r="M152" s="490" t="str">
        <f t="shared" si="10"/>
        <v/>
      </c>
      <c r="N152" s="468" t="b">
        <f t="shared" si="11"/>
        <v>0</v>
      </c>
      <c r="O152" s="473" t="s">
        <v>1677</v>
      </c>
      <c r="P152" s="510" t="str">
        <f t="array" ref="P152">IFERROR(IF(INDEX('Disaggregation Records'!$G$3:$G$56,MATCH(LEFT(L152,255),LEFT('Disaggregation Records'!$D$3:$D$56,255),0))=0,"",INDEX('Disaggregation Records'!$G$3:$G$56,MATCH(LEFT(L152,255),LEFT('Disaggregation Records'!$D$3:$D$56,255),0))),"")</f>
        <v/>
      </c>
      <c r="Q152" s="511" t="s">
        <v>459</v>
      </c>
      <c r="R152" s="374"/>
    </row>
    <row r="153" spans="1:18" ht="47.1" customHeight="1" x14ac:dyDescent="0.25">
      <c r="A153" s="396">
        <v>15</v>
      </c>
      <c r="B153" s="414" t="str">
        <f>IFERROR(VLOOKUP(A153,'Impact Indicators - Section B'!$A$9:$S$27,19,FALSE),"")</f>
        <v/>
      </c>
      <c r="C153" s="509" t="str">
        <f t="array" ref="C153">IFERROR(IF(INDEX('Disaggregation Records'!$E$3:$E$56,MATCH(LEFT(L153,255),LEFT('Disaggregation Records'!$D$3:$D$56,255),0))=0,"",INDEX('Disaggregation Records'!$E$3:$E$56,MATCH(LEFT(L153,255),LEFT('Disaggregation Records'!$D$3:$D$56,255),0))),"")</f>
        <v/>
      </c>
      <c r="D153" s="509" t="str">
        <f t="array" ref="D153">IFERROR(IF(INDEX('Disaggregation Records'!$F$3:$F$56,MATCH(LEFT(L153,255),LEFT('Disaggregation Records'!$D$3:$D$56,255),0))=0,"",INDEX('Disaggregation Records'!$F$3:$F$56,MATCH(LEFT(L153,255),LEFT('Disaggregation Records'!$D$3:$D$56,255),0))),"")</f>
        <v/>
      </c>
      <c r="E153" s="399" t="str">
        <f t="array" ref="E153">IFERROR(IF(INDEX('Disaggregation Data'!$K$3:$K$154,MATCH(LEFT(M153,255),LEFT('Disaggregation Data'!$J$3:$J$154,255),0))=0,"",INDEX('Disaggregation Data'!$K$3:$K$154,MATCH(LEFT(M153,255),LEFT('Disaggregation Data'!$J$3:$J$154,255),0))),"")</f>
        <v/>
      </c>
      <c r="F153" s="399" t="str">
        <f t="array" ref="F153">IFERROR(IF(INDEX('Disaggregation Data'!$L$3:$L$154,MATCH(LEFT(M153,255),LEFT('Disaggregation Data'!$J$3:$J$154,255),0))=0,"",INDEX('Disaggregation Data'!$L$3:$L$154,MATCH(LEFT(M153,255),LEFT('Disaggregation Data'!$J$3:$J$154,255),0))),"")</f>
        <v/>
      </c>
      <c r="G153" s="399" t="str">
        <f t="array" ref="G153">IFERROR(IF(INDEX('Disaggregation Data'!$O$3:$O$154,MATCH(LEFT(M153,255),LEFT('Disaggregation Data'!$J$3:$J$154,255),0))=0,"",INDEX('Disaggregation Data'!$O$3:$O$154,MATCH(LEFT(M153,255),LEFT('Disaggregation Data'!$J$3:$J$154,255),0))),"")</f>
        <v/>
      </c>
      <c r="H153" s="398" t="str">
        <f t="array" ref="H153">IFERROR(IF(INDEX('Disaggregation Data'!$P$3:$P$154,MATCH(LEFT(M153,255),LEFT('Disaggregation Data'!$J$3:$J$154,255),0))=0,"",INDEX('Disaggregation Data'!$P$3:$P$154,MATCH(LEFT(M153,255),LEFT('Disaggregation Data'!$J$3:$J$154,255),0))),"")</f>
        <v/>
      </c>
      <c r="I153" s="399" t="str">
        <f t="array" ref="I153">IFERROR(IF(INDEX('Disaggregation Data'!$M$3:$M$154,MATCH(LEFT(M153,255),LEFT('Disaggregation Data'!$J$3:$J$154,255),0))=0,"",INDEX('Disaggregation Data'!$M$3:$M$154,MATCH(LEFT(M153,255),LEFT('Disaggregation Data'!$J$3:$J$154,255),0))),"")</f>
        <v/>
      </c>
      <c r="J153" s="398" t="str">
        <f t="array" ref="J153">IFERROR(IF(INDEX('Disaggregation Data'!$N$3:$N$154,MATCH(LEFT(M153,255),LEFT('Disaggregation Data'!$J$3:$J$154,255),0))=0,"",INDEX('Disaggregation Data'!$N$3:$N$154,MATCH(LEFT(M153,255),LEFT('Disaggregation Data'!$J$3:$J$154,255),0))),"")</f>
        <v/>
      </c>
      <c r="K153" s="490">
        <f t="shared" si="8"/>
        <v>124</v>
      </c>
      <c r="L153" s="490" t="str">
        <f t="shared" si="9"/>
        <v/>
      </c>
      <c r="M153" s="490" t="str">
        <f t="shared" si="10"/>
        <v/>
      </c>
      <c r="N153" s="468" t="b">
        <f t="shared" si="11"/>
        <v>0</v>
      </c>
      <c r="O153" s="473" t="s">
        <v>1678</v>
      </c>
      <c r="P153" s="510" t="str">
        <f t="array" ref="P153">IFERROR(IF(INDEX('Disaggregation Records'!$G$3:$G$56,MATCH(LEFT(L153,255),LEFT('Disaggregation Records'!$D$3:$D$56,255),0))=0,"",INDEX('Disaggregation Records'!$G$3:$G$56,MATCH(LEFT(L153,255),LEFT('Disaggregation Records'!$D$3:$D$56,255),0))),"")</f>
        <v/>
      </c>
      <c r="Q153" s="511" t="s">
        <v>459</v>
      </c>
      <c r="R153" s="374"/>
    </row>
    <row r="154" spans="1:18" ht="47.1" customHeight="1" x14ac:dyDescent="0.25">
      <c r="A154" s="396">
        <v>15</v>
      </c>
      <c r="B154" s="414" t="str">
        <f>IFERROR(VLOOKUP(A154,'Impact Indicators - Section B'!$A$9:$S$27,19,FALSE),"")</f>
        <v/>
      </c>
      <c r="C154" s="509" t="str">
        <f t="array" ref="C154">IFERROR(IF(INDEX('Disaggregation Records'!$E$3:$E$56,MATCH(LEFT(L154,255),LEFT('Disaggregation Records'!$D$3:$D$56,255),0))=0,"",INDEX('Disaggregation Records'!$E$3:$E$56,MATCH(LEFT(L154,255),LEFT('Disaggregation Records'!$D$3:$D$56,255),0))),"")</f>
        <v/>
      </c>
      <c r="D154" s="509" t="str">
        <f t="array" ref="D154">IFERROR(IF(INDEX('Disaggregation Records'!$F$3:$F$56,MATCH(LEFT(L154,255),LEFT('Disaggregation Records'!$D$3:$D$56,255),0))=0,"",INDEX('Disaggregation Records'!$F$3:$F$56,MATCH(LEFT(L154,255),LEFT('Disaggregation Records'!$D$3:$D$56,255),0))),"")</f>
        <v/>
      </c>
      <c r="E154" s="399" t="str">
        <f t="array" ref="E154">IFERROR(IF(INDEX('Disaggregation Data'!$K$3:$K$154,MATCH(LEFT(M154,255),LEFT('Disaggregation Data'!$J$3:$J$154,255),0))=0,"",INDEX('Disaggregation Data'!$K$3:$K$154,MATCH(LEFT(M154,255),LEFT('Disaggregation Data'!$J$3:$J$154,255),0))),"")</f>
        <v/>
      </c>
      <c r="F154" s="399" t="str">
        <f t="array" ref="F154">IFERROR(IF(INDEX('Disaggregation Data'!$L$3:$L$154,MATCH(LEFT(M154,255),LEFT('Disaggregation Data'!$J$3:$J$154,255),0))=0,"",INDEX('Disaggregation Data'!$L$3:$L$154,MATCH(LEFT(M154,255),LEFT('Disaggregation Data'!$J$3:$J$154,255),0))),"")</f>
        <v/>
      </c>
      <c r="G154" s="399" t="str">
        <f t="array" ref="G154">IFERROR(IF(INDEX('Disaggregation Data'!$O$3:$O$154,MATCH(LEFT(M154,255),LEFT('Disaggregation Data'!$J$3:$J$154,255),0))=0,"",INDEX('Disaggregation Data'!$O$3:$O$154,MATCH(LEFT(M154,255),LEFT('Disaggregation Data'!$J$3:$J$154,255),0))),"")</f>
        <v/>
      </c>
      <c r="H154" s="398" t="str">
        <f t="array" ref="H154">IFERROR(IF(INDEX('Disaggregation Data'!$P$3:$P$154,MATCH(LEFT(M154,255),LEFT('Disaggregation Data'!$J$3:$J$154,255),0))=0,"",INDEX('Disaggregation Data'!$P$3:$P$154,MATCH(LEFT(M154,255),LEFT('Disaggregation Data'!$J$3:$J$154,255),0))),"")</f>
        <v/>
      </c>
      <c r="I154" s="399" t="str">
        <f t="array" ref="I154">IFERROR(IF(INDEX('Disaggregation Data'!$M$3:$M$154,MATCH(LEFT(M154,255),LEFT('Disaggregation Data'!$J$3:$J$154,255),0))=0,"",INDEX('Disaggregation Data'!$M$3:$M$154,MATCH(LEFT(M154,255),LEFT('Disaggregation Data'!$J$3:$J$154,255),0))),"")</f>
        <v/>
      </c>
      <c r="J154" s="398" t="str">
        <f t="array" ref="J154">IFERROR(IF(INDEX('Disaggregation Data'!$N$3:$N$154,MATCH(LEFT(M154,255),LEFT('Disaggregation Data'!$J$3:$J$154,255),0))=0,"",INDEX('Disaggregation Data'!$N$3:$N$154,MATCH(LEFT(M154,255),LEFT('Disaggregation Data'!$J$3:$J$154,255),0))),"")</f>
        <v/>
      </c>
      <c r="K154" s="490">
        <f t="shared" si="8"/>
        <v>125</v>
      </c>
      <c r="L154" s="490" t="str">
        <f t="shared" si="9"/>
        <v/>
      </c>
      <c r="M154" s="490" t="str">
        <f t="shared" si="10"/>
        <v/>
      </c>
      <c r="N154" s="468" t="b">
        <f t="shared" si="11"/>
        <v>0</v>
      </c>
      <c r="O154" s="473" t="s">
        <v>1679</v>
      </c>
      <c r="P154" s="510" t="str">
        <f t="array" ref="P154">IFERROR(IF(INDEX('Disaggregation Records'!$G$3:$G$56,MATCH(LEFT(L154,255),LEFT('Disaggregation Records'!$D$3:$D$56,255),0))=0,"",INDEX('Disaggregation Records'!$G$3:$G$56,MATCH(LEFT(L154,255),LEFT('Disaggregation Records'!$D$3:$D$56,255),0))),"")</f>
        <v/>
      </c>
      <c r="Q154" s="511" t="s">
        <v>459</v>
      </c>
      <c r="R154" s="374"/>
    </row>
    <row r="155" spans="1:18" ht="47.1" customHeight="1" x14ac:dyDescent="0.25">
      <c r="A155" s="396">
        <v>15</v>
      </c>
      <c r="B155" s="414" t="str">
        <f>IFERROR(VLOOKUP(A155,'Impact Indicators - Section B'!$A$9:$S$27,19,FALSE),"")</f>
        <v/>
      </c>
      <c r="C155" s="509" t="str">
        <f t="array" ref="C155">IFERROR(IF(INDEX('Disaggregation Records'!$E$3:$E$56,MATCH(LEFT(L155,255),LEFT('Disaggregation Records'!$D$3:$D$56,255),0))=0,"",INDEX('Disaggregation Records'!$E$3:$E$56,MATCH(LEFT(L155,255),LEFT('Disaggregation Records'!$D$3:$D$56,255),0))),"")</f>
        <v/>
      </c>
      <c r="D155" s="509" t="str">
        <f t="array" ref="D155">IFERROR(IF(INDEX('Disaggregation Records'!$F$3:$F$56,MATCH(LEFT(L155,255),LEFT('Disaggregation Records'!$D$3:$D$56,255),0))=0,"",INDEX('Disaggregation Records'!$F$3:$F$56,MATCH(LEFT(L155,255),LEFT('Disaggregation Records'!$D$3:$D$56,255),0))),"")</f>
        <v/>
      </c>
      <c r="E155" s="399" t="str">
        <f t="array" ref="E155">IFERROR(IF(INDEX('Disaggregation Data'!$K$3:$K$154,MATCH(LEFT(M155,255),LEFT('Disaggregation Data'!$J$3:$J$154,255),0))=0,"",INDEX('Disaggregation Data'!$K$3:$K$154,MATCH(LEFT(M155,255),LEFT('Disaggregation Data'!$J$3:$J$154,255),0))),"")</f>
        <v/>
      </c>
      <c r="F155" s="399" t="str">
        <f t="array" ref="F155">IFERROR(IF(INDEX('Disaggregation Data'!$L$3:$L$154,MATCH(LEFT(M155,255),LEFT('Disaggregation Data'!$J$3:$J$154,255),0))=0,"",INDEX('Disaggregation Data'!$L$3:$L$154,MATCH(LEFT(M155,255),LEFT('Disaggregation Data'!$J$3:$J$154,255),0))),"")</f>
        <v/>
      </c>
      <c r="G155" s="399" t="str">
        <f t="array" ref="G155">IFERROR(IF(INDEX('Disaggregation Data'!$O$3:$O$154,MATCH(LEFT(M155,255),LEFT('Disaggregation Data'!$J$3:$J$154,255),0))=0,"",INDEX('Disaggregation Data'!$O$3:$O$154,MATCH(LEFT(M155,255),LEFT('Disaggregation Data'!$J$3:$J$154,255),0))),"")</f>
        <v/>
      </c>
      <c r="H155" s="398" t="str">
        <f t="array" ref="H155">IFERROR(IF(INDEX('Disaggregation Data'!$P$3:$P$154,MATCH(LEFT(M155,255),LEFT('Disaggregation Data'!$J$3:$J$154,255),0))=0,"",INDEX('Disaggregation Data'!$P$3:$P$154,MATCH(LEFT(M155,255),LEFT('Disaggregation Data'!$J$3:$J$154,255),0))),"")</f>
        <v/>
      </c>
      <c r="I155" s="399" t="str">
        <f t="array" ref="I155">IFERROR(IF(INDEX('Disaggregation Data'!$M$3:$M$154,MATCH(LEFT(M155,255),LEFT('Disaggregation Data'!$J$3:$J$154,255),0))=0,"",INDEX('Disaggregation Data'!$M$3:$M$154,MATCH(LEFT(M155,255),LEFT('Disaggregation Data'!$J$3:$J$154,255),0))),"")</f>
        <v/>
      </c>
      <c r="J155" s="398" t="str">
        <f t="array" ref="J155">IFERROR(IF(INDEX('Disaggregation Data'!$N$3:$N$154,MATCH(LEFT(M155,255),LEFT('Disaggregation Data'!$J$3:$J$154,255),0))=0,"",INDEX('Disaggregation Data'!$N$3:$N$154,MATCH(LEFT(M155,255),LEFT('Disaggregation Data'!$J$3:$J$154,255),0))),"")</f>
        <v/>
      </c>
      <c r="K155" s="490">
        <f t="shared" si="8"/>
        <v>126</v>
      </c>
      <c r="L155" s="490" t="str">
        <f t="shared" si="9"/>
        <v/>
      </c>
      <c r="M155" s="490" t="str">
        <f t="shared" si="10"/>
        <v/>
      </c>
      <c r="N155" s="468" t="b">
        <f t="shared" si="11"/>
        <v>0</v>
      </c>
      <c r="O155" s="473" t="s">
        <v>1680</v>
      </c>
      <c r="P155" s="510" t="str">
        <f t="array" ref="P155">IFERROR(IF(INDEX('Disaggregation Records'!$G$3:$G$56,MATCH(LEFT(L155,255),LEFT('Disaggregation Records'!$D$3:$D$56,255),0))=0,"",INDEX('Disaggregation Records'!$G$3:$G$56,MATCH(LEFT(L155,255),LEFT('Disaggregation Records'!$D$3:$D$56,255),0))),"")</f>
        <v/>
      </c>
      <c r="Q155" s="511" t="s">
        <v>459</v>
      </c>
      <c r="R155" s="374"/>
    </row>
    <row r="156" spans="1:18" ht="47.1" customHeight="1" x14ac:dyDescent="0.25">
      <c r="A156" s="396">
        <v>15</v>
      </c>
      <c r="B156" s="414" t="str">
        <f>IFERROR(VLOOKUP(A156,'Impact Indicators - Section B'!$A$9:$S$27,19,FALSE),"")</f>
        <v/>
      </c>
      <c r="C156" s="509" t="str">
        <f t="array" ref="C156">IFERROR(IF(INDEX('Disaggregation Records'!$E$3:$E$56,MATCH(LEFT(L156,255),LEFT('Disaggregation Records'!$D$3:$D$56,255),0))=0,"",INDEX('Disaggregation Records'!$E$3:$E$56,MATCH(LEFT(L156,255),LEFT('Disaggregation Records'!$D$3:$D$56,255),0))),"")</f>
        <v/>
      </c>
      <c r="D156" s="509" t="str">
        <f t="array" ref="D156">IFERROR(IF(INDEX('Disaggregation Records'!$F$3:$F$56,MATCH(LEFT(L156,255),LEFT('Disaggregation Records'!$D$3:$D$56,255),0))=0,"",INDEX('Disaggregation Records'!$F$3:$F$56,MATCH(LEFT(L156,255),LEFT('Disaggregation Records'!$D$3:$D$56,255),0))),"")</f>
        <v/>
      </c>
      <c r="E156" s="399" t="str">
        <f t="array" ref="E156">IFERROR(IF(INDEX('Disaggregation Data'!$K$3:$K$154,MATCH(LEFT(M156,255),LEFT('Disaggregation Data'!$J$3:$J$154,255),0))=0,"",INDEX('Disaggregation Data'!$K$3:$K$154,MATCH(LEFT(M156,255),LEFT('Disaggregation Data'!$J$3:$J$154,255),0))),"")</f>
        <v/>
      </c>
      <c r="F156" s="399" t="str">
        <f t="array" ref="F156">IFERROR(IF(INDEX('Disaggregation Data'!$L$3:$L$154,MATCH(LEFT(M156,255),LEFT('Disaggregation Data'!$J$3:$J$154,255),0))=0,"",INDEX('Disaggregation Data'!$L$3:$L$154,MATCH(LEFT(M156,255),LEFT('Disaggregation Data'!$J$3:$J$154,255),0))),"")</f>
        <v/>
      </c>
      <c r="G156" s="399" t="str">
        <f t="array" ref="G156">IFERROR(IF(INDEX('Disaggregation Data'!$O$3:$O$154,MATCH(LEFT(M156,255),LEFT('Disaggregation Data'!$J$3:$J$154,255),0))=0,"",INDEX('Disaggregation Data'!$O$3:$O$154,MATCH(LEFT(M156,255),LEFT('Disaggregation Data'!$J$3:$J$154,255),0))),"")</f>
        <v/>
      </c>
      <c r="H156" s="398" t="str">
        <f t="array" ref="H156">IFERROR(IF(INDEX('Disaggregation Data'!$P$3:$P$154,MATCH(LEFT(M156,255),LEFT('Disaggregation Data'!$J$3:$J$154,255),0))=0,"",INDEX('Disaggregation Data'!$P$3:$P$154,MATCH(LEFT(M156,255),LEFT('Disaggregation Data'!$J$3:$J$154,255),0))),"")</f>
        <v/>
      </c>
      <c r="I156" s="399" t="str">
        <f t="array" ref="I156">IFERROR(IF(INDEX('Disaggregation Data'!$M$3:$M$154,MATCH(LEFT(M156,255),LEFT('Disaggregation Data'!$J$3:$J$154,255),0))=0,"",INDEX('Disaggregation Data'!$M$3:$M$154,MATCH(LEFT(M156,255),LEFT('Disaggregation Data'!$J$3:$J$154,255),0))),"")</f>
        <v/>
      </c>
      <c r="J156" s="398" t="str">
        <f t="array" ref="J156">IFERROR(IF(INDEX('Disaggregation Data'!$N$3:$N$154,MATCH(LEFT(M156,255),LEFT('Disaggregation Data'!$J$3:$J$154,255),0))=0,"",INDEX('Disaggregation Data'!$N$3:$N$154,MATCH(LEFT(M156,255),LEFT('Disaggregation Data'!$J$3:$J$154,255),0))),"")</f>
        <v/>
      </c>
      <c r="K156" s="490">
        <f t="shared" si="8"/>
        <v>127</v>
      </c>
      <c r="L156" s="490" t="str">
        <f t="shared" si="9"/>
        <v/>
      </c>
      <c r="M156" s="490" t="str">
        <f t="shared" si="10"/>
        <v/>
      </c>
      <c r="N156" s="468" t="b">
        <f t="shared" si="11"/>
        <v>0</v>
      </c>
      <c r="O156" s="473" t="s">
        <v>1681</v>
      </c>
      <c r="P156" s="510" t="str">
        <f t="array" ref="P156">IFERROR(IF(INDEX('Disaggregation Records'!$G$3:$G$56,MATCH(LEFT(L156,255),LEFT('Disaggregation Records'!$D$3:$D$56,255),0))=0,"",INDEX('Disaggregation Records'!$G$3:$G$56,MATCH(LEFT(L156,255),LEFT('Disaggregation Records'!$D$3:$D$56,255),0))),"")</f>
        <v/>
      </c>
      <c r="Q156" s="511" t="s">
        <v>459</v>
      </c>
      <c r="R156" s="374"/>
    </row>
    <row r="157" spans="1:18" ht="47.1" customHeight="1" x14ac:dyDescent="0.25">
      <c r="A157" s="396">
        <v>15</v>
      </c>
      <c r="B157" s="414" t="str">
        <f>IFERROR(VLOOKUP(A157,'Impact Indicators - Section B'!$A$9:$S$27,19,FALSE),"")</f>
        <v/>
      </c>
      <c r="C157" s="509" t="str">
        <f t="array" ref="C157">IFERROR(IF(INDEX('Disaggregation Records'!$E$3:$E$56,MATCH(LEFT(L157,255),LEFT('Disaggregation Records'!$D$3:$D$56,255),0))=0,"",INDEX('Disaggregation Records'!$E$3:$E$56,MATCH(LEFT(L157,255),LEFT('Disaggregation Records'!$D$3:$D$56,255),0))),"")</f>
        <v/>
      </c>
      <c r="D157" s="509" t="str">
        <f t="array" ref="D157">IFERROR(IF(INDEX('Disaggregation Records'!$F$3:$F$56,MATCH(LEFT(L157,255),LEFT('Disaggregation Records'!$D$3:$D$56,255),0))=0,"",INDEX('Disaggregation Records'!$F$3:$F$56,MATCH(LEFT(L157,255),LEFT('Disaggregation Records'!$D$3:$D$56,255),0))),"")</f>
        <v/>
      </c>
      <c r="E157" s="399" t="str">
        <f t="array" ref="E157">IFERROR(IF(INDEX('Disaggregation Data'!$K$3:$K$154,MATCH(LEFT(M157,255),LEFT('Disaggregation Data'!$J$3:$J$154,255),0))=0,"",INDEX('Disaggregation Data'!$K$3:$K$154,MATCH(LEFT(M157,255),LEFT('Disaggregation Data'!$J$3:$J$154,255),0))),"")</f>
        <v/>
      </c>
      <c r="F157" s="399" t="str">
        <f t="array" ref="F157">IFERROR(IF(INDEX('Disaggregation Data'!$L$3:$L$154,MATCH(LEFT(M157,255),LEFT('Disaggregation Data'!$J$3:$J$154,255),0))=0,"",INDEX('Disaggregation Data'!$L$3:$L$154,MATCH(LEFT(M157,255),LEFT('Disaggregation Data'!$J$3:$J$154,255),0))),"")</f>
        <v/>
      </c>
      <c r="G157" s="399" t="str">
        <f t="array" ref="G157">IFERROR(IF(INDEX('Disaggregation Data'!$O$3:$O$154,MATCH(LEFT(M157,255),LEFT('Disaggregation Data'!$J$3:$J$154,255),0))=0,"",INDEX('Disaggregation Data'!$O$3:$O$154,MATCH(LEFT(M157,255),LEFT('Disaggregation Data'!$J$3:$J$154,255),0))),"")</f>
        <v/>
      </c>
      <c r="H157" s="398" t="str">
        <f t="array" ref="H157">IFERROR(IF(INDEX('Disaggregation Data'!$P$3:$P$154,MATCH(LEFT(M157,255),LEFT('Disaggregation Data'!$J$3:$J$154,255),0))=0,"",INDEX('Disaggregation Data'!$P$3:$P$154,MATCH(LEFT(M157,255),LEFT('Disaggregation Data'!$J$3:$J$154,255),0))),"")</f>
        <v/>
      </c>
      <c r="I157" s="399" t="str">
        <f t="array" ref="I157">IFERROR(IF(INDEX('Disaggregation Data'!$M$3:$M$154,MATCH(LEFT(M157,255),LEFT('Disaggregation Data'!$J$3:$J$154,255),0))=0,"",INDEX('Disaggregation Data'!$M$3:$M$154,MATCH(LEFT(M157,255),LEFT('Disaggregation Data'!$J$3:$J$154,255),0))),"")</f>
        <v/>
      </c>
      <c r="J157" s="398" t="str">
        <f t="array" ref="J157">IFERROR(IF(INDEX('Disaggregation Data'!$N$3:$N$154,MATCH(LEFT(M157,255),LEFT('Disaggregation Data'!$J$3:$J$154,255),0))=0,"",INDEX('Disaggregation Data'!$N$3:$N$154,MATCH(LEFT(M157,255),LEFT('Disaggregation Data'!$J$3:$J$154,255),0))),"")</f>
        <v/>
      </c>
      <c r="K157" s="490">
        <f t="shared" si="8"/>
        <v>128</v>
      </c>
      <c r="L157" s="490" t="str">
        <f t="shared" si="9"/>
        <v/>
      </c>
      <c r="M157" s="490" t="str">
        <f t="shared" si="10"/>
        <v/>
      </c>
      <c r="N157" s="468" t="b">
        <f t="shared" si="11"/>
        <v>0</v>
      </c>
      <c r="O157" s="473" t="s">
        <v>1682</v>
      </c>
      <c r="P157" s="510" t="str">
        <f t="array" ref="P157">IFERROR(IF(INDEX('Disaggregation Records'!$G$3:$G$56,MATCH(LEFT(L157,255),LEFT('Disaggregation Records'!$D$3:$D$56,255),0))=0,"",INDEX('Disaggregation Records'!$G$3:$G$56,MATCH(LEFT(L157,255),LEFT('Disaggregation Records'!$D$3:$D$56,255),0))),"")</f>
        <v/>
      </c>
      <c r="Q157" s="511" t="s">
        <v>459</v>
      </c>
      <c r="R157" s="374"/>
    </row>
    <row r="158" spans="1:18" ht="47.1" customHeight="1" x14ac:dyDescent="0.25">
      <c r="A158" s="396">
        <v>15</v>
      </c>
      <c r="B158" s="414" t="str">
        <f>IFERROR(VLOOKUP(A158,'Impact Indicators - Section B'!$A$9:$S$27,19,FALSE),"")</f>
        <v/>
      </c>
      <c r="C158" s="509" t="str">
        <f t="array" ref="C158">IFERROR(IF(INDEX('Disaggregation Records'!$E$3:$E$56,MATCH(LEFT(L158,255),LEFT('Disaggregation Records'!$D$3:$D$56,255),0))=0,"",INDEX('Disaggregation Records'!$E$3:$E$56,MATCH(LEFT(L158,255),LEFT('Disaggregation Records'!$D$3:$D$56,255),0))),"")</f>
        <v/>
      </c>
      <c r="D158" s="509" t="str">
        <f t="array" ref="D158">IFERROR(IF(INDEX('Disaggregation Records'!$F$3:$F$56,MATCH(LEFT(L158,255),LEFT('Disaggregation Records'!$D$3:$D$56,255),0))=0,"",INDEX('Disaggregation Records'!$F$3:$F$56,MATCH(LEFT(L158,255),LEFT('Disaggregation Records'!$D$3:$D$56,255),0))),"")</f>
        <v/>
      </c>
      <c r="E158" s="399" t="str">
        <f t="array" ref="E158">IFERROR(IF(INDEX('Disaggregation Data'!$K$3:$K$154,MATCH(LEFT(M158,255),LEFT('Disaggregation Data'!$J$3:$J$154,255),0))=0,"",INDEX('Disaggregation Data'!$K$3:$K$154,MATCH(LEFT(M158,255),LEFT('Disaggregation Data'!$J$3:$J$154,255),0))),"")</f>
        <v/>
      </c>
      <c r="F158" s="399" t="str">
        <f t="array" ref="F158">IFERROR(IF(INDEX('Disaggregation Data'!$L$3:$L$154,MATCH(LEFT(M158,255),LEFT('Disaggregation Data'!$J$3:$J$154,255),0))=0,"",INDEX('Disaggregation Data'!$L$3:$L$154,MATCH(LEFT(M158,255),LEFT('Disaggregation Data'!$J$3:$J$154,255),0))),"")</f>
        <v/>
      </c>
      <c r="G158" s="399" t="str">
        <f t="array" ref="G158">IFERROR(IF(INDEX('Disaggregation Data'!$O$3:$O$154,MATCH(LEFT(M158,255),LEFT('Disaggregation Data'!$J$3:$J$154,255),0))=0,"",INDEX('Disaggregation Data'!$O$3:$O$154,MATCH(LEFT(M158,255),LEFT('Disaggregation Data'!$J$3:$J$154,255),0))),"")</f>
        <v/>
      </c>
      <c r="H158" s="398" t="str">
        <f t="array" ref="H158">IFERROR(IF(INDEX('Disaggregation Data'!$P$3:$P$154,MATCH(LEFT(M158,255),LEFT('Disaggregation Data'!$J$3:$J$154,255),0))=0,"",INDEX('Disaggregation Data'!$P$3:$P$154,MATCH(LEFT(M158,255),LEFT('Disaggregation Data'!$J$3:$J$154,255),0))),"")</f>
        <v/>
      </c>
      <c r="I158" s="399" t="str">
        <f t="array" ref="I158">IFERROR(IF(INDEX('Disaggregation Data'!$M$3:$M$154,MATCH(LEFT(M158,255),LEFT('Disaggregation Data'!$J$3:$J$154,255),0))=0,"",INDEX('Disaggregation Data'!$M$3:$M$154,MATCH(LEFT(M158,255),LEFT('Disaggregation Data'!$J$3:$J$154,255),0))),"")</f>
        <v/>
      </c>
      <c r="J158" s="398" t="str">
        <f t="array" ref="J158">IFERROR(IF(INDEX('Disaggregation Data'!$N$3:$N$154,MATCH(LEFT(M158,255),LEFT('Disaggregation Data'!$J$3:$J$154,255),0))=0,"",INDEX('Disaggregation Data'!$N$3:$N$154,MATCH(LEFT(M158,255),LEFT('Disaggregation Data'!$J$3:$J$154,255),0))),"")</f>
        <v/>
      </c>
      <c r="K158" s="490">
        <f t="shared" si="8"/>
        <v>129</v>
      </c>
      <c r="L158" s="490" t="str">
        <f t="shared" si="9"/>
        <v/>
      </c>
      <c r="M158" s="490" t="str">
        <f t="shared" si="10"/>
        <v/>
      </c>
      <c r="N158" s="468" t="b">
        <f t="shared" si="11"/>
        <v>0</v>
      </c>
      <c r="O158" s="473" t="s">
        <v>1683</v>
      </c>
      <c r="P158" s="510" t="str">
        <f t="array" ref="P158">IFERROR(IF(INDEX('Disaggregation Records'!$G$3:$G$56,MATCH(LEFT(L158,255),LEFT('Disaggregation Records'!$D$3:$D$56,255),0))=0,"",INDEX('Disaggregation Records'!$G$3:$G$56,MATCH(LEFT(L158,255),LEFT('Disaggregation Records'!$D$3:$D$56,255),0))),"")</f>
        <v/>
      </c>
      <c r="Q158" s="511" t="s">
        <v>459</v>
      </c>
      <c r="R158" s="374"/>
    </row>
    <row r="159" spans="1:18" ht="0.75" customHeight="1" thickBot="1" x14ac:dyDescent="0.3">
      <c r="A159" s="64"/>
      <c r="B159" s="65"/>
      <c r="C159" s="65"/>
      <c r="D159" s="65"/>
      <c r="E159" s="65"/>
      <c r="F159" s="65"/>
      <c r="G159" s="65"/>
      <c r="H159" s="65"/>
      <c r="I159" s="65"/>
      <c r="J159" s="121"/>
      <c r="K159" s="121"/>
      <c r="L159" s="121"/>
      <c r="M159" s="121"/>
      <c r="N159" s="121"/>
      <c r="O159" s="65"/>
      <c r="P159" s="322"/>
      <c r="Q159" s="367"/>
      <c r="R159" s="60"/>
    </row>
    <row r="160" spans="1:18" ht="39" customHeight="1" thickBot="1" x14ac:dyDescent="0.3">
      <c r="J160" s="122"/>
      <c r="K160" s="122"/>
      <c r="L160" s="122"/>
      <c r="M160" s="122"/>
      <c r="N160" s="122"/>
      <c r="P160" s="133"/>
      <c r="Q160" s="365"/>
    </row>
    <row r="161" spans="1:18" ht="26.65" hidden="1" customHeight="1" x14ac:dyDescent="0.25">
      <c r="J161" s="122"/>
      <c r="K161" s="122"/>
      <c r="L161" s="122"/>
      <c r="M161" s="122"/>
      <c r="N161" s="122"/>
      <c r="P161" s="133"/>
      <c r="Q161" s="365"/>
    </row>
    <row r="162" spans="1:18" ht="29.25" hidden="1" customHeight="1" x14ac:dyDescent="0.25">
      <c r="J162" s="122"/>
      <c r="K162" s="122"/>
      <c r="L162" s="122"/>
      <c r="M162" s="122"/>
      <c r="N162" s="122"/>
      <c r="P162" s="133"/>
      <c r="Q162" s="365"/>
    </row>
    <row r="163" spans="1:18" ht="20.65" hidden="1" customHeight="1" x14ac:dyDescent="0.25">
      <c r="J163" s="122"/>
      <c r="K163" s="122"/>
      <c r="L163" s="122"/>
      <c r="M163" s="122"/>
      <c r="N163" s="122"/>
      <c r="P163" s="133"/>
      <c r="Q163" s="365"/>
    </row>
    <row r="164" spans="1:18" ht="35.25" hidden="1" customHeight="1" thickBot="1" x14ac:dyDescent="0.3">
      <c r="J164" s="122"/>
      <c r="K164" s="122"/>
      <c r="L164" s="122"/>
      <c r="M164" s="122"/>
      <c r="N164" s="122"/>
      <c r="P164" s="133"/>
      <c r="Q164" s="365"/>
    </row>
    <row r="165" spans="1:18" ht="26.25" customHeight="1" thickBot="1" x14ac:dyDescent="0.3">
      <c r="A165" s="669" t="s">
        <v>278</v>
      </c>
      <c r="B165" s="670"/>
      <c r="C165" s="670"/>
      <c r="D165" s="670"/>
      <c r="E165" s="670"/>
      <c r="F165" s="670"/>
      <c r="G165" s="670"/>
      <c r="H165" s="670"/>
      <c r="I165" s="119"/>
      <c r="J165" s="123"/>
      <c r="K165" s="124"/>
      <c r="L165" s="123"/>
      <c r="M165" s="123"/>
      <c r="N165" s="123"/>
      <c r="O165" s="107"/>
      <c r="P165" s="328"/>
      <c r="Q165" s="366"/>
      <c r="R165" s="49"/>
    </row>
    <row r="166" spans="1:18" ht="49.5" customHeight="1" x14ac:dyDescent="0.25">
      <c r="A166" s="409" t="s">
        <v>279</v>
      </c>
      <c r="B166" s="391" t="s">
        <v>277</v>
      </c>
      <c r="C166" s="391" t="s">
        <v>300</v>
      </c>
      <c r="D166" s="391" t="s">
        <v>301</v>
      </c>
      <c r="E166" s="389" t="s">
        <v>265</v>
      </c>
      <c r="F166" s="389" t="s">
        <v>266</v>
      </c>
      <c r="G166" s="389" t="s">
        <v>267</v>
      </c>
      <c r="H166" s="389" t="s">
        <v>270</v>
      </c>
      <c r="I166" s="391" t="s">
        <v>218</v>
      </c>
      <c r="J166" s="391" t="s">
        <v>219</v>
      </c>
      <c r="K166" s="473">
        <v>0</v>
      </c>
      <c r="L166" s="413" t="s">
        <v>72</v>
      </c>
      <c r="M166" s="413" t="s">
        <v>153</v>
      </c>
      <c r="N166" s="413" t="s">
        <v>28</v>
      </c>
      <c r="O166" s="477" t="s">
        <v>30</v>
      </c>
      <c r="P166" s="512" t="s">
        <v>171</v>
      </c>
      <c r="Q166" s="495" t="s">
        <v>318</v>
      </c>
      <c r="R166" s="50"/>
    </row>
    <row r="167" spans="1:18" ht="47.1" hidden="1" customHeight="1" x14ac:dyDescent="0.25">
      <c r="A167" s="396" t="s">
        <v>51</v>
      </c>
      <c r="B167" s="414" t="str">
        <f>IFERROR(VLOOKUP(A167,'Outcome Indicators - Section C'!$A$10:$S$27,19,FALSE),"")</f>
        <v/>
      </c>
      <c r="C167" s="509" t="str">
        <f t="array" ref="C167">IFERROR(IF(INDEX('Disaggregation Records'!$E$59:$E$92,MATCH(LEFT(L167,255),LEFT('Disaggregation Records'!$D$59:$D$92,255),0))=0,"",INDEX('Disaggregation Records'!$E$59:$E$92,MATCH(LEFT(L167,255),LEFT('Disaggregation Records'!$D$59:$D$92,255),0))),"")</f>
        <v/>
      </c>
      <c r="D167" s="509" t="str">
        <f t="array" ref="D167">IFERROR(IF(INDEX('Disaggregation Records'!$F$59:$F$92,MATCH(LEFT(L167,255),LEFT('Disaggregation Records'!$D$59:$D$92,255),0))=0,"",INDEX('Disaggregation Records'!$F$59:$F$92,MATCH(LEFT(L167,255),LEFT('Disaggregation Records'!$D$59:$D$92,255),0))),"")</f>
        <v/>
      </c>
      <c r="E167" s="399" t="str">
        <f t="array" ref="E167">IFERROR(IF(INDEX('Disaggregation Data'!$K$159:$K$310,MATCH(LEFT(M167,255),LEFT('Disaggregation Data'!$J$159:$J$310,255),0))=0,"",INDEX('Disaggregation Data'!$K$159:$K$310,MATCH(LEFT(M167,255),LEFT('Disaggregation Data'!J$159:$J$310,255),0))),"")</f>
        <v/>
      </c>
      <c r="F167" s="399" t="str">
        <f t="array" ref="F167">IFERROR(IF(INDEX('Disaggregation Data'!$L$159:$L$310,MATCH(LEFT(M167,255),LEFT('Disaggregation Data'!$J$159:$J$310,255),0))=0,"",INDEX('Disaggregation Data'!$L$159:$L$310,MATCH(LEFT(M167,255),LEFT('Disaggregation Data'!J$159:$J$310,255),0))),"")</f>
        <v/>
      </c>
      <c r="G167" s="399" t="str">
        <f t="array" ref="G167">IFERROR(IF(INDEX('Disaggregation Data'!$O$159:$O$310,MATCH(LEFT(M167,255),LEFT('Disaggregation Data'!$J$159:$J$310,255),0))=0,"",INDEX('Disaggregation Data'!$O$159:$O$310,MATCH(LEFT(M167,255),LEFT('Disaggregation Data'!J$159:$J$310,255),0))),"")</f>
        <v/>
      </c>
      <c r="H167" s="398" t="str">
        <f t="array" ref="H167">IFERROR(IF(INDEX('Disaggregation Data'!$P$159:$P$310,MATCH(LEFT(M167,255),LEFT('Disaggregation Data'!$J$159:$J$310,255),0))=0,"",INDEX('Disaggregation Data'!$P$159:$P$310,MATCH(LEFT(M167,255),LEFT('Disaggregation Data'!J$159:$J$310,255),0))),"")</f>
        <v/>
      </c>
      <c r="I167" s="398" t="str">
        <f t="array" ref="I167">IFERROR(IF(INDEX('Disaggregation Data'!$M$159:$M$310,MATCH(LEFT(M167,255),LEFT('Disaggregation Data'!$J$159:$J$310,255),0))=0,"",INDEX('Disaggregation Data'!$M$159:$M$310,MATCH(LEFT(M167,255),LEFT('Disaggregation Data'!J$159:$J$310,255),0))),"")</f>
        <v/>
      </c>
      <c r="J167" s="398" t="str">
        <f t="array" ref="J167">IFERROR(IF(INDEX('Disaggregation Data'!$N$159:$N$310,MATCH(LEFT(M167,255),LEFT('Disaggregation Data'!$J$159:$J$310,255),0))=0,"",INDEX('Disaggregation Data'!$N$159:$N$310,MATCH(LEFT(M167,255),LEFT('Disaggregation Data'!J$159:$J$310,255),0))),"")</f>
        <v/>
      </c>
      <c r="K167" s="490">
        <f>IF(B167=B166,K166+1,0)</f>
        <v>0</v>
      </c>
      <c r="L167" s="490" t="str">
        <f>IF(B167&lt;&gt;"",B167&amp;"-"&amp;K167,"")</f>
        <v/>
      </c>
      <c r="M167" s="490" t="str">
        <f>IF(B167&lt;&gt;"",B167&amp;C167&amp;D167,"")</f>
        <v/>
      </c>
      <c r="N167" s="468" t="b">
        <f>IFERROR(IF(B167&lt;&gt;"",TRUE,FALSE),"")</f>
        <v>0</v>
      </c>
      <c r="O167" s="473" t="s">
        <v>29</v>
      </c>
      <c r="P167" s="512" t="str">
        <f t="array" ref="P167">IFERROR(IF(INDEX('Disaggregation Records'!$G$59:$G$92,MATCH(LEFT(L167,255),LEFT('Disaggregation Records'!$D$59:$D$92,255),0))=0,"",INDEX('Disaggregation Records'!$G$59:$G$92,MATCH(LEFT(L167,255),LEFT('Disaggregation Records'!$D$59:$D$92,255),0))),"")</f>
        <v/>
      </c>
      <c r="Q167" s="511" t="s">
        <v>29</v>
      </c>
      <c r="R167" s="50"/>
    </row>
    <row r="168" spans="1:18" ht="47.1" customHeight="1" x14ac:dyDescent="0.25">
      <c r="A168" s="396">
        <v>1</v>
      </c>
      <c r="B168" s="414" t="str">
        <f>IFERROR(VLOOKUP(A168,'Outcome Indicators - Section C'!$A$10:$S$27,19,FALSE),"")</f>
        <v/>
      </c>
      <c r="C168" s="509" t="str">
        <f t="array" ref="C168">IFERROR(IF(INDEX('Disaggregation Records'!$E$59:$E$92,MATCH(LEFT(L168,255),LEFT('Disaggregation Records'!$D$59:$D$92,255),0))=0,"",INDEX('Disaggregation Records'!$E$59:$E$92,MATCH(LEFT(L168,255),LEFT('Disaggregation Records'!$D$59:$D$92,255),0))),"")</f>
        <v/>
      </c>
      <c r="D168" s="509" t="str">
        <f t="array" ref="D168">IFERROR(IF(INDEX('Disaggregation Records'!$F$59:$F$92,MATCH(LEFT(L168,255),LEFT('Disaggregation Records'!$D$59:$D$92,255),0))=0,"",INDEX('Disaggregation Records'!$F$59:$F$92,MATCH(LEFT(L168,255),LEFT('Disaggregation Records'!$D$59:$D$92,255),0))),"")</f>
        <v/>
      </c>
      <c r="E168" s="399" t="str">
        <f t="array" ref="E168">IFERROR(IF(INDEX('Disaggregation Data'!$K$159:$K$310,MATCH(LEFT(M168,255),LEFT('Disaggregation Data'!$J$159:$J$310,255),0))=0,"",INDEX('Disaggregation Data'!$K$159:$K$310,MATCH(LEFT(M168,255),LEFT('Disaggregation Data'!J$159:$J$310,255),0))),"")</f>
        <v/>
      </c>
      <c r="F168" s="399" t="str">
        <f t="array" ref="F168">IFERROR(IF(INDEX('Disaggregation Data'!$L$159:$L$310,MATCH(LEFT(M168,255),LEFT('Disaggregation Data'!$J$159:$J$310,255),0))=0,"",INDEX('Disaggregation Data'!$L$159:$L$310,MATCH(LEFT(M168,255),LEFT('Disaggregation Data'!J$159:$J$310,255),0))),"")</f>
        <v/>
      </c>
      <c r="G168" s="399" t="str">
        <f t="array" ref="G168">IFERROR(IF(INDEX('Disaggregation Data'!$O$159:$O$310,MATCH(LEFT(M168,255),LEFT('Disaggregation Data'!$J$159:$J$310,255),0))=0,"",INDEX('Disaggregation Data'!$O$159:$O$310,MATCH(LEFT(M168,255),LEFT('Disaggregation Data'!J$159:$J$310,255),0))),"")</f>
        <v/>
      </c>
      <c r="H168" s="398" t="str">
        <f t="array" ref="H168">IFERROR(IF(INDEX('Disaggregation Data'!$P$159:$P$310,MATCH(LEFT(M168,255),LEFT('Disaggregation Data'!$J$159:$J$310,255),0))=0,"",INDEX('Disaggregation Data'!$P$159:$P$310,MATCH(LEFT(M168,255),LEFT('Disaggregation Data'!J$159:$J$310,255),0))),"")</f>
        <v/>
      </c>
      <c r="I168" s="398" t="str">
        <f t="array" ref="I168">IFERROR(IF(INDEX('Disaggregation Data'!$M$159:$M$310,MATCH(LEFT(M168,255),LEFT('Disaggregation Data'!$J$159:$J$310,255),0))=0,"",INDEX('Disaggregation Data'!$M$159:$M$310,MATCH(LEFT(M168,255),LEFT('Disaggregation Data'!J$159:$J$310,255),0))),"")</f>
        <v/>
      </c>
      <c r="J168" s="398" t="str">
        <f t="array" ref="J168">IFERROR(IF(INDEX('Disaggregation Data'!$N$159:$N$310,MATCH(LEFT(M168,255),LEFT('Disaggregation Data'!$J$159:$J$310,255),0))=0,"",INDEX('Disaggregation Data'!$N$159:$N$310,MATCH(LEFT(M168,255),LEFT('Disaggregation Data'!J$159:$J$310,255),0))),"")</f>
        <v/>
      </c>
      <c r="K168" s="490">
        <f t="shared" ref="K168:K231" si="12">IF(B168=B167,K167+1,0)</f>
        <v>1</v>
      </c>
      <c r="L168" s="490" t="str">
        <f t="shared" ref="L168:L231" si="13">IF(B168&lt;&gt;"",B168&amp;"-"&amp;K168,"")</f>
        <v/>
      </c>
      <c r="M168" s="490" t="str">
        <f t="shared" ref="M168:M231" si="14">IF(B168&lt;&gt;"",B168&amp;C168&amp;D168,"")</f>
        <v/>
      </c>
      <c r="N168" s="468" t="b">
        <f t="shared" ref="N168:N231" si="15">IFERROR(IF(B168&lt;&gt;"",TRUE,FALSE),"")</f>
        <v>0</v>
      </c>
      <c r="O168" s="473" t="s">
        <v>1684</v>
      </c>
      <c r="P168" s="512" t="str">
        <f t="array" ref="P168">IFERROR(IF(INDEX('Disaggregation Records'!$G$59:$G$92,MATCH(LEFT(L168,255),LEFT('Disaggregation Records'!$D$59:$D$92,255),0))=0,"",INDEX('Disaggregation Records'!$G$59:$G$92,MATCH(LEFT(L168,255),LEFT('Disaggregation Records'!$D$59:$D$92,255),0))),"")</f>
        <v/>
      </c>
      <c r="Q168" s="511" t="s">
        <v>831</v>
      </c>
      <c r="R168" s="50"/>
    </row>
    <row r="169" spans="1:18" ht="47.1" customHeight="1" x14ac:dyDescent="0.25">
      <c r="A169" s="396">
        <v>1</v>
      </c>
      <c r="B169" s="414" t="str">
        <f>IFERROR(VLOOKUP(A169,'Outcome Indicators - Section C'!$A$10:$S$27,19,FALSE),"")</f>
        <v/>
      </c>
      <c r="C169" s="509" t="str">
        <f t="array" ref="C169">IFERROR(IF(INDEX('Disaggregation Records'!$E$59:$E$92,MATCH(LEFT(L169,255),LEFT('Disaggregation Records'!$D$59:$D$92,255),0))=0,"",INDEX('Disaggregation Records'!$E$59:$E$92,MATCH(LEFT(L169,255),LEFT('Disaggregation Records'!$D$59:$D$92,255),0))),"")</f>
        <v/>
      </c>
      <c r="D169" s="509" t="str">
        <f t="array" ref="D169">IFERROR(IF(INDEX('Disaggregation Records'!$F$59:$F$92,MATCH(LEFT(L169,255),LEFT('Disaggregation Records'!$D$59:$D$92,255),0))=0,"",INDEX('Disaggregation Records'!$F$59:$F$92,MATCH(LEFT(L169,255),LEFT('Disaggregation Records'!$D$59:$D$92,255),0))),"")</f>
        <v/>
      </c>
      <c r="E169" s="399" t="str">
        <f t="array" ref="E169">IFERROR(IF(INDEX('Disaggregation Data'!$K$159:$K$310,MATCH(LEFT(M169,255),LEFT('Disaggregation Data'!$J$159:$J$310,255),0))=0,"",INDEX('Disaggregation Data'!$K$159:$K$310,MATCH(LEFT(M169,255),LEFT('Disaggregation Data'!J$159:$J$310,255),0))),"")</f>
        <v/>
      </c>
      <c r="F169" s="399" t="str">
        <f t="array" ref="F169">IFERROR(IF(INDEX('Disaggregation Data'!$L$159:$L$310,MATCH(LEFT(M169,255),LEFT('Disaggregation Data'!$J$159:$J$310,255),0))=0,"",INDEX('Disaggregation Data'!$L$159:$L$310,MATCH(LEFT(M169,255),LEFT('Disaggregation Data'!J$159:$J$310,255),0))),"")</f>
        <v/>
      </c>
      <c r="G169" s="399" t="str">
        <f t="array" ref="G169">IFERROR(IF(INDEX('Disaggregation Data'!$O$159:$O$310,MATCH(LEFT(M169,255),LEFT('Disaggregation Data'!$J$159:$J$310,255),0))=0,"",INDEX('Disaggregation Data'!$O$159:$O$310,MATCH(LEFT(M169,255),LEFT('Disaggregation Data'!J$159:$J$310,255),0))),"")</f>
        <v/>
      </c>
      <c r="H169" s="398" t="str">
        <f t="array" ref="H169">IFERROR(IF(INDEX('Disaggregation Data'!$P$159:$P$310,MATCH(LEFT(M169,255),LEFT('Disaggregation Data'!$J$159:$J$310,255),0))=0,"",INDEX('Disaggregation Data'!$P$159:$P$310,MATCH(LEFT(M169,255),LEFT('Disaggregation Data'!J$159:$J$310,255),0))),"")</f>
        <v/>
      </c>
      <c r="I169" s="398" t="str">
        <f t="array" ref="I169">IFERROR(IF(INDEX('Disaggregation Data'!$M$159:$M$310,MATCH(LEFT(M169,255),LEFT('Disaggregation Data'!$J$159:$J$310,255),0))=0,"",INDEX('Disaggregation Data'!$M$159:$M$310,MATCH(LEFT(M169,255),LEFT('Disaggregation Data'!J$159:$J$310,255),0))),"")</f>
        <v/>
      </c>
      <c r="J169" s="398" t="str">
        <f t="array" ref="J169">IFERROR(IF(INDEX('Disaggregation Data'!$N$159:$N$310,MATCH(LEFT(M169,255),LEFT('Disaggregation Data'!$J$159:$J$310,255),0))=0,"",INDEX('Disaggregation Data'!$N$159:$N$310,MATCH(LEFT(M169,255),LEFT('Disaggregation Data'!J$159:$J$310,255),0))),"")</f>
        <v/>
      </c>
      <c r="K169" s="490">
        <f t="shared" si="12"/>
        <v>2</v>
      </c>
      <c r="L169" s="490" t="str">
        <f t="shared" si="13"/>
        <v/>
      </c>
      <c r="M169" s="490" t="str">
        <f t="shared" si="14"/>
        <v/>
      </c>
      <c r="N169" s="468" t="b">
        <f t="shared" si="15"/>
        <v>0</v>
      </c>
      <c r="O169" s="473" t="s">
        <v>1685</v>
      </c>
      <c r="P169" s="512" t="str">
        <f t="array" ref="P169">IFERROR(IF(INDEX('Disaggregation Records'!$G$59:$G$92,MATCH(LEFT(L169,255),LEFT('Disaggregation Records'!$D$59:$D$92,255),0))=0,"",INDEX('Disaggregation Records'!$G$59:$G$92,MATCH(LEFT(L169,255),LEFT('Disaggregation Records'!$D$59:$D$92,255),0))),"")</f>
        <v/>
      </c>
      <c r="Q169" s="511" t="s">
        <v>831</v>
      </c>
      <c r="R169" s="50"/>
    </row>
    <row r="170" spans="1:18" ht="47.1" customHeight="1" x14ac:dyDescent="0.25">
      <c r="A170" s="396">
        <v>1</v>
      </c>
      <c r="B170" s="414" t="str">
        <f>IFERROR(VLOOKUP(A170,'Outcome Indicators - Section C'!$A$10:$S$27,19,FALSE),"")</f>
        <v/>
      </c>
      <c r="C170" s="509" t="str">
        <f t="array" ref="C170">IFERROR(IF(INDEX('Disaggregation Records'!$E$59:$E$92,MATCH(LEFT(L170,255),LEFT('Disaggregation Records'!$D$59:$D$92,255),0))=0,"",INDEX('Disaggregation Records'!$E$59:$E$92,MATCH(LEFT(L170,255),LEFT('Disaggregation Records'!$D$59:$D$92,255),0))),"")</f>
        <v/>
      </c>
      <c r="D170" s="509" t="str">
        <f t="array" ref="D170">IFERROR(IF(INDEX('Disaggregation Records'!$F$59:$F$92,MATCH(LEFT(L170,255),LEFT('Disaggregation Records'!$D$59:$D$92,255),0))=0,"",INDEX('Disaggregation Records'!$F$59:$F$92,MATCH(LEFT(L170,255),LEFT('Disaggregation Records'!$D$59:$D$92,255),0))),"")</f>
        <v/>
      </c>
      <c r="E170" s="399" t="str">
        <f t="array" ref="E170">IFERROR(IF(INDEX('Disaggregation Data'!$K$159:$K$310,MATCH(LEFT(M170,255),LEFT('Disaggregation Data'!$J$159:$J$310,255),0))=0,"",INDEX('Disaggregation Data'!$K$159:$K$310,MATCH(LEFT(M170,255),LEFT('Disaggregation Data'!J$159:$J$310,255),0))),"")</f>
        <v/>
      </c>
      <c r="F170" s="399" t="str">
        <f t="array" ref="F170">IFERROR(IF(INDEX('Disaggregation Data'!$L$159:$L$310,MATCH(LEFT(M170,255),LEFT('Disaggregation Data'!$J$159:$J$310,255),0))=0,"",INDEX('Disaggregation Data'!$L$159:$L$310,MATCH(LEFT(M170,255),LEFT('Disaggregation Data'!J$159:$J$310,255),0))),"")</f>
        <v/>
      </c>
      <c r="G170" s="399" t="str">
        <f t="array" ref="G170">IFERROR(IF(INDEX('Disaggregation Data'!$O$159:$O$310,MATCH(LEFT(M170,255),LEFT('Disaggregation Data'!$J$159:$J$310,255),0))=0,"",INDEX('Disaggregation Data'!$O$159:$O$310,MATCH(LEFT(M170,255),LEFT('Disaggregation Data'!J$159:$J$310,255),0))),"")</f>
        <v/>
      </c>
      <c r="H170" s="398" t="str">
        <f t="array" ref="H170">IFERROR(IF(INDEX('Disaggregation Data'!$P$159:$P$310,MATCH(LEFT(M170,255),LEFT('Disaggregation Data'!$J$159:$J$310,255),0))=0,"",INDEX('Disaggregation Data'!$P$159:$P$310,MATCH(LEFT(M170,255),LEFT('Disaggregation Data'!J$159:$J$310,255),0))),"")</f>
        <v/>
      </c>
      <c r="I170" s="398" t="str">
        <f t="array" ref="I170">IFERROR(IF(INDEX('Disaggregation Data'!$M$159:$M$310,MATCH(LEFT(M170,255),LEFT('Disaggregation Data'!$J$159:$J$310,255),0))=0,"",INDEX('Disaggregation Data'!$M$159:$M$310,MATCH(LEFT(M170,255),LEFT('Disaggregation Data'!J$159:$J$310,255),0))),"")</f>
        <v/>
      </c>
      <c r="J170" s="398" t="str">
        <f t="array" ref="J170">IFERROR(IF(INDEX('Disaggregation Data'!$N$159:$N$310,MATCH(LEFT(M170,255),LEFT('Disaggregation Data'!$J$159:$J$310,255),0))=0,"",INDEX('Disaggregation Data'!$N$159:$N$310,MATCH(LEFT(M170,255),LEFT('Disaggregation Data'!J$159:$J$310,255),0))),"")</f>
        <v/>
      </c>
      <c r="K170" s="490">
        <f t="shared" si="12"/>
        <v>3</v>
      </c>
      <c r="L170" s="490" t="str">
        <f t="shared" si="13"/>
        <v/>
      </c>
      <c r="M170" s="490" t="str">
        <f t="shared" si="14"/>
        <v/>
      </c>
      <c r="N170" s="468" t="b">
        <f t="shared" si="15"/>
        <v>0</v>
      </c>
      <c r="O170" s="473" t="s">
        <v>1686</v>
      </c>
      <c r="P170" s="512" t="str">
        <f t="array" ref="P170">IFERROR(IF(INDEX('Disaggregation Records'!$G$59:$G$92,MATCH(LEFT(L170,255),LEFT('Disaggregation Records'!$D$59:$D$92,255),0))=0,"",INDEX('Disaggregation Records'!$G$59:$G$92,MATCH(LEFT(L170,255),LEFT('Disaggregation Records'!$D$59:$D$92,255),0))),"")</f>
        <v/>
      </c>
      <c r="Q170" s="511" t="s">
        <v>831</v>
      </c>
      <c r="R170" s="50"/>
    </row>
    <row r="171" spans="1:18" ht="47.1" customHeight="1" x14ac:dyDescent="0.25">
      <c r="A171" s="396">
        <v>1</v>
      </c>
      <c r="B171" s="414" t="str">
        <f>IFERROR(VLOOKUP(A171,'Outcome Indicators - Section C'!$A$10:$S$27,19,FALSE),"")</f>
        <v/>
      </c>
      <c r="C171" s="509" t="str">
        <f t="array" ref="C171">IFERROR(IF(INDEX('Disaggregation Records'!$E$59:$E$92,MATCH(LEFT(L171,255),LEFT('Disaggregation Records'!$D$59:$D$92,255),0))=0,"",INDEX('Disaggregation Records'!$E$59:$E$92,MATCH(LEFT(L171,255),LEFT('Disaggregation Records'!$D$59:$D$92,255),0))),"")</f>
        <v/>
      </c>
      <c r="D171" s="509" t="str">
        <f t="array" ref="D171">IFERROR(IF(INDEX('Disaggregation Records'!$F$59:$F$92,MATCH(LEFT(L171,255),LEFT('Disaggregation Records'!$D$59:$D$92,255),0))=0,"",INDEX('Disaggregation Records'!$F$59:$F$92,MATCH(LEFT(L171,255),LEFT('Disaggregation Records'!$D$59:$D$92,255),0))),"")</f>
        <v/>
      </c>
      <c r="E171" s="399" t="str">
        <f t="array" ref="E171">IFERROR(IF(INDEX('Disaggregation Data'!$K$159:$K$310,MATCH(LEFT(M171,255),LEFT('Disaggregation Data'!$J$159:$J$310,255),0))=0,"",INDEX('Disaggregation Data'!$K$159:$K$310,MATCH(LEFT(M171,255),LEFT('Disaggregation Data'!J$159:$J$310,255),0))),"")</f>
        <v/>
      </c>
      <c r="F171" s="399" t="str">
        <f t="array" ref="F171">IFERROR(IF(INDEX('Disaggregation Data'!$L$159:$L$310,MATCH(LEFT(M171,255),LEFT('Disaggregation Data'!$J$159:$J$310,255),0))=0,"",INDEX('Disaggregation Data'!$L$159:$L$310,MATCH(LEFT(M171,255),LEFT('Disaggregation Data'!J$159:$J$310,255),0))),"")</f>
        <v/>
      </c>
      <c r="G171" s="399" t="str">
        <f t="array" ref="G171">IFERROR(IF(INDEX('Disaggregation Data'!$O$159:$O$310,MATCH(LEFT(M171,255),LEFT('Disaggregation Data'!$J$159:$J$310,255),0))=0,"",INDEX('Disaggregation Data'!$O$159:$O$310,MATCH(LEFT(M171,255),LEFT('Disaggregation Data'!J$159:$J$310,255),0))),"")</f>
        <v/>
      </c>
      <c r="H171" s="398" t="str">
        <f t="array" ref="H171">IFERROR(IF(INDEX('Disaggregation Data'!$P$159:$P$310,MATCH(LEFT(M171,255),LEFT('Disaggregation Data'!$J$159:$J$310,255),0))=0,"",INDEX('Disaggregation Data'!$P$159:$P$310,MATCH(LEFT(M171,255),LEFT('Disaggregation Data'!J$159:$J$310,255),0))),"")</f>
        <v/>
      </c>
      <c r="I171" s="398" t="str">
        <f t="array" ref="I171">IFERROR(IF(INDEX('Disaggregation Data'!$M$159:$M$310,MATCH(LEFT(M171,255),LEFT('Disaggregation Data'!$J$159:$J$310,255),0))=0,"",INDEX('Disaggregation Data'!$M$159:$M$310,MATCH(LEFT(M171,255),LEFT('Disaggregation Data'!J$159:$J$310,255),0))),"")</f>
        <v/>
      </c>
      <c r="J171" s="398" t="str">
        <f t="array" ref="J171">IFERROR(IF(INDEX('Disaggregation Data'!$N$159:$N$310,MATCH(LEFT(M171,255),LEFT('Disaggregation Data'!$J$159:$J$310,255),0))=0,"",INDEX('Disaggregation Data'!$N$159:$N$310,MATCH(LEFT(M171,255),LEFT('Disaggregation Data'!J$159:$J$310,255),0))),"")</f>
        <v/>
      </c>
      <c r="K171" s="490">
        <f t="shared" si="12"/>
        <v>4</v>
      </c>
      <c r="L171" s="490" t="str">
        <f t="shared" si="13"/>
        <v/>
      </c>
      <c r="M171" s="490" t="str">
        <f t="shared" si="14"/>
        <v/>
      </c>
      <c r="N171" s="468" t="b">
        <f t="shared" si="15"/>
        <v>0</v>
      </c>
      <c r="O171" s="473" t="s">
        <v>1687</v>
      </c>
      <c r="P171" s="512" t="str">
        <f t="array" ref="P171">IFERROR(IF(INDEX('Disaggregation Records'!$G$59:$G$92,MATCH(LEFT(L171,255),LEFT('Disaggregation Records'!$D$59:$D$92,255),0))=0,"",INDEX('Disaggregation Records'!$G$59:$G$92,MATCH(LEFT(L171,255),LEFT('Disaggregation Records'!$D$59:$D$92,255),0))),"")</f>
        <v/>
      </c>
      <c r="Q171" s="511" t="s">
        <v>831</v>
      </c>
      <c r="R171" s="50"/>
    </row>
    <row r="172" spans="1:18" ht="47.1" customHeight="1" x14ac:dyDescent="0.25">
      <c r="A172" s="396">
        <v>1</v>
      </c>
      <c r="B172" s="414" t="str">
        <f>IFERROR(VLOOKUP(A172,'Outcome Indicators - Section C'!$A$10:$S$27,19,FALSE),"")</f>
        <v/>
      </c>
      <c r="C172" s="509" t="str">
        <f t="array" ref="C172">IFERROR(IF(INDEX('Disaggregation Records'!$E$59:$E$92,MATCH(LEFT(L172,255),LEFT('Disaggregation Records'!$D$59:$D$92,255),0))=0,"",INDEX('Disaggregation Records'!$E$59:$E$92,MATCH(LEFT(L172,255),LEFT('Disaggregation Records'!$D$59:$D$92,255),0))),"")</f>
        <v/>
      </c>
      <c r="D172" s="509" t="str">
        <f t="array" ref="D172">IFERROR(IF(INDEX('Disaggregation Records'!$F$59:$F$92,MATCH(LEFT(L172,255),LEFT('Disaggregation Records'!$D$59:$D$92,255),0))=0,"",INDEX('Disaggregation Records'!$F$59:$F$92,MATCH(LEFT(L172,255),LEFT('Disaggregation Records'!$D$59:$D$92,255),0))),"")</f>
        <v/>
      </c>
      <c r="E172" s="399" t="str">
        <f t="array" ref="E172">IFERROR(IF(INDEX('Disaggregation Data'!$K$159:$K$310,MATCH(LEFT(M172,255),LEFT('Disaggregation Data'!$J$159:$J$310,255),0))=0,"",INDEX('Disaggregation Data'!$K$159:$K$310,MATCH(LEFT(M172,255),LEFT('Disaggregation Data'!J$159:$J$310,255),0))),"")</f>
        <v/>
      </c>
      <c r="F172" s="399" t="str">
        <f t="array" ref="F172">IFERROR(IF(INDEX('Disaggregation Data'!$L$159:$L$310,MATCH(LEFT(M172,255),LEFT('Disaggregation Data'!$J$159:$J$310,255),0))=0,"",INDEX('Disaggregation Data'!$L$159:$L$310,MATCH(LEFT(M172,255),LEFT('Disaggregation Data'!J$159:$J$310,255),0))),"")</f>
        <v/>
      </c>
      <c r="G172" s="399" t="str">
        <f t="array" ref="G172">IFERROR(IF(INDEX('Disaggregation Data'!$O$159:$O$310,MATCH(LEFT(M172,255),LEFT('Disaggregation Data'!$J$159:$J$310,255),0))=0,"",INDEX('Disaggregation Data'!$O$159:$O$310,MATCH(LEFT(M172,255),LEFT('Disaggregation Data'!J$159:$J$310,255),0))),"")</f>
        <v/>
      </c>
      <c r="H172" s="398" t="str">
        <f t="array" ref="H172">IFERROR(IF(INDEX('Disaggregation Data'!$P$159:$P$310,MATCH(LEFT(M172,255),LEFT('Disaggregation Data'!$J$159:$J$310,255),0))=0,"",INDEX('Disaggregation Data'!$P$159:$P$310,MATCH(LEFT(M172,255),LEFT('Disaggregation Data'!J$159:$J$310,255),0))),"")</f>
        <v/>
      </c>
      <c r="I172" s="398" t="str">
        <f t="array" ref="I172">IFERROR(IF(INDEX('Disaggregation Data'!$M$159:$M$310,MATCH(LEFT(M172,255),LEFT('Disaggregation Data'!$J$159:$J$310,255),0))=0,"",INDEX('Disaggregation Data'!$M$159:$M$310,MATCH(LEFT(M172,255),LEFT('Disaggregation Data'!J$159:$J$310,255),0))),"")</f>
        <v/>
      </c>
      <c r="J172" s="398" t="str">
        <f t="array" ref="J172">IFERROR(IF(INDEX('Disaggregation Data'!$N$159:$N$310,MATCH(LEFT(M172,255),LEFT('Disaggregation Data'!$J$159:$J$310,255),0))=0,"",INDEX('Disaggregation Data'!$N$159:$N$310,MATCH(LEFT(M172,255),LEFT('Disaggregation Data'!J$159:$J$310,255),0))),"")</f>
        <v/>
      </c>
      <c r="K172" s="490">
        <f t="shared" si="12"/>
        <v>5</v>
      </c>
      <c r="L172" s="490" t="str">
        <f t="shared" si="13"/>
        <v/>
      </c>
      <c r="M172" s="490" t="str">
        <f t="shared" si="14"/>
        <v/>
      </c>
      <c r="N172" s="468" t="b">
        <f t="shared" si="15"/>
        <v>0</v>
      </c>
      <c r="O172" s="473" t="s">
        <v>1688</v>
      </c>
      <c r="P172" s="512" t="str">
        <f t="array" ref="P172">IFERROR(IF(INDEX('Disaggregation Records'!$G$59:$G$92,MATCH(LEFT(L172,255),LEFT('Disaggregation Records'!$D$59:$D$92,255),0))=0,"",INDEX('Disaggregation Records'!$G$59:$G$92,MATCH(LEFT(L172,255),LEFT('Disaggregation Records'!$D$59:$D$92,255),0))),"")</f>
        <v/>
      </c>
      <c r="Q172" s="511" t="s">
        <v>831</v>
      </c>
      <c r="R172" s="50"/>
    </row>
    <row r="173" spans="1:18" ht="47.1" customHeight="1" x14ac:dyDescent="0.25">
      <c r="A173" s="396">
        <v>1</v>
      </c>
      <c r="B173" s="414" t="str">
        <f>IFERROR(VLOOKUP(A173,'Outcome Indicators - Section C'!$A$10:$S$27,19,FALSE),"")</f>
        <v/>
      </c>
      <c r="C173" s="509" t="str">
        <f t="array" ref="C173">IFERROR(IF(INDEX('Disaggregation Records'!$E$59:$E$92,MATCH(LEFT(L173,255),LEFT('Disaggregation Records'!$D$59:$D$92,255),0))=0,"",INDEX('Disaggregation Records'!$E$59:$E$92,MATCH(LEFT(L173,255),LEFT('Disaggregation Records'!$D$59:$D$92,255),0))),"")</f>
        <v/>
      </c>
      <c r="D173" s="509" t="str">
        <f t="array" ref="D173">IFERROR(IF(INDEX('Disaggregation Records'!$F$59:$F$92,MATCH(LEFT(L173,255),LEFT('Disaggregation Records'!$D$59:$D$92,255),0))=0,"",INDEX('Disaggregation Records'!$F$59:$F$92,MATCH(LEFT(L173,255),LEFT('Disaggregation Records'!$D$59:$D$92,255),0))),"")</f>
        <v/>
      </c>
      <c r="E173" s="399" t="str">
        <f t="array" ref="E173">IFERROR(IF(INDEX('Disaggregation Data'!$K$159:$K$310,MATCH(LEFT(M173,255),LEFT('Disaggregation Data'!$J$159:$J$310,255),0))=0,"",INDEX('Disaggregation Data'!$K$159:$K$310,MATCH(LEFT(M173,255),LEFT('Disaggregation Data'!J$159:$J$310,255),0))),"")</f>
        <v/>
      </c>
      <c r="F173" s="399" t="str">
        <f t="array" ref="F173">IFERROR(IF(INDEX('Disaggregation Data'!$L$159:$L$310,MATCH(LEFT(M173,255),LEFT('Disaggregation Data'!$J$159:$J$310,255),0))=0,"",INDEX('Disaggregation Data'!$L$159:$L$310,MATCH(LEFT(M173,255),LEFT('Disaggregation Data'!J$159:$J$310,255),0))),"")</f>
        <v/>
      </c>
      <c r="G173" s="399" t="str">
        <f t="array" ref="G173">IFERROR(IF(INDEX('Disaggregation Data'!$O$159:$O$310,MATCH(LEFT(M173,255),LEFT('Disaggregation Data'!$J$159:$J$310,255),0))=0,"",INDEX('Disaggregation Data'!$O$159:$O$310,MATCH(LEFT(M173,255),LEFT('Disaggregation Data'!J$159:$J$310,255),0))),"")</f>
        <v/>
      </c>
      <c r="H173" s="398" t="str">
        <f t="array" ref="H173">IFERROR(IF(INDEX('Disaggregation Data'!$P$159:$P$310,MATCH(LEFT(M173,255),LEFT('Disaggregation Data'!$J$159:$J$310,255),0))=0,"",INDEX('Disaggregation Data'!$P$159:$P$310,MATCH(LEFT(M173,255),LEFT('Disaggregation Data'!J$159:$J$310,255),0))),"")</f>
        <v/>
      </c>
      <c r="I173" s="398" t="str">
        <f t="array" ref="I173">IFERROR(IF(INDEX('Disaggregation Data'!$M$159:$M$310,MATCH(LEFT(M173,255),LEFT('Disaggregation Data'!$J$159:$J$310,255),0))=0,"",INDEX('Disaggregation Data'!$M$159:$M$310,MATCH(LEFT(M173,255),LEFT('Disaggregation Data'!J$159:$J$310,255),0))),"")</f>
        <v/>
      </c>
      <c r="J173" s="398" t="str">
        <f t="array" ref="J173">IFERROR(IF(INDEX('Disaggregation Data'!$N$159:$N$310,MATCH(LEFT(M173,255),LEFT('Disaggregation Data'!$J$159:$J$310,255),0))=0,"",INDEX('Disaggregation Data'!$N$159:$N$310,MATCH(LEFT(M173,255),LEFT('Disaggregation Data'!J$159:$J$310,255),0))),"")</f>
        <v/>
      </c>
      <c r="K173" s="490">
        <f t="shared" si="12"/>
        <v>6</v>
      </c>
      <c r="L173" s="490" t="str">
        <f t="shared" si="13"/>
        <v/>
      </c>
      <c r="M173" s="490" t="str">
        <f t="shared" si="14"/>
        <v/>
      </c>
      <c r="N173" s="468" t="b">
        <f t="shared" si="15"/>
        <v>0</v>
      </c>
      <c r="O173" s="473" t="s">
        <v>1689</v>
      </c>
      <c r="P173" s="512" t="str">
        <f t="array" ref="P173">IFERROR(IF(INDEX('Disaggregation Records'!$G$59:$G$92,MATCH(LEFT(L173,255),LEFT('Disaggregation Records'!$D$59:$D$92,255),0))=0,"",INDEX('Disaggregation Records'!$G$59:$G$92,MATCH(LEFT(L173,255),LEFT('Disaggregation Records'!$D$59:$D$92,255),0))),"")</f>
        <v/>
      </c>
      <c r="Q173" s="511" t="s">
        <v>831</v>
      </c>
      <c r="R173" s="50"/>
    </row>
    <row r="174" spans="1:18" ht="47.1" customHeight="1" x14ac:dyDescent="0.25">
      <c r="A174" s="396">
        <v>1</v>
      </c>
      <c r="B174" s="414" t="str">
        <f>IFERROR(VLOOKUP(A174,'Outcome Indicators - Section C'!$A$10:$S$27,19,FALSE),"")</f>
        <v/>
      </c>
      <c r="C174" s="509" t="str">
        <f t="array" ref="C174">IFERROR(IF(INDEX('Disaggregation Records'!$E$59:$E$92,MATCH(LEFT(L174,255),LEFT('Disaggregation Records'!$D$59:$D$92,255),0))=0,"",INDEX('Disaggregation Records'!$E$59:$E$92,MATCH(LEFT(L174,255),LEFT('Disaggregation Records'!$D$59:$D$92,255),0))),"")</f>
        <v/>
      </c>
      <c r="D174" s="509" t="str">
        <f t="array" ref="D174">IFERROR(IF(INDEX('Disaggregation Records'!$F$59:$F$92,MATCH(LEFT(L174,255),LEFT('Disaggregation Records'!$D$59:$D$92,255),0))=0,"",INDEX('Disaggregation Records'!$F$59:$F$92,MATCH(LEFT(L174,255),LEFT('Disaggregation Records'!$D$59:$D$92,255),0))),"")</f>
        <v/>
      </c>
      <c r="E174" s="399" t="str">
        <f t="array" ref="E174">IFERROR(IF(INDEX('Disaggregation Data'!$K$159:$K$310,MATCH(LEFT(M174,255),LEFT('Disaggregation Data'!$J$159:$J$310,255),0))=0,"",INDEX('Disaggregation Data'!$K$159:$K$310,MATCH(LEFT(M174,255),LEFT('Disaggregation Data'!J$159:$J$310,255),0))),"")</f>
        <v/>
      </c>
      <c r="F174" s="399" t="str">
        <f t="array" ref="F174">IFERROR(IF(INDEX('Disaggregation Data'!$L$159:$L$310,MATCH(LEFT(M174,255),LEFT('Disaggregation Data'!$J$159:$J$310,255),0))=0,"",INDEX('Disaggregation Data'!$L$159:$L$310,MATCH(LEFT(M174,255),LEFT('Disaggregation Data'!J$159:$J$310,255),0))),"")</f>
        <v/>
      </c>
      <c r="G174" s="399" t="str">
        <f t="array" ref="G174">IFERROR(IF(INDEX('Disaggregation Data'!$O$159:$O$310,MATCH(LEFT(M174,255),LEFT('Disaggregation Data'!$J$159:$J$310,255),0))=0,"",INDEX('Disaggregation Data'!$O$159:$O$310,MATCH(LEFT(M174,255),LEFT('Disaggregation Data'!J$159:$J$310,255),0))),"")</f>
        <v/>
      </c>
      <c r="H174" s="398" t="str">
        <f t="array" ref="H174">IFERROR(IF(INDEX('Disaggregation Data'!$P$159:$P$310,MATCH(LEFT(M174,255),LEFT('Disaggregation Data'!$J$159:$J$310,255),0))=0,"",INDEX('Disaggregation Data'!$P$159:$P$310,MATCH(LEFT(M174,255),LEFT('Disaggregation Data'!J$159:$J$310,255),0))),"")</f>
        <v/>
      </c>
      <c r="I174" s="398" t="str">
        <f t="array" ref="I174">IFERROR(IF(INDEX('Disaggregation Data'!$M$159:$M$310,MATCH(LEFT(M174,255),LEFT('Disaggregation Data'!$J$159:$J$310,255),0))=0,"",INDEX('Disaggregation Data'!$M$159:$M$310,MATCH(LEFT(M174,255),LEFT('Disaggregation Data'!J$159:$J$310,255),0))),"")</f>
        <v/>
      </c>
      <c r="J174" s="398" t="str">
        <f t="array" ref="J174">IFERROR(IF(INDEX('Disaggregation Data'!$N$159:$N$310,MATCH(LEFT(M174,255),LEFT('Disaggregation Data'!$J$159:$J$310,255),0))=0,"",INDEX('Disaggregation Data'!$N$159:$N$310,MATCH(LEFT(M174,255),LEFT('Disaggregation Data'!J$159:$J$310,255),0))),"")</f>
        <v/>
      </c>
      <c r="K174" s="490">
        <f t="shared" si="12"/>
        <v>7</v>
      </c>
      <c r="L174" s="490" t="str">
        <f t="shared" si="13"/>
        <v/>
      </c>
      <c r="M174" s="490" t="str">
        <f t="shared" si="14"/>
        <v/>
      </c>
      <c r="N174" s="468" t="b">
        <f t="shared" si="15"/>
        <v>0</v>
      </c>
      <c r="O174" s="473" t="s">
        <v>1690</v>
      </c>
      <c r="P174" s="512" t="str">
        <f t="array" ref="P174">IFERROR(IF(INDEX('Disaggregation Records'!$G$59:$G$92,MATCH(LEFT(L174,255),LEFT('Disaggregation Records'!$D$59:$D$92,255),0))=0,"",INDEX('Disaggregation Records'!$G$59:$G$92,MATCH(LEFT(L174,255),LEFT('Disaggregation Records'!$D$59:$D$92,255),0))),"")</f>
        <v/>
      </c>
      <c r="Q174" s="511" t="s">
        <v>831</v>
      </c>
      <c r="R174" s="50"/>
    </row>
    <row r="175" spans="1:18" ht="47.1" customHeight="1" x14ac:dyDescent="0.25">
      <c r="A175" s="396">
        <v>1</v>
      </c>
      <c r="B175" s="414" t="str">
        <f>IFERROR(VLOOKUP(A175,'Outcome Indicators - Section C'!$A$10:$S$27,19,FALSE),"")</f>
        <v/>
      </c>
      <c r="C175" s="509" t="str">
        <f t="array" ref="C175">IFERROR(IF(INDEX('Disaggregation Records'!$E$59:$E$92,MATCH(LEFT(L175,255),LEFT('Disaggregation Records'!$D$59:$D$92,255),0))=0,"",INDEX('Disaggregation Records'!$E$59:$E$92,MATCH(LEFT(L175,255),LEFT('Disaggregation Records'!$D$59:$D$92,255),0))),"")</f>
        <v/>
      </c>
      <c r="D175" s="509" t="str">
        <f t="array" ref="D175">IFERROR(IF(INDEX('Disaggregation Records'!$F$59:$F$92,MATCH(LEFT(L175,255),LEFT('Disaggregation Records'!$D$59:$D$92,255),0))=0,"",INDEX('Disaggregation Records'!$F$59:$F$92,MATCH(LEFT(L175,255),LEFT('Disaggregation Records'!$D$59:$D$92,255),0))),"")</f>
        <v/>
      </c>
      <c r="E175" s="399" t="str">
        <f t="array" ref="E175">IFERROR(IF(INDEX('Disaggregation Data'!$K$159:$K$310,MATCH(LEFT(M175,255),LEFT('Disaggregation Data'!$J$159:$J$310,255),0))=0,"",INDEX('Disaggregation Data'!$K$159:$K$310,MATCH(LEFT(M175,255),LEFT('Disaggregation Data'!J$159:$J$310,255),0))),"")</f>
        <v/>
      </c>
      <c r="F175" s="399" t="str">
        <f t="array" ref="F175">IFERROR(IF(INDEX('Disaggregation Data'!$L$159:$L$310,MATCH(LEFT(M175,255),LEFT('Disaggregation Data'!$J$159:$J$310,255),0))=0,"",INDEX('Disaggregation Data'!$L$159:$L$310,MATCH(LEFT(M175,255),LEFT('Disaggregation Data'!J$159:$J$310,255),0))),"")</f>
        <v/>
      </c>
      <c r="G175" s="399" t="str">
        <f t="array" ref="G175">IFERROR(IF(INDEX('Disaggregation Data'!$O$159:$O$310,MATCH(LEFT(M175,255),LEFT('Disaggregation Data'!$J$159:$J$310,255),0))=0,"",INDEX('Disaggregation Data'!$O$159:$O$310,MATCH(LEFT(M175,255),LEFT('Disaggregation Data'!J$159:$J$310,255),0))),"")</f>
        <v/>
      </c>
      <c r="H175" s="398" t="str">
        <f t="array" ref="H175">IFERROR(IF(INDEX('Disaggregation Data'!$P$159:$P$310,MATCH(LEFT(M175,255),LEFT('Disaggregation Data'!$J$159:$J$310,255),0))=0,"",INDEX('Disaggregation Data'!$P$159:$P$310,MATCH(LEFT(M175,255),LEFT('Disaggregation Data'!J$159:$J$310,255),0))),"")</f>
        <v/>
      </c>
      <c r="I175" s="398" t="str">
        <f t="array" ref="I175">IFERROR(IF(INDEX('Disaggregation Data'!$M$159:$M$310,MATCH(LEFT(M175,255),LEFT('Disaggregation Data'!$J$159:$J$310,255),0))=0,"",INDEX('Disaggregation Data'!$M$159:$M$310,MATCH(LEFT(M175,255),LEFT('Disaggregation Data'!J$159:$J$310,255),0))),"")</f>
        <v/>
      </c>
      <c r="J175" s="398" t="str">
        <f t="array" ref="J175">IFERROR(IF(INDEX('Disaggregation Data'!$N$159:$N$310,MATCH(LEFT(M175,255),LEFT('Disaggregation Data'!$J$159:$J$310,255),0))=0,"",INDEX('Disaggregation Data'!$N$159:$N$310,MATCH(LEFT(M175,255),LEFT('Disaggregation Data'!J$159:$J$310,255),0))),"")</f>
        <v/>
      </c>
      <c r="K175" s="490">
        <f t="shared" si="12"/>
        <v>8</v>
      </c>
      <c r="L175" s="490" t="str">
        <f t="shared" si="13"/>
        <v/>
      </c>
      <c r="M175" s="490" t="str">
        <f t="shared" si="14"/>
        <v/>
      </c>
      <c r="N175" s="468" t="b">
        <f t="shared" si="15"/>
        <v>0</v>
      </c>
      <c r="O175" s="473" t="s">
        <v>1691</v>
      </c>
      <c r="P175" s="512" t="str">
        <f t="array" ref="P175">IFERROR(IF(INDEX('Disaggregation Records'!$G$59:$G$92,MATCH(LEFT(L175,255),LEFT('Disaggregation Records'!$D$59:$D$92,255),0))=0,"",INDEX('Disaggregation Records'!$G$59:$G$92,MATCH(LEFT(L175,255),LEFT('Disaggregation Records'!$D$59:$D$92,255),0))),"")</f>
        <v/>
      </c>
      <c r="Q175" s="511" t="s">
        <v>831</v>
      </c>
      <c r="R175" s="50"/>
    </row>
    <row r="176" spans="1:18" ht="47.1" customHeight="1" x14ac:dyDescent="0.25">
      <c r="A176" s="396">
        <v>1</v>
      </c>
      <c r="B176" s="414" t="str">
        <f>IFERROR(VLOOKUP(A176,'Outcome Indicators - Section C'!$A$10:$S$27,19,FALSE),"")</f>
        <v/>
      </c>
      <c r="C176" s="509" t="str">
        <f t="array" ref="C176">IFERROR(IF(INDEX('Disaggregation Records'!$E$59:$E$92,MATCH(LEFT(L176,255),LEFT('Disaggregation Records'!$D$59:$D$92,255),0))=0,"",INDEX('Disaggregation Records'!$E$59:$E$92,MATCH(LEFT(L176,255),LEFT('Disaggregation Records'!$D$59:$D$92,255),0))),"")</f>
        <v/>
      </c>
      <c r="D176" s="509" t="str">
        <f t="array" ref="D176">IFERROR(IF(INDEX('Disaggregation Records'!$F$59:$F$92,MATCH(LEFT(L176,255),LEFT('Disaggregation Records'!$D$59:$D$92,255),0))=0,"",INDEX('Disaggregation Records'!$F$59:$F$92,MATCH(LEFT(L176,255),LEFT('Disaggregation Records'!$D$59:$D$92,255),0))),"")</f>
        <v/>
      </c>
      <c r="E176" s="399" t="str">
        <f t="array" ref="E176">IFERROR(IF(INDEX('Disaggregation Data'!$K$159:$K$310,MATCH(LEFT(M176,255),LEFT('Disaggregation Data'!$J$159:$J$310,255),0))=0,"",INDEX('Disaggregation Data'!$K$159:$K$310,MATCH(LEFT(M176,255),LEFT('Disaggregation Data'!J$159:$J$310,255),0))),"")</f>
        <v/>
      </c>
      <c r="F176" s="399" t="str">
        <f t="array" ref="F176">IFERROR(IF(INDEX('Disaggregation Data'!$L$159:$L$310,MATCH(LEFT(M176,255),LEFT('Disaggregation Data'!$J$159:$J$310,255),0))=0,"",INDEX('Disaggregation Data'!$L$159:$L$310,MATCH(LEFT(M176,255),LEFT('Disaggregation Data'!J$159:$J$310,255),0))),"")</f>
        <v/>
      </c>
      <c r="G176" s="399" t="str">
        <f t="array" ref="G176">IFERROR(IF(INDEX('Disaggregation Data'!$O$159:$O$310,MATCH(LEFT(M176,255),LEFT('Disaggregation Data'!$J$159:$J$310,255),0))=0,"",INDEX('Disaggregation Data'!$O$159:$O$310,MATCH(LEFT(M176,255),LEFT('Disaggregation Data'!J$159:$J$310,255),0))),"")</f>
        <v/>
      </c>
      <c r="H176" s="398" t="str">
        <f t="array" ref="H176">IFERROR(IF(INDEX('Disaggregation Data'!$P$159:$P$310,MATCH(LEFT(M176,255),LEFT('Disaggregation Data'!$J$159:$J$310,255),0))=0,"",INDEX('Disaggregation Data'!$P$159:$P$310,MATCH(LEFT(M176,255),LEFT('Disaggregation Data'!J$159:$J$310,255),0))),"")</f>
        <v/>
      </c>
      <c r="I176" s="398" t="str">
        <f t="array" ref="I176">IFERROR(IF(INDEX('Disaggregation Data'!$M$159:$M$310,MATCH(LEFT(M176,255),LEFT('Disaggregation Data'!$J$159:$J$310,255),0))=0,"",INDEX('Disaggregation Data'!$M$159:$M$310,MATCH(LEFT(M176,255),LEFT('Disaggregation Data'!J$159:$J$310,255),0))),"")</f>
        <v/>
      </c>
      <c r="J176" s="398" t="str">
        <f t="array" ref="J176">IFERROR(IF(INDEX('Disaggregation Data'!$N$159:$N$310,MATCH(LEFT(M176,255),LEFT('Disaggregation Data'!$J$159:$J$310,255),0))=0,"",INDEX('Disaggregation Data'!$N$159:$N$310,MATCH(LEFT(M176,255),LEFT('Disaggregation Data'!J$159:$J$310,255),0))),"")</f>
        <v/>
      </c>
      <c r="K176" s="490">
        <f t="shared" si="12"/>
        <v>9</v>
      </c>
      <c r="L176" s="490" t="str">
        <f t="shared" si="13"/>
        <v/>
      </c>
      <c r="M176" s="490" t="str">
        <f t="shared" si="14"/>
        <v/>
      </c>
      <c r="N176" s="468" t="b">
        <f t="shared" si="15"/>
        <v>0</v>
      </c>
      <c r="O176" s="473" t="s">
        <v>1692</v>
      </c>
      <c r="P176" s="512" t="str">
        <f t="array" ref="P176">IFERROR(IF(INDEX('Disaggregation Records'!$G$59:$G$92,MATCH(LEFT(L176,255),LEFT('Disaggregation Records'!$D$59:$D$92,255),0))=0,"",INDEX('Disaggregation Records'!$G$59:$G$92,MATCH(LEFT(L176,255),LEFT('Disaggregation Records'!$D$59:$D$92,255),0))),"")</f>
        <v/>
      </c>
      <c r="Q176" s="511" t="s">
        <v>831</v>
      </c>
      <c r="R176" s="50"/>
    </row>
    <row r="177" spans="1:18" ht="47.1" customHeight="1" x14ac:dyDescent="0.25">
      <c r="A177" s="396">
        <v>1</v>
      </c>
      <c r="B177" s="414" t="str">
        <f>IFERROR(VLOOKUP(A177,'Outcome Indicators - Section C'!$A$10:$S$27,19,FALSE),"")</f>
        <v/>
      </c>
      <c r="C177" s="509" t="str">
        <f t="array" ref="C177">IFERROR(IF(INDEX('Disaggregation Records'!$E$59:$E$92,MATCH(LEFT(L177,255),LEFT('Disaggregation Records'!$D$59:$D$92,255),0))=0,"",INDEX('Disaggregation Records'!$E$59:$E$92,MATCH(LEFT(L177,255),LEFT('Disaggregation Records'!$D$59:$D$92,255),0))),"")</f>
        <v/>
      </c>
      <c r="D177" s="509" t="str">
        <f t="array" ref="D177">IFERROR(IF(INDEX('Disaggregation Records'!$F$59:$F$92,MATCH(LEFT(L177,255),LEFT('Disaggregation Records'!$D$59:$D$92,255),0))=0,"",INDEX('Disaggregation Records'!$F$59:$F$92,MATCH(LEFT(L177,255),LEFT('Disaggregation Records'!$D$59:$D$92,255),0))),"")</f>
        <v/>
      </c>
      <c r="E177" s="399" t="str">
        <f t="array" ref="E177">IFERROR(IF(INDEX('Disaggregation Data'!$K$159:$K$310,MATCH(LEFT(M177,255),LEFT('Disaggregation Data'!$J$159:$J$310,255),0))=0,"",INDEX('Disaggregation Data'!$K$159:$K$310,MATCH(LEFT(M177,255),LEFT('Disaggregation Data'!J$159:$J$310,255),0))),"")</f>
        <v/>
      </c>
      <c r="F177" s="399" t="str">
        <f t="array" ref="F177">IFERROR(IF(INDEX('Disaggregation Data'!$L$159:$L$310,MATCH(LEFT(M177,255),LEFT('Disaggregation Data'!$J$159:$J$310,255),0))=0,"",INDEX('Disaggregation Data'!$L$159:$L$310,MATCH(LEFT(M177,255),LEFT('Disaggregation Data'!J$159:$J$310,255),0))),"")</f>
        <v/>
      </c>
      <c r="G177" s="399" t="str">
        <f t="array" ref="G177">IFERROR(IF(INDEX('Disaggregation Data'!$O$159:$O$310,MATCH(LEFT(M177,255),LEFT('Disaggregation Data'!$J$159:$J$310,255),0))=0,"",INDEX('Disaggregation Data'!$O$159:$O$310,MATCH(LEFT(M177,255),LEFT('Disaggregation Data'!J$159:$J$310,255),0))),"")</f>
        <v/>
      </c>
      <c r="H177" s="398" t="str">
        <f t="array" ref="H177">IFERROR(IF(INDEX('Disaggregation Data'!$P$159:$P$310,MATCH(LEFT(M177,255),LEFT('Disaggregation Data'!$J$159:$J$310,255),0))=0,"",INDEX('Disaggregation Data'!$P$159:$P$310,MATCH(LEFT(M177,255),LEFT('Disaggregation Data'!J$159:$J$310,255),0))),"")</f>
        <v/>
      </c>
      <c r="I177" s="398" t="str">
        <f t="array" ref="I177">IFERROR(IF(INDEX('Disaggregation Data'!$M$159:$M$310,MATCH(LEFT(M177,255),LEFT('Disaggregation Data'!$J$159:$J$310,255),0))=0,"",INDEX('Disaggregation Data'!$M$159:$M$310,MATCH(LEFT(M177,255),LEFT('Disaggregation Data'!J$159:$J$310,255),0))),"")</f>
        <v/>
      </c>
      <c r="J177" s="398" t="str">
        <f t="array" ref="J177">IFERROR(IF(INDEX('Disaggregation Data'!$N$159:$N$310,MATCH(LEFT(M177,255),LEFT('Disaggregation Data'!$J$159:$J$310,255),0))=0,"",INDEX('Disaggregation Data'!$N$159:$N$310,MATCH(LEFT(M177,255),LEFT('Disaggregation Data'!J$159:$J$310,255),0))),"")</f>
        <v/>
      </c>
      <c r="K177" s="490">
        <f t="shared" si="12"/>
        <v>10</v>
      </c>
      <c r="L177" s="490" t="str">
        <f t="shared" si="13"/>
        <v/>
      </c>
      <c r="M177" s="490" t="str">
        <f t="shared" si="14"/>
        <v/>
      </c>
      <c r="N177" s="468" t="b">
        <f t="shared" si="15"/>
        <v>0</v>
      </c>
      <c r="O177" s="473" t="s">
        <v>1693</v>
      </c>
      <c r="P177" s="512" t="str">
        <f t="array" ref="P177">IFERROR(IF(INDEX('Disaggregation Records'!$G$59:$G$92,MATCH(LEFT(L177,255),LEFT('Disaggregation Records'!$D$59:$D$92,255),0))=0,"",INDEX('Disaggregation Records'!$G$59:$G$92,MATCH(LEFT(L177,255),LEFT('Disaggregation Records'!$D$59:$D$92,255),0))),"")</f>
        <v/>
      </c>
      <c r="Q177" s="511" t="s">
        <v>831</v>
      </c>
      <c r="R177" s="50"/>
    </row>
    <row r="178" spans="1:18" ht="47.1" customHeight="1" x14ac:dyDescent="0.25">
      <c r="A178" s="396">
        <v>2</v>
      </c>
      <c r="B178" s="414" t="str">
        <f>IFERROR(VLOOKUP(A178,'Outcome Indicators - Section C'!$A$10:$S$27,19,FALSE),"")</f>
        <v>Malaria O-3: Proportion de personnes utilisant une moustiquaire imprégnée d'insecticide parmi les personnes disposant d'une moustiquaire imprégnée d'insecticide</v>
      </c>
      <c r="C178" s="509" t="str">
        <f t="array" ref="C178">IFERROR(IF(INDEX('Disaggregation Records'!$E$59:$E$92,MATCH(LEFT(L178,255),LEFT('Disaggregation Records'!$D$59:$D$92,255),0))=0,"",INDEX('Disaggregation Records'!$E$59:$E$92,MATCH(LEFT(L178,255),LEFT('Disaggregation Records'!$D$59:$D$92,255),0))),"")</f>
        <v>Sexe</v>
      </c>
      <c r="D178" s="509" t="str">
        <f t="array" ref="D178">IFERROR(IF(INDEX('Disaggregation Records'!$F$59:$F$92,MATCH(LEFT(L178,255),LEFT('Disaggregation Records'!$D$59:$D$92,255),0))=0,"",INDEX('Disaggregation Records'!$F$59:$F$92,MATCH(LEFT(L178,255),LEFT('Disaggregation Records'!$D$59:$D$92,255),0))),"")</f>
        <v>Homme</v>
      </c>
      <c r="E178" s="399" t="str">
        <f t="array" ref="E178">IFERROR(IF(INDEX('Disaggregation Data'!$K$159:$K$310,MATCH(LEFT(M178,255),LEFT('Disaggregation Data'!$J$159:$J$310,255),0))=0,"",INDEX('Disaggregation Data'!$K$159:$K$310,MATCH(LEFT(M178,255),LEFT('Disaggregation Data'!J$159:$J$310,255),0))),"")</f>
        <v/>
      </c>
      <c r="F178" s="399" t="str">
        <f t="array" ref="F178">IFERROR(IF(INDEX('Disaggregation Data'!$L$159:$L$310,MATCH(LEFT(M178,255),LEFT('Disaggregation Data'!$J$159:$J$310,255),0))=0,"",INDEX('Disaggregation Data'!$L$159:$L$310,MATCH(LEFT(M178,255),LEFT('Disaggregation Data'!J$159:$J$310,255),0))),"")</f>
        <v/>
      </c>
      <c r="G178" s="399" t="str">
        <f t="array" ref="G178">IFERROR(IF(INDEX('Disaggregation Data'!$O$159:$O$310,MATCH(LEFT(M178,255),LEFT('Disaggregation Data'!$J$159:$J$310,255),0))=0,"",INDEX('Disaggregation Data'!$O$159:$O$310,MATCH(LEFT(M178,255),LEFT('Disaggregation Data'!J$159:$J$310,255),0))),"")</f>
        <v/>
      </c>
      <c r="H178" s="398" t="s">
        <v>5159</v>
      </c>
      <c r="I178" s="398" t="str">
        <f t="array" ref="I178">IFERROR(IF(INDEX('Disaggregation Data'!$M$159:$M$310,MATCH(LEFT(M178,255),LEFT('Disaggregation Data'!$J$159:$J$310,255),0))=0,"",INDEX('Disaggregation Data'!$M$159:$M$310,MATCH(LEFT(M178,255),LEFT('Disaggregation Data'!J$159:$J$310,255),0))),"")</f>
        <v/>
      </c>
      <c r="J178" s="398" t="str">
        <f t="array" ref="J178">IFERROR(IF(INDEX('Disaggregation Data'!$N$159:$N$310,MATCH(LEFT(M178,255),LEFT('Disaggregation Data'!$J$159:$J$310,255),0))=0,"",INDEX('Disaggregation Data'!$N$159:$N$310,MATCH(LEFT(M178,255),LEFT('Disaggregation Data'!J$159:$J$310,255),0))),"")</f>
        <v/>
      </c>
      <c r="K178" s="490">
        <f t="shared" si="12"/>
        <v>0</v>
      </c>
      <c r="L178" s="490" t="str">
        <f t="shared" si="13"/>
        <v>Malaria O-3: Proportion de personnes utilisant une moustiquaire imprégnée d'insecticide parmi les personnes disposant d'une moustiquaire imprégnée d'insecticide-0</v>
      </c>
      <c r="M178" s="490" t="str">
        <f t="shared" si="14"/>
        <v>Malaria O-3: Proportion de personnes utilisant une moustiquaire imprégnée d'insecticide parmi les personnes disposant d'une moustiquaire imprégnée d'insecticideSexeHomme</v>
      </c>
      <c r="N178" s="468" t="b">
        <f t="shared" si="15"/>
        <v>1</v>
      </c>
      <c r="O178" s="473" t="s">
        <v>1694</v>
      </c>
      <c r="P178" s="512" t="str">
        <f t="array" ref="P178">IFERROR(IF(INDEX('Disaggregation Records'!$G$59:$G$92,MATCH(LEFT(L178,255),LEFT('Disaggregation Records'!$D$59:$D$92,255),0))=0,"",INDEX('Disaggregation Records'!$G$59:$G$92,MATCH(LEFT(L178,255),LEFT('Disaggregation Records'!$D$59:$D$92,255),0))),"")</f>
        <v>a1L36000000zoLPEAY</v>
      </c>
      <c r="Q178" s="511" t="s">
        <v>835</v>
      </c>
      <c r="R178" s="50"/>
    </row>
    <row r="179" spans="1:18" ht="47.1" customHeight="1" x14ac:dyDescent="0.25">
      <c r="A179" s="396">
        <v>2</v>
      </c>
      <c r="B179" s="414" t="str">
        <f>IFERROR(VLOOKUP(A179,'Outcome Indicators - Section C'!$A$10:$S$27,19,FALSE),"")</f>
        <v>Malaria O-3: Proportion de personnes utilisant une moustiquaire imprégnée d'insecticide parmi les personnes disposant d'une moustiquaire imprégnée d'insecticide</v>
      </c>
      <c r="C179" s="509" t="str">
        <f t="array" ref="C179">IFERROR(IF(INDEX('Disaggregation Records'!$E$59:$E$92,MATCH(LEFT(L179,255),LEFT('Disaggregation Records'!$D$59:$D$92,255),0))=0,"",INDEX('Disaggregation Records'!$E$59:$E$92,MATCH(LEFT(L179,255),LEFT('Disaggregation Records'!$D$59:$D$92,255),0))),"")</f>
        <v>Sexe</v>
      </c>
      <c r="D179" s="509" t="str">
        <f t="array" ref="D179">IFERROR(IF(INDEX('Disaggregation Records'!$F$59:$F$92,MATCH(LEFT(L179,255),LEFT('Disaggregation Records'!$D$59:$D$92,255),0))=0,"",INDEX('Disaggregation Records'!$F$59:$F$92,MATCH(LEFT(L179,255),LEFT('Disaggregation Records'!$D$59:$D$92,255),0))),"")</f>
        <v>Femme</v>
      </c>
      <c r="E179" s="399" t="str">
        <f t="array" ref="E179">IFERROR(IF(INDEX('Disaggregation Data'!$K$159:$K$310,MATCH(LEFT(M179,255),LEFT('Disaggregation Data'!$J$159:$J$310,255),0))=0,"",INDEX('Disaggregation Data'!$K$159:$K$310,MATCH(LEFT(M179,255),LEFT('Disaggregation Data'!J$159:$J$310,255),0))),"")</f>
        <v/>
      </c>
      <c r="F179" s="399" t="str">
        <f t="array" ref="F179">IFERROR(IF(INDEX('Disaggregation Data'!$L$159:$L$310,MATCH(LEFT(M179,255),LEFT('Disaggregation Data'!$J$159:$J$310,255),0))=0,"",INDEX('Disaggregation Data'!$L$159:$L$310,MATCH(LEFT(M179,255),LEFT('Disaggregation Data'!J$159:$J$310,255),0))),"")</f>
        <v/>
      </c>
      <c r="G179" s="399" t="str">
        <f t="array" ref="G179">IFERROR(IF(INDEX('Disaggregation Data'!$O$159:$O$310,MATCH(LEFT(M179,255),LEFT('Disaggregation Data'!$J$159:$J$310,255),0))=0,"",INDEX('Disaggregation Data'!$O$159:$O$310,MATCH(LEFT(M179,255),LEFT('Disaggregation Data'!J$159:$J$310,255),0))),"")</f>
        <v/>
      </c>
      <c r="H179" s="398" t="s">
        <v>5159</v>
      </c>
      <c r="I179" s="398" t="str">
        <f t="array" ref="I179">IFERROR(IF(INDEX('Disaggregation Data'!$M$159:$M$310,MATCH(LEFT(M179,255),LEFT('Disaggregation Data'!$J$159:$J$310,255),0))=0,"",INDEX('Disaggregation Data'!$M$159:$M$310,MATCH(LEFT(M179,255),LEFT('Disaggregation Data'!J$159:$J$310,255),0))),"")</f>
        <v/>
      </c>
      <c r="J179" s="398" t="str">
        <f t="array" ref="J179">IFERROR(IF(INDEX('Disaggregation Data'!$N$159:$N$310,MATCH(LEFT(M179,255),LEFT('Disaggregation Data'!$J$159:$J$310,255),0))=0,"",INDEX('Disaggregation Data'!$N$159:$N$310,MATCH(LEFT(M179,255),LEFT('Disaggregation Data'!J$159:$J$310,255),0))),"")</f>
        <v/>
      </c>
      <c r="K179" s="490">
        <f t="shared" si="12"/>
        <v>1</v>
      </c>
      <c r="L179" s="490" t="str">
        <f t="shared" si="13"/>
        <v>Malaria O-3: Proportion de personnes utilisant une moustiquaire imprégnée d'insecticide parmi les personnes disposant d'une moustiquaire imprégnée d'insecticide-1</v>
      </c>
      <c r="M179" s="490" t="str">
        <f t="shared" si="14"/>
        <v>Malaria O-3: Proportion de personnes utilisant une moustiquaire imprégnée d'insecticide parmi les personnes disposant d'une moustiquaire imprégnée d'insecticideSexeFemme</v>
      </c>
      <c r="N179" s="468" t="b">
        <f t="shared" si="15"/>
        <v>1</v>
      </c>
      <c r="O179" s="473" t="s">
        <v>1695</v>
      </c>
      <c r="P179" s="512" t="str">
        <f t="array" ref="P179">IFERROR(IF(INDEX('Disaggregation Records'!$G$59:$G$92,MATCH(LEFT(L179,255),LEFT('Disaggregation Records'!$D$59:$D$92,255),0))=0,"",INDEX('Disaggregation Records'!$G$59:$G$92,MATCH(LEFT(L179,255),LEFT('Disaggregation Records'!$D$59:$D$92,255),0))),"")</f>
        <v>a1L36000000zoLQEAY</v>
      </c>
      <c r="Q179" s="511" t="s">
        <v>835</v>
      </c>
      <c r="R179" s="50"/>
    </row>
    <row r="180" spans="1:18" ht="47.1" customHeight="1" x14ac:dyDescent="0.25">
      <c r="A180" s="396">
        <v>2</v>
      </c>
      <c r="B180" s="414" t="str">
        <f>IFERROR(VLOOKUP(A180,'Outcome Indicators - Section C'!$A$10:$S$27,19,FALSE),"")</f>
        <v>Malaria O-3: Proportion de personnes utilisant une moustiquaire imprégnée d'insecticide parmi les personnes disposant d'une moustiquaire imprégnée d'insecticide</v>
      </c>
      <c r="C180" s="509" t="str">
        <f t="array" ref="C180">IFERROR(IF(INDEX('Disaggregation Records'!$E$59:$E$92,MATCH(LEFT(L180,255),LEFT('Disaggregation Records'!$D$59:$D$92,255),0))=0,"",INDEX('Disaggregation Records'!$E$59:$E$92,MATCH(LEFT(L180,255),LEFT('Disaggregation Records'!$D$59:$D$92,255),0))),"")</f>
        <v/>
      </c>
      <c r="D180" s="509" t="str">
        <f t="array" ref="D180">IFERROR(IF(INDEX('Disaggregation Records'!$F$59:$F$92,MATCH(LEFT(L180,255),LEFT('Disaggregation Records'!$D$59:$D$92,255),0))=0,"",INDEX('Disaggregation Records'!$F$59:$F$92,MATCH(LEFT(L180,255),LEFT('Disaggregation Records'!$D$59:$D$92,255),0))),"")</f>
        <v/>
      </c>
      <c r="E180" s="399" t="str">
        <f t="array" ref="E180">IFERROR(IF(INDEX('Disaggregation Data'!$K$159:$K$310,MATCH(LEFT(M180,255),LEFT('Disaggregation Data'!$J$159:$J$310,255),0))=0,"",INDEX('Disaggregation Data'!$K$159:$K$310,MATCH(LEFT(M180,255),LEFT('Disaggregation Data'!J$159:$J$310,255),0))),"")</f>
        <v/>
      </c>
      <c r="F180" s="399" t="str">
        <f t="array" ref="F180">IFERROR(IF(INDEX('Disaggregation Data'!$L$159:$L$310,MATCH(LEFT(M180,255),LEFT('Disaggregation Data'!$J$159:$J$310,255),0))=0,"",INDEX('Disaggregation Data'!$L$159:$L$310,MATCH(LEFT(M180,255),LEFT('Disaggregation Data'!J$159:$J$310,255),0))),"")</f>
        <v/>
      </c>
      <c r="G180" s="399" t="str">
        <f t="array" ref="G180">IFERROR(IF(INDEX('Disaggregation Data'!$O$159:$O$310,MATCH(LEFT(M180,255),LEFT('Disaggregation Data'!$J$159:$J$310,255),0))=0,"",INDEX('Disaggregation Data'!$O$159:$O$310,MATCH(LEFT(M180,255),LEFT('Disaggregation Data'!J$159:$J$310,255),0))),"")</f>
        <v/>
      </c>
      <c r="H180" s="398" t="str">
        <f t="array" ref="H180">IFERROR(IF(INDEX('Disaggregation Data'!$P$159:$P$310,MATCH(LEFT(M180,255),LEFT('Disaggregation Data'!$J$159:$J$310,255),0))=0,"",INDEX('Disaggregation Data'!$P$159:$P$310,MATCH(LEFT(M180,255),LEFT('Disaggregation Data'!J$159:$J$310,255),0))),"")</f>
        <v/>
      </c>
      <c r="I180" s="398" t="str">
        <f t="array" ref="I180">IFERROR(IF(INDEX('Disaggregation Data'!$M$159:$M$310,MATCH(LEFT(M180,255),LEFT('Disaggregation Data'!$J$159:$J$310,255),0))=0,"",INDEX('Disaggregation Data'!$M$159:$M$310,MATCH(LEFT(M180,255),LEFT('Disaggregation Data'!J$159:$J$310,255),0))),"")</f>
        <v/>
      </c>
      <c r="J180" s="398" t="str">
        <f t="array" ref="J180">IFERROR(IF(INDEX('Disaggregation Data'!$N$159:$N$310,MATCH(LEFT(M180,255),LEFT('Disaggregation Data'!$J$159:$J$310,255),0))=0,"",INDEX('Disaggregation Data'!$N$159:$N$310,MATCH(LEFT(M180,255),LEFT('Disaggregation Data'!J$159:$J$310,255),0))),"")</f>
        <v/>
      </c>
      <c r="K180" s="490">
        <f t="shared" si="12"/>
        <v>2</v>
      </c>
      <c r="L180" s="490" t="str">
        <f t="shared" si="13"/>
        <v>Malaria O-3: Proportion de personnes utilisant une moustiquaire imprégnée d'insecticide parmi les personnes disposant d'une moustiquaire imprégnée d'insecticide-2</v>
      </c>
      <c r="M180" s="490" t="str">
        <f t="shared" si="14"/>
        <v>Malaria O-3: Proportion de personnes utilisant une moustiquaire imprégnée d'insecticide parmi les personnes disposant d'une moustiquaire imprégnée d'insecticide</v>
      </c>
      <c r="N180" s="468" t="b">
        <f t="shared" si="15"/>
        <v>1</v>
      </c>
      <c r="O180" s="473" t="s">
        <v>1696</v>
      </c>
      <c r="P180" s="512" t="str">
        <f t="array" ref="P180">IFERROR(IF(INDEX('Disaggregation Records'!$G$59:$G$92,MATCH(LEFT(L180,255),LEFT('Disaggregation Records'!$D$59:$D$92,255),0))=0,"",INDEX('Disaggregation Records'!$G$59:$G$92,MATCH(LEFT(L180,255),LEFT('Disaggregation Records'!$D$59:$D$92,255),0))),"")</f>
        <v/>
      </c>
      <c r="Q180" s="511" t="s">
        <v>835</v>
      </c>
      <c r="R180" s="50"/>
    </row>
    <row r="181" spans="1:18" ht="47.1" customHeight="1" x14ac:dyDescent="0.25">
      <c r="A181" s="396">
        <v>2</v>
      </c>
      <c r="B181" s="414" t="str">
        <f>IFERROR(VLOOKUP(A181,'Outcome Indicators - Section C'!$A$10:$S$27,19,FALSE),"")</f>
        <v>Malaria O-3: Proportion de personnes utilisant une moustiquaire imprégnée d'insecticide parmi les personnes disposant d'une moustiquaire imprégnée d'insecticide</v>
      </c>
      <c r="C181" s="509" t="str">
        <f t="array" ref="C181">IFERROR(IF(INDEX('Disaggregation Records'!$E$59:$E$92,MATCH(LEFT(L181,255),LEFT('Disaggregation Records'!$D$59:$D$92,255),0))=0,"",INDEX('Disaggregation Records'!$E$59:$E$92,MATCH(LEFT(L181,255),LEFT('Disaggregation Records'!$D$59:$D$92,255),0))),"")</f>
        <v/>
      </c>
      <c r="D181" s="509" t="str">
        <f t="array" ref="D181">IFERROR(IF(INDEX('Disaggregation Records'!$F$59:$F$92,MATCH(LEFT(L181,255),LEFT('Disaggregation Records'!$D$59:$D$92,255),0))=0,"",INDEX('Disaggregation Records'!$F$59:$F$92,MATCH(LEFT(L181,255),LEFT('Disaggregation Records'!$D$59:$D$92,255),0))),"")</f>
        <v/>
      </c>
      <c r="E181" s="399" t="str">
        <f t="array" ref="E181">IFERROR(IF(INDEX('Disaggregation Data'!$K$159:$K$310,MATCH(LEFT(M181,255),LEFT('Disaggregation Data'!$J$159:$J$310,255),0))=0,"",INDEX('Disaggregation Data'!$K$159:$K$310,MATCH(LEFT(M181,255),LEFT('Disaggregation Data'!J$159:$J$310,255),0))),"")</f>
        <v/>
      </c>
      <c r="F181" s="399" t="str">
        <f t="array" ref="F181">IFERROR(IF(INDEX('Disaggregation Data'!$L$159:$L$310,MATCH(LEFT(M181,255),LEFT('Disaggregation Data'!$J$159:$J$310,255),0))=0,"",INDEX('Disaggregation Data'!$L$159:$L$310,MATCH(LEFT(M181,255),LEFT('Disaggregation Data'!J$159:$J$310,255),0))),"")</f>
        <v/>
      </c>
      <c r="G181" s="399" t="str">
        <f t="array" ref="G181">IFERROR(IF(INDEX('Disaggregation Data'!$O$159:$O$310,MATCH(LEFT(M181,255),LEFT('Disaggregation Data'!$J$159:$J$310,255),0))=0,"",INDEX('Disaggregation Data'!$O$159:$O$310,MATCH(LEFT(M181,255),LEFT('Disaggregation Data'!J$159:$J$310,255),0))),"")</f>
        <v/>
      </c>
      <c r="H181" s="398" t="str">
        <f t="array" ref="H181">IFERROR(IF(INDEX('Disaggregation Data'!$P$159:$P$310,MATCH(LEFT(M181,255),LEFT('Disaggregation Data'!$J$159:$J$310,255),0))=0,"",INDEX('Disaggregation Data'!$P$159:$P$310,MATCH(LEFT(M181,255),LEFT('Disaggregation Data'!J$159:$J$310,255),0))),"")</f>
        <v/>
      </c>
      <c r="I181" s="398" t="str">
        <f t="array" ref="I181">IFERROR(IF(INDEX('Disaggregation Data'!$M$159:$M$310,MATCH(LEFT(M181,255),LEFT('Disaggregation Data'!$J$159:$J$310,255),0))=0,"",INDEX('Disaggregation Data'!$M$159:$M$310,MATCH(LEFT(M181,255),LEFT('Disaggregation Data'!J$159:$J$310,255),0))),"")</f>
        <v/>
      </c>
      <c r="J181" s="398" t="str">
        <f t="array" ref="J181">IFERROR(IF(INDEX('Disaggregation Data'!$N$159:$N$310,MATCH(LEFT(M181,255),LEFT('Disaggregation Data'!$J$159:$J$310,255),0))=0,"",INDEX('Disaggregation Data'!$N$159:$N$310,MATCH(LEFT(M181,255),LEFT('Disaggregation Data'!J$159:$J$310,255),0))),"")</f>
        <v/>
      </c>
      <c r="K181" s="490">
        <f t="shared" si="12"/>
        <v>3</v>
      </c>
      <c r="L181" s="490" t="str">
        <f t="shared" si="13"/>
        <v>Malaria O-3: Proportion de personnes utilisant une moustiquaire imprégnée d'insecticide parmi les personnes disposant d'une moustiquaire imprégnée d'insecticide-3</v>
      </c>
      <c r="M181" s="490" t="str">
        <f t="shared" si="14"/>
        <v>Malaria O-3: Proportion de personnes utilisant une moustiquaire imprégnée d'insecticide parmi les personnes disposant d'une moustiquaire imprégnée d'insecticide</v>
      </c>
      <c r="N181" s="468" t="b">
        <f t="shared" si="15"/>
        <v>1</v>
      </c>
      <c r="O181" s="473" t="s">
        <v>1697</v>
      </c>
      <c r="P181" s="512" t="str">
        <f t="array" ref="P181">IFERROR(IF(INDEX('Disaggregation Records'!$G$59:$G$92,MATCH(LEFT(L181,255),LEFT('Disaggregation Records'!$D$59:$D$92,255),0))=0,"",INDEX('Disaggregation Records'!$G$59:$G$92,MATCH(LEFT(L181,255),LEFT('Disaggregation Records'!$D$59:$D$92,255),0))),"")</f>
        <v/>
      </c>
      <c r="Q181" s="511" t="s">
        <v>835</v>
      </c>
      <c r="R181" s="50"/>
    </row>
    <row r="182" spans="1:18" ht="47.1" customHeight="1" x14ac:dyDescent="0.25">
      <c r="A182" s="396">
        <v>2</v>
      </c>
      <c r="B182" s="414" t="str">
        <f>IFERROR(VLOOKUP(A182,'Outcome Indicators - Section C'!$A$10:$S$27,19,FALSE),"")</f>
        <v>Malaria O-3: Proportion de personnes utilisant une moustiquaire imprégnée d'insecticide parmi les personnes disposant d'une moustiquaire imprégnée d'insecticide</v>
      </c>
      <c r="C182" s="509" t="str">
        <f t="array" ref="C182">IFERROR(IF(INDEX('Disaggregation Records'!$E$59:$E$92,MATCH(LEFT(L182,255),LEFT('Disaggregation Records'!$D$59:$D$92,255),0))=0,"",INDEX('Disaggregation Records'!$E$59:$E$92,MATCH(LEFT(L182,255),LEFT('Disaggregation Records'!$D$59:$D$92,255),0))),"")</f>
        <v/>
      </c>
      <c r="D182" s="509" t="str">
        <f t="array" ref="D182">IFERROR(IF(INDEX('Disaggregation Records'!$F$59:$F$92,MATCH(LEFT(L182,255),LEFT('Disaggregation Records'!$D$59:$D$92,255),0))=0,"",INDEX('Disaggregation Records'!$F$59:$F$92,MATCH(LEFT(L182,255),LEFT('Disaggregation Records'!$D$59:$D$92,255),0))),"")</f>
        <v/>
      </c>
      <c r="E182" s="399" t="str">
        <f t="array" ref="E182">IFERROR(IF(INDEX('Disaggregation Data'!$K$159:$K$310,MATCH(LEFT(M182,255),LEFT('Disaggregation Data'!$J$159:$J$310,255),0))=0,"",INDEX('Disaggregation Data'!$K$159:$K$310,MATCH(LEFT(M182,255),LEFT('Disaggregation Data'!J$159:$J$310,255),0))),"")</f>
        <v/>
      </c>
      <c r="F182" s="399" t="str">
        <f t="array" ref="F182">IFERROR(IF(INDEX('Disaggregation Data'!$L$159:$L$310,MATCH(LEFT(M182,255),LEFT('Disaggregation Data'!$J$159:$J$310,255),0))=0,"",INDEX('Disaggregation Data'!$L$159:$L$310,MATCH(LEFT(M182,255),LEFT('Disaggregation Data'!J$159:$J$310,255),0))),"")</f>
        <v/>
      </c>
      <c r="G182" s="399" t="str">
        <f t="array" ref="G182">IFERROR(IF(INDEX('Disaggregation Data'!$O$159:$O$310,MATCH(LEFT(M182,255),LEFT('Disaggregation Data'!$J$159:$J$310,255),0))=0,"",INDEX('Disaggregation Data'!$O$159:$O$310,MATCH(LEFT(M182,255),LEFT('Disaggregation Data'!J$159:$J$310,255),0))),"")</f>
        <v/>
      </c>
      <c r="H182" s="398" t="str">
        <f t="array" ref="H182">IFERROR(IF(INDEX('Disaggregation Data'!$P$159:$P$310,MATCH(LEFT(M182,255),LEFT('Disaggregation Data'!$J$159:$J$310,255),0))=0,"",INDEX('Disaggregation Data'!$P$159:$P$310,MATCH(LEFT(M182,255),LEFT('Disaggregation Data'!J$159:$J$310,255),0))),"")</f>
        <v/>
      </c>
      <c r="I182" s="398" t="str">
        <f t="array" ref="I182">IFERROR(IF(INDEX('Disaggregation Data'!$M$159:$M$310,MATCH(LEFT(M182,255),LEFT('Disaggregation Data'!$J$159:$J$310,255),0))=0,"",INDEX('Disaggregation Data'!$M$159:$M$310,MATCH(LEFT(M182,255),LEFT('Disaggregation Data'!J$159:$J$310,255),0))),"")</f>
        <v/>
      </c>
      <c r="J182" s="398" t="str">
        <f t="array" ref="J182">IFERROR(IF(INDEX('Disaggregation Data'!$N$159:$N$310,MATCH(LEFT(M182,255),LEFT('Disaggregation Data'!$J$159:$J$310,255),0))=0,"",INDEX('Disaggregation Data'!$N$159:$N$310,MATCH(LEFT(M182,255),LEFT('Disaggregation Data'!J$159:$J$310,255),0))),"")</f>
        <v/>
      </c>
      <c r="K182" s="490">
        <f t="shared" si="12"/>
        <v>4</v>
      </c>
      <c r="L182" s="490" t="str">
        <f t="shared" si="13"/>
        <v>Malaria O-3: Proportion de personnes utilisant une moustiquaire imprégnée d'insecticide parmi les personnes disposant d'une moustiquaire imprégnée d'insecticide-4</v>
      </c>
      <c r="M182" s="490" t="str">
        <f t="shared" si="14"/>
        <v>Malaria O-3: Proportion de personnes utilisant une moustiquaire imprégnée d'insecticide parmi les personnes disposant d'une moustiquaire imprégnée d'insecticide</v>
      </c>
      <c r="N182" s="468" t="b">
        <f t="shared" si="15"/>
        <v>1</v>
      </c>
      <c r="O182" s="473" t="s">
        <v>1698</v>
      </c>
      <c r="P182" s="512" t="str">
        <f t="array" ref="P182">IFERROR(IF(INDEX('Disaggregation Records'!$G$59:$G$92,MATCH(LEFT(L182,255),LEFT('Disaggregation Records'!$D$59:$D$92,255),0))=0,"",INDEX('Disaggregation Records'!$G$59:$G$92,MATCH(LEFT(L182,255),LEFT('Disaggregation Records'!$D$59:$D$92,255),0))),"")</f>
        <v/>
      </c>
      <c r="Q182" s="511" t="s">
        <v>835</v>
      </c>
      <c r="R182" s="50"/>
    </row>
    <row r="183" spans="1:18" ht="47.1" customHeight="1" x14ac:dyDescent="0.25">
      <c r="A183" s="396">
        <v>2</v>
      </c>
      <c r="B183" s="414" t="str">
        <f>IFERROR(VLOOKUP(A183,'Outcome Indicators - Section C'!$A$10:$S$27,19,FALSE),"")</f>
        <v>Malaria O-3: Proportion de personnes utilisant une moustiquaire imprégnée d'insecticide parmi les personnes disposant d'une moustiquaire imprégnée d'insecticide</v>
      </c>
      <c r="C183" s="509" t="str">
        <f t="array" ref="C183">IFERROR(IF(INDEX('Disaggregation Records'!$E$59:$E$92,MATCH(LEFT(L183,255),LEFT('Disaggregation Records'!$D$59:$D$92,255),0))=0,"",INDEX('Disaggregation Records'!$E$59:$E$92,MATCH(LEFT(L183,255),LEFT('Disaggregation Records'!$D$59:$D$92,255),0))),"")</f>
        <v/>
      </c>
      <c r="D183" s="509" t="str">
        <f t="array" ref="D183">IFERROR(IF(INDEX('Disaggregation Records'!$F$59:$F$92,MATCH(LEFT(L183,255),LEFT('Disaggregation Records'!$D$59:$D$92,255),0))=0,"",INDEX('Disaggregation Records'!$F$59:$F$92,MATCH(LEFT(L183,255),LEFT('Disaggregation Records'!$D$59:$D$92,255),0))),"")</f>
        <v/>
      </c>
      <c r="E183" s="399" t="str">
        <f t="array" ref="E183">IFERROR(IF(INDEX('Disaggregation Data'!$K$159:$K$310,MATCH(LEFT(M183,255),LEFT('Disaggregation Data'!$J$159:$J$310,255),0))=0,"",INDEX('Disaggregation Data'!$K$159:$K$310,MATCH(LEFT(M183,255),LEFT('Disaggregation Data'!J$159:$J$310,255),0))),"")</f>
        <v/>
      </c>
      <c r="F183" s="399" t="str">
        <f t="array" ref="F183">IFERROR(IF(INDEX('Disaggregation Data'!$L$159:$L$310,MATCH(LEFT(M183,255),LEFT('Disaggregation Data'!$J$159:$J$310,255),0))=0,"",INDEX('Disaggregation Data'!$L$159:$L$310,MATCH(LEFT(M183,255),LEFT('Disaggregation Data'!J$159:$J$310,255),0))),"")</f>
        <v/>
      </c>
      <c r="G183" s="399" t="str">
        <f t="array" ref="G183">IFERROR(IF(INDEX('Disaggregation Data'!$O$159:$O$310,MATCH(LEFT(M183,255),LEFT('Disaggregation Data'!$J$159:$J$310,255),0))=0,"",INDEX('Disaggregation Data'!$O$159:$O$310,MATCH(LEFT(M183,255),LEFT('Disaggregation Data'!J$159:$J$310,255),0))),"")</f>
        <v/>
      </c>
      <c r="H183" s="398" t="str">
        <f t="array" ref="H183">IFERROR(IF(INDEX('Disaggregation Data'!$P$159:$P$310,MATCH(LEFT(M183,255),LEFT('Disaggregation Data'!$J$159:$J$310,255),0))=0,"",INDEX('Disaggregation Data'!$P$159:$P$310,MATCH(LEFT(M183,255),LEFT('Disaggregation Data'!J$159:$J$310,255),0))),"")</f>
        <v/>
      </c>
      <c r="I183" s="398" t="str">
        <f t="array" ref="I183">IFERROR(IF(INDEX('Disaggregation Data'!$M$159:$M$310,MATCH(LEFT(M183,255),LEFT('Disaggregation Data'!$J$159:$J$310,255),0))=0,"",INDEX('Disaggregation Data'!$M$159:$M$310,MATCH(LEFT(M183,255),LEFT('Disaggregation Data'!J$159:$J$310,255),0))),"")</f>
        <v/>
      </c>
      <c r="J183" s="398" t="str">
        <f t="array" ref="J183">IFERROR(IF(INDEX('Disaggregation Data'!$N$159:$N$310,MATCH(LEFT(M183,255),LEFT('Disaggregation Data'!$J$159:$J$310,255),0))=0,"",INDEX('Disaggregation Data'!$N$159:$N$310,MATCH(LEFT(M183,255),LEFT('Disaggregation Data'!J$159:$J$310,255),0))),"")</f>
        <v/>
      </c>
      <c r="K183" s="490">
        <f t="shared" si="12"/>
        <v>5</v>
      </c>
      <c r="L183" s="490" t="str">
        <f t="shared" si="13"/>
        <v>Malaria O-3: Proportion de personnes utilisant une moustiquaire imprégnée d'insecticide parmi les personnes disposant d'une moustiquaire imprégnée d'insecticide-5</v>
      </c>
      <c r="M183" s="490" t="str">
        <f t="shared" si="14"/>
        <v>Malaria O-3: Proportion de personnes utilisant une moustiquaire imprégnée d'insecticide parmi les personnes disposant d'une moustiquaire imprégnée d'insecticide</v>
      </c>
      <c r="N183" s="468" t="b">
        <f t="shared" si="15"/>
        <v>1</v>
      </c>
      <c r="O183" s="473" t="s">
        <v>1699</v>
      </c>
      <c r="P183" s="512" t="str">
        <f t="array" ref="P183">IFERROR(IF(INDEX('Disaggregation Records'!$G$59:$G$92,MATCH(LEFT(L183,255),LEFT('Disaggregation Records'!$D$59:$D$92,255),0))=0,"",INDEX('Disaggregation Records'!$G$59:$G$92,MATCH(LEFT(L183,255),LEFT('Disaggregation Records'!$D$59:$D$92,255),0))),"")</f>
        <v/>
      </c>
      <c r="Q183" s="511" t="s">
        <v>835</v>
      </c>
      <c r="R183" s="50"/>
    </row>
    <row r="184" spans="1:18" ht="47.1" customHeight="1" x14ac:dyDescent="0.25">
      <c r="A184" s="396">
        <v>2</v>
      </c>
      <c r="B184" s="414" t="str">
        <f>IFERROR(VLOOKUP(A184,'Outcome Indicators - Section C'!$A$10:$S$27,19,FALSE),"")</f>
        <v>Malaria O-3: Proportion de personnes utilisant une moustiquaire imprégnée d'insecticide parmi les personnes disposant d'une moustiquaire imprégnée d'insecticide</v>
      </c>
      <c r="C184" s="509" t="str">
        <f t="array" ref="C184">IFERROR(IF(INDEX('Disaggregation Records'!$E$59:$E$92,MATCH(LEFT(L184,255),LEFT('Disaggregation Records'!$D$59:$D$92,255),0))=0,"",INDEX('Disaggregation Records'!$E$59:$E$92,MATCH(LEFT(L184,255),LEFT('Disaggregation Records'!$D$59:$D$92,255),0))),"")</f>
        <v/>
      </c>
      <c r="D184" s="509" t="str">
        <f t="array" ref="D184">IFERROR(IF(INDEX('Disaggregation Records'!$F$59:$F$92,MATCH(LEFT(L184,255),LEFT('Disaggregation Records'!$D$59:$D$92,255),0))=0,"",INDEX('Disaggregation Records'!$F$59:$F$92,MATCH(LEFT(L184,255),LEFT('Disaggregation Records'!$D$59:$D$92,255),0))),"")</f>
        <v/>
      </c>
      <c r="E184" s="399" t="str">
        <f t="array" ref="E184">IFERROR(IF(INDEX('Disaggregation Data'!$K$159:$K$310,MATCH(LEFT(M184,255),LEFT('Disaggregation Data'!$J$159:$J$310,255),0))=0,"",INDEX('Disaggregation Data'!$K$159:$K$310,MATCH(LEFT(M184,255),LEFT('Disaggregation Data'!J$159:$J$310,255),0))),"")</f>
        <v/>
      </c>
      <c r="F184" s="399" t="str">
        <f t="array" ref="F184">IFERROR(IF(INDEX('Disaggregation Data'!$L$159:$L$310,MATCH(LEFT(M184,255),LEFT('Disaggregation Data'!$J$159:$J$310,255),0))=0,"",INDEX('Disaggregation Data'!$L$159:$L$310,MATCH(LEFT(M184,255),LEFT('Disaggregation Data'!J$159:$J$310,255),0))),"")</f>
        <v/>
      </c>
      <c r="G184" s="399" t="str">
        <f t="array" ref="G184">IFERROR(IF(INDEX('Disaggregation Data'!$O$159:$O$310,MATCH(LEFT(M184,255),LEFT('Disaggregation Data'!$J$159:$J$310,255),0))=0,"",INDEX('Disaggregation Data'!$O$159:$O$310,MATCH(LEFT(M184,255),LEFT('Disaggregation Data'!J$159:$J$310,255),0))),"")</f>
        <v/>
      </c>
      <c r="H184" s="398" t="str">
        <f t="array" ref="H184">IFERROR(IF(INDEX('Disaggregation Data'!$P$159:$P$310,MATCH(LEFT(M184,255),LEFT('Disaggregation Data'!$J$159:$J$310,255),0))=0,"",INDEX('Disaggregation Data'!$P$159:$P$310,MATCH(LEFT(M184,255),LEFT('Disaggregation Data'!J$159:$J$310,255),0))),"")</f>
        <v/>
      </c>
      <c r="I184" s="398" t="str">
        <f t="array" ref="I184">IFERROR(IF(INDEX('Disaggregation Data'!$M$159:$M$310,MATCH(LEFT(M184,255),LEFT('Disaggregation Data'!$J$159:$J$310,255),0))=0,"",INDEX('Disaggregation Data'!$M$159:$M$310,MATCH(LEFT(M184,255),LEFT('Disaggregation Data'!J$159:$J$310,255),0))),"")</f>
        <v/>
      </c>
      <c r="J184" s="398" t="str">
        <f t="array" ref="J184">IFERROR(IF(INDEX('Disaggregation Data'!$N$159:$N$310,MATCH(LEFT(M184,255),LEFT('Disaggregation Data'!$J$159:$J$310,255),0))=0,"",INDEX('Disaggregation Data'!$N$159:$N$310,MATCH(LEFT(M184,255),LEFT('Disaggregation Data'!J$159:$J$310,255),0))),"")</f>
        <v/>
      </c>
      <c r="K184" s="490">
        <f t="shared" si="12"/>
        <v>6</v>
      </c>
      <c r="L184" s="490" t="str">
        <f t="shared" si="13"/>
        <v>Malaria O-3: Proportion de personnes utilisant une moustiquaire imprégnée d'insecticide parmi les personnes disposant d'une moustiquaire imprégnée d'insecticide-6</v>
      </c>
      <c r="M184" s="490" t="str">
        <f t="shared" si="14"/>
        <v>Malaria O-3: Proportion de personnes utilisant une moustiquaire imprégnée d'insecticide parmi les personnes disposant d'une moustiquaire imprégnée d'insecticide</v>
      </c>
      <c r="N184" s="468" t="b">
        <f t="shared" si="15"/>
        <v>1</v>
      </c>
      <c r="O184" s="473" t="s">
        <v>1700</v>
      </c>
      <c r="P184" s="512" t="str">
        <f t="array" ref="P184">IFERROR(IF(INDEX('Disaggregation Records'!$G$59:$G$92,MATCH(LEFT(L184,255),LEFT('Disaggregation Records'!$D$59:$D$92,255),0))=0,"",INDEX('Disaggregation Records'!$G$59:$G$92,MATCH(LEFT(L184,255),LEFT('Disaggregation Records'!$D$59:$D$92,255),0))),"")</f>
        <v/>
      </c>
      <c r="Q184" s="511" t="s">
        <v>835</v>
      </c>
      <c r="R184" s="50"/>
    </row>
    <row r="185" spans="1:18" ht="47.1" customHeight="1" x14ac:dyDescent="0.25">
      <c r="A185" s="396">
        <v>2</v>
      </c>
      <c r="B185" s="414" t="str">
        <f>IFERROR(VLOOKUP(A185,'Outcome Indicators - Section C'!$A$10:$S$27,19,FALSE),"")</f>
        <v>Malaria O-3: Proportion de personnes utilisant une moustiquaire imprégnée d'insecticide parmi les personnes disposant d'une moustiquaire imprégnée d'insecticide</v>
      </c>
      <c r="C185" s="509" t="str">
        <f t="array" ref="C185">IFERROR(IF(INDEX('Disaggregation Records'!$E$59:$E$92,MATCH(LEFT(L185,255),LEFT('Disaggregation Records'!$D$59:$D$92,255),0))=0,"",INDEX('Disaggregation Records'!$E$59:$E$92,MATCH(LEFT(L185,255),LEFT('Disaggregation Records'!$D$59:$D$92,255),0))),"")</f>
        <v/>
      </c>
      <c r="D185" s="509" t="str">
        <f t="array" ref="D185">IFERROR(IF(INDEX('Disaggregation Records'!$F$59:$F$92,MATCH(LEFT(L185,255),LEFT('Disaggregation Records'!$D$59:$D$92,255),0))=0,"",INDEX('Disaggregation Records'!$F$59:$F$92,MATCH(LEFT(L185,255),LEFT('Disaggregation Records'!$D$59:$D$92,255),0))),"")</f>
        <v/>
      </c>
      <c r="E185" s="399" t="str">
        <f t="array" ref="E185">IFERROR(IF(INDEX('Disaggregation Data'!$K$159:$K$310,MATCH(LEFT(M185,255),LEFT('Disaggregation Data'!$J$159:$J$310,255),0))=0,"",INDEX('Disaggregation Data'!$K$159:$K$310,MATCH(LEFT(M185,255),LEFT('Disaggregation Data'!J$159:$J$310,255),0))),"")</f>
        <v/>
      </c>
      <c r="F185" s="399" t="str">
        <f t="array" ref="F185">IFERROR(IF(INDEX('Disaggregation Data'!$L$159:$L$310,MATCH(LEFT(M185,255),LEFT('Disaggregation Data'!$J$159:$J$310,255),0))=0,"",INDEX('Disaggregation Data'!$L$159:$L$310,MATCH(LEFT(M185,255),LEFT('Disaggregation Data'!J$159:$J$310,255),0))),"")</f>
        <v/>
      </c>
      <c r="G185" s="399" t="str">
        <f t="array" ref="G185">IFERROR(IF(INDEX('Disaggregation Data'!$O$159:$O$310,MATCH(LEFT(M185,255),LEFT('Disaggregation Data'!$J$159:$J$310,255),0))=0,"",INDEX('Disaggregation Data'!$O$159:$O$310,MATCH(LEFT(M185,255),LEFT('Disaggregation Data'!J$159:$J$310,255),0))),"")</f>
        <v/>
      </c>
      <c r="H185" s="398" t="str">
        <f t="array" ref="H185">IFERROR(IF(INDEX('Disaggregation Data'!$P$159:$P$310,MATCH(LEFT(M185,255),LEFT('Disaggregation Data'!$J$159:$J$310,255),0))=0,"",INDEX('Disaggregation Data'!$P$159:$P$310,MATCH(LEFT(M185,255),LEFT('Disaggregation Data'!J$159:$J$310,255),0))),"")</f>
        <v/>
      </c>
      <c r="I185" s="398" t="str">
        <f t="array" ref="I185">IFERROR(IF(INDEX('Disaggregation Data'!$M$159:$M$310,MATCH(LEFT(M185,255),LEFT('Disaggregation Data'!$J$159:$J$310,255),0))=0,"",INDEX('Disaggregation Data'!$M$159:$M$310,MATCH(LEFT(M185,255),LEFT('Disaggregation Data'!J$159:$J$310,255),0))),"")</f>
        <v/>
      </c>
      <c r="J185" s="398" t="str">
        <f t="array" ref="J185">IFERROR(IF(INDEX('Disaggregation Data'!$N$159:$N$310,MATCH(LEFT(M185,255),LEFT('Disaggregation Data'!$J$159:$J$310,255),0))=0,"",INDEX('Disaggregation Data'!$N$159:$N$310,MATCH(LEFT(M185,255),LEFT('Disaggregation Data'!J$159:$J$310,255),0))),"")</f>
        <v/>
      </c>
      <c r="K185" s="490">
        <f t="shared" si="12"/>
        <v>7</v>
      </c>
      <c r="L185" s="490" t="str">
        <f t="shared" si="13"/>
        <v>Malaria O-3: Proportion de personnes utilisant une moustiquaire imprégnée d'insecticide parmi les personnes disposant d'une moustiquaire imprégnée d'insecticide-7</v>
      </c>
      <c r="M185" s="490" t="str">
        <f t="shared" si="14"/>
        <v>Malaria O-3: Proportion de personnes utilisant une moustiquaire imprégnée d'insecticide parmi les personnes disposant d'une moustiquaire imprégnée d'insecticide</v>
      </c>
      <c r="N185" s="468" t="b">
        <f t="shared" si="15"/>
        <v>1</v>
      </c>
      <c r="O185" s="473" t="s">
        <v>1701</v>
      </c>
      <c r="P185" s="512" t="str">
        <f t="array" ref="P185">IFERROR(IF(INDEX('Disaggregation Records'!$G$59:$G$92,MATCH(LEFT(L185,255),LEFT('Disaggregation Records'!$D$59:$D$92,255),0))=0,"",INDEX('Disaggregation Records'!$G$59:$G$92,MATCH(LEFT(L185,255),LEFT('Disaggregation Records'!$D$59:$D$92,255),0))),"")</f>
        <v/>
      </c>
      <c r="Q185" s="511" t="s">
        <v>835</v>
      </c>
      <c r="R185" s="50"/>
    </row>
    <row r="186" spans="1:18" ht="47.1" customHeight="1" x14ac:dyDescent="0.25">
      <c r="A186" s="396">
        <v>2</v>
      </c>
      <c r="B186" s="414" t="str">
        <f>IFERROR(VLOOKUP(A186,'Outcome Indicators - Section C'!$A$10:$S$27,19,FALSE),"")</f>
        <v>Malaria O-3: Proportion de personnes utilisant une moustiquaire imprégnée d'insecticide parmi les personnes disposant d'une moustiquaire imprégnée d'insecticide</v>
      </c>
      <c r="C186" s="509" t="str">
        <f t="array" ref="C186">IFERROR(IF(INDEX('Disaggregation Records'!$E$59:$E$92,MATCH(LEFT(L186,255),LEFT('Disaggregation Records'!$D$59:$D$92,255),0))=0,"",INDEX('Disaggregation Records'!$E$59:$E$92,MATCH(LEFT(L186,255),LEFT('Disaggregation Records'!$D$59:$D$92,255),0))),"")</f>
        <v/>
      </c>
      <c r="D186" s="509" t="str">
        <f t="array" ref="D186">IFERROR(IF(INDEX('Disaggregation Records'!$F$59:$F$92,MATCH(LEFT(L186,255),LEFT('Disaggregation Records'!$D$59:$D$92,255),0))=0,"",INDEX('Disaggregation Records'!$F$59:$F$92,MATCH(LEFT(L186,255),LEFT('Disaggregation Records'!$D$59:$D$92,255),0))),"")</f>
        <v/>
      </c>
      <c r="E186" s="399" t="str">
        <f t="array" ref="E186">IFERROR(IF(INDEX('Disaggregation Data'!$K$159:$K$310,MATCH(LEFT(M186,255),LEFT('Disaggregation Data'!$J$159:$J$310,255),0))=0,"",INDEX('Disaggregation Data'!$K$159:$K$310,MATCH(LEFT(M186,255),LEFT('Disaggregation Data'!J$159:$J$310,255),0))),"")</f>
        <v/>
      </c>
      <c r="F186" s="399" t="str">
        <f t="array" ref="F186">IFERROR(IF(INDEX('Disaggregation Data'!$L$159:$L$310,MATCH(LEFT(M186,255),LEFT('Disaggregation Data'!$J$159:$J$310,255),0))=0,"",INDEX('Disaggregation Data'!$L$159:$L$310,MATCH(LEFT(M186,255),LEFT('Disaggregation Data'!J$159:$J$310,255),0))),"")</f>
        <v/>
      </c>
      <c r="G186" s="399" t="str">
        <f t="array" ref="G186">IFERROR(IF(INDEX('Disaggregation Data'!$O$159:$O$310,MATCH(LEFT(M186,255),LEFT('Disaggregation Data'!$J$159:$J$310,255),0))=0,"",INDEX('Disaggregation Data'!$O$159:$O$310,MATCH(LEFT(M186,255),LEFT('Disaggregation Data'!J$159:$J$310,255),0))),"")</f>
        <v/>
      </c>
      <c r="H186" s="398" t="str">
        <f t="array" ref="H186">IFERROR(IF(INDEX('Disaggregation Data'!$P$159:$P$310,MATCH(LEFT(M186,255),LEFT('Disaggregation Data'!$J$159:$J$310,255),0))=0,"",INDEX('Disaggregation Data'!$P$159:$P$310,MATCH(LEFT(M186,255),LEFT('Disaggregation Data'!J$159:$J$310,255),0))),"")</f>
        <v/>
      </c>
      <c r="I186" s="398" t="str">
        <f t="array" ref="I186">IFERROR(IF(INDEX('Disaggregation Data'!$M$159:$M$310,MATCH(LEFT(M186,255),LEFT('Disaggregation Data'!$J$159:$J$310,255),0))=0,"",INDEX('Disaggregation Data'!$M$159:$M$310,MATCH(LEFT(M186,255),LEFT('Disaggregation Data'!J$159:$J$310,255),0))),"")</f>
        <v/>
      </c>
      <c r="J186" s="398" t="str">
        <f t="array" ref="J186">IFERROR(IF(INDEX('Disaggregation Data'!$N$159:$N$310,MATCH(LEFT(M186,255),LEFT('Disaggregation Data'!$J$159:$J$310,255),0))=0,"",INDEX('Disaggregation Data'!$N$159:$N$310,MATCH(LEFT(M186,255),LEFT('Disaggregation Data'!J$159:$J$310,255),0))),"")</f>
        <v/>
      </c>
      <c r="K186" s="490">
        <f t="shared" si="12"/>
        <v>8</v>
      </c>
      <c r="L186" s="490" t="str">
        <f t="shared" si="13"/>
        <v>Malaria O-3: Proportion de personnes utilisant une moustiquaire imprégnée d'insecticide parmi les personnes disposant d'une moustiquaire imprégnée d'insecticide-8</v>
      </c>
      <c r="M186" s="490" t="str">
        <f t="shared" si="14"/>
        <v>Malaria O-3: Proportion de personnes utilisant une moustiquaire imprégnée d'insecticide parmi les personnes disposant d'une moustiquaire imprégnée d'insecticide</v>
      </c>
      <c r="N186" s="468" t="b">
        <f t="shared" si="15"/>
        <v>1</v>
      </c>
      <c r="O186" s="473" t="s">
        <v>1702</v>
      </c>
      <c r="P186" s="512" t="str">
        <f t="array" ref="P186">IFERROR(IF(INDEX('Disaggregation Records'!$G$59:$G$92,MATCH(LEFT(L186,255),LEFT('Disaggregation Records'!$D$59:$D$92,255),0))=0,"",INDEX('Disaggregation Records'!$G$59:$G$92,MATCH(LEFT(L186,255),LEFT('Disaggregation Records'!$D$59:$D$92,255),0))),"")</f>
        <v/>
      </c>
      <c r="Q186" s="511" t="s">
        <v>835</v>
      </c>
      <c r="R186" s="50"/>
    </row>
    <row r="187" spans="1:18" ht="47.1" customHeight="1" x14ac:dyDescent="0.25">
      <c r="A187" s="396">
        <v>2</v>
      </c>
      <c r="B187" s="414" t="str">
        <f>IFERROR(VLOOKUP(A187,'Outcome Indicators - Section C'!$A$10:$S$27,19,FALSE),"")</f>
        <v>Malaria O-3: Proportion de personnes utilisant une moustiquaire imprégnée d'insecticide parmi les personnes disposant d'une moustiquaire imprégnée d'insecticide</v>
      </c>
      <c r="C187" s="509" t="str">
        <f t="array" ref="C187">IFERROR(IF(INDEX('Disaggregation Records'!$E$59:$E$92,MATCH(LEFT(L187,255),LEFT('Disaggregation Records'!$D$59:$D$92,255),0))=0,"",INDEX('Disaggregation Records'!$E$59:$E$92,MATCH(LEFT(L187,255),LEFT('Disaggregation Records'!$D$59:$D$92,255),0))),"")</f>
        <v/>
      </c>
      <c r="D187" s="509" t="str">
        <f t="array" ref="D187">IFERROR(IF(INDEX('Disaggregation Records'!$F$59:$F$92,MATCH(LEFT(L187,255),LEFT('Disaggregation Records'!$D$59:$D$92,255),0))=0,"",INDEX('Disaggregation Records'!$F$59:$F$92,MATCH(LEFT(L187,255),LEFT('Disaggregation Records'!$D$59:$D$92,255),0))),"")</f>
        <v/>
      </c>
      <c r="E187" s="399" t="str">
        <f t="array" ref="E187">IFERROR(IF(INDEX('Disaggregation Data'!$K$159:$K$310,MATCH(LEFT(M187,255),LEFT('Disaggregation Data'!$J$159:$J$310,255),0))=0,"",INDEX('Disaggregation Data'!$K$159:$K$310,MATCH(LEFT(M187,255),LEFT('Disaggregation Data'!J$159:$J$310,255),0))),"")</f>
        <v/>
      </c>
      <c r="F187" s="399" t="str">
        <f t="array" ref="F187">IFERROR(IF(INDEX('Disaggregation Data'!$L$159:$L$310,MATCH(LEFT(M187,255),LEFT('Disaggregation Data'!$J$159:$J$310,255),0))=0,"",INDEX('Disaggregation Data'!$L$159:$L$310,MATCH(LEFT(M187,255),LEFT('Disaggregation Data'!J$159:$J$310,255),0))),"")</f>
        <v/>
      </c>
      <c r="G187" s="399" t="str">
        <f t="array" ref="G187">IFERROR(IF(INDEX('Disaggregation Data'!$O$159:$O$310,MATCH(LEFT(M187,255),LEFT('Disaggregation Data'!$J$159:$J$310,255),0))=0,"",INDEX('Disaggregation Data'!$O$159:$O$310,MATCH(LEFT(M187,255),LEFT('Disaggregation Data'!J$159:$J$310,255),0))),"")</f>
        <v/>
      </c>
      <c r="H187" s="398" t="str">
        <f t="array" ref="H187">IFERROR(IF(INDEX('Disaggregation Data'!$P$159:$P$310,MATCH(LEFT(M187,255),LEFT('Disaggregation Data'!$J$159:$J$310,255),0))=0,"",INDEX('Disaggregation Data'!$P$159:$P$310,MATCH(LEFT(M187,255),LEFT('Disaggregation Data'!J$159:$J$310,255),0))),"")</f>
        <v/>
      </c>
      <c r="I187" s="398" t="str">
        <f t="array" ref="I187">IFERROR(IF(INDEX('Disaggregation Data'!$M$159:$M$310,MATCH(LEFT(M187,255),LEFT('Disaggregation Data'!$J$159:$J$310,255),0))=0,"",INDEX('Disaggregation Data'!$M$159:$M$310,MATCH(LEFT(M187,255),LEFT('Disaggregation Data'!J$159:$J$310,255),0))),"")</f>
        <v/>
      </c>
      <c r="J187" s="398" t="str">
        <f t="array" ref="J187">IFERROR(IF(INDEX('Disaggregation Data'!$N$159:$N$310,MATCH(LEFT(M187,255),LEFT('Disaggregation Data'!$J$159:$J$310,255),0))=0,"",INDEX('Disaggregation Data'!$N$159:$N$310,MATCH(LEFT(M187,255),LEFT('Disaggregation Data'!J$159:$J$310,255),0))),"")</f>
        <v/>
      </c>
      <c r="K187" s="490">
        <f t="shared" si="12"/>
        <v>9</v>
      </c>
      <c r="L187" s="490" t="str">
        <f t="shared" si="13"/>
        <v>Malaria O-3: Proportion de personnes utilisant une moustiquaire imprégnée d'insecticide parmi les personnes disposant d'une moustiquaire imprégnée d'insecticide-9</v>
      </c>
      <c r="M187" s="490" t="str">
        <f t="shared" si="14"/>
        <v>Malaria O-3: Proportion de personnes utilisant une moustiquaire imprégnée d'insecticide parmi les personnes disposant d'une moustiquaire imprégnée d'insecticide</v>
      </c>
      <c r="N187" s="468" t="b">
        <f t="shared" si="15"/>
        <v>1</v>
      </c>
      <c r="O187" s="473" t="s">
        <v>1703</v>
      </c>
      <c r="P187" s="512" t="str">
        <f t="array" ref="P187">IFERROR(IF(INDEX('Disaggregation Records'!$G$59:$G$92,MATCH(LEFT(L187,255),LEFT('Disaggregation Records'!$D$59:$D$92,255),0))=0,"",INDEX('Disaggregation Records'!$G$59:$G$92,MATCH(LEFT(L187,255),LEFT('Disaggregation Records'!$D$59:$D$92,255),0))),"")</f>
        <v/>
      </c>
      <c r="Q187" s="511" t="s">
        <v>835</v>
      </c>
      <c r="R187" s="50"/>
    </row>
    <row r="188" spans="1:18" ht="47.1" customHeight="1" x14ac:dyDescent="0.25">
      <c r="A188" s="396">
        <v>3</v>
      </c>
      <c r="B188" s="414" t="str">
        <f>IFERROR(VLOOKUP(A188,'Outcome Indicators - Section C'!$A$10:$S$27,19,FALSE),"")</f>
        <v/>
      </c>
      <c r="C188" s="509" t="str">
        <f t="array" ref="C188">IFERROR(IF(INDEX('Disaggregation Records'!$E$59:$E$92,MATCH(LEFT(L188,255),LEFT('Disaggregation Records'!$D$59:$D$92,255),0))=0,"",INDEX('Disaggregation Records'!$E$59:$E$92,MATCH(LEFT(L188,255),LEFT('Disaggregation Records'!$D$59:$D$92,255),0))),"")</f>
        <v/>
      </c>
      <c r="D188" s="509" t="str">
        <f t="array" ref="D188">IFERROR(IF(INDEX('Disaggregation Records'!$F$59:$F$92,MATCH(LEFT(L188,255),LEFT('Disaggregation Records'!$D$59:$D$92,255),0))=0,"",INDEX('Disaggregation Records'!$F$59:$F$92,MATCH(LEFT(L188,255),LEFT('Disaggregation Records'!$D$59:$D$92,255),0))),"")</f>
        <v/>
      </c>
      <c r="E188" s="399" t="str">
        <f t="array" ref="E188">IFERROR(IF(INDEX('Disaggregation Data'!$K$159:$K$310,MATCH(LEFT(M188,255),LEFT('Disaggregation Data'!$J$159:$J$310,255),0))=0,"",INDEX('Disaggregation Data'!$K$159:$K$310,MATCH(LEFT(M188,255),LEFT('Disaggregation Data'!J$159:$J$310,255),0))),"")</f>
        <v/>
      </c>
      <c r="F188" s="399" t="str">
        <f t="array" ref="F188">IFERROR(IF(INDEX('Disaggregation Data'!$L$159:$L$310,MATCH(LEFT(M188,255),LEFT('Disaggregation Data'!$J$159:$J$310,255),0))=0,"",INDEX('Disaggregation Data'!$L$159:$L$310,MATCH(LEFT(M188,255),LEFT('Disaggregation Data'!J$159:$J$310,255),0))),"")</f>
        <v/>
      </c>
      <c r="G188" s="399" t="str">
        <f t="array" ref="G188">IFERROR(IF(INDEX('Disaggregation Data'!$O$159:$O$310,MATCH(LEFT(M188,255),LEFT('Disaggregation Data'!$J$159:$J$310,255),0))=0,"",INDEX('Disaggregation Data'!$O$159:$O$310,MATCH(LEFT(M188,255),LEFT('Disaggregation Data'!J$159:$J$310,255),0))),"")</f>
        <v/>
      </c>
      <c r="H188" s="398" t="s">
        <v>5156</v>
      </c>
      <c r="I188" s="398" t="str">
        <f t="array" ref="I188">IFERROR(IF(INDEX('Disaggregation Data'!$M$159:$M$310,MATCH(LEFT(M188,255),LEFT('Disaggregation Data'!$J$159:$J$310,255),0))=0,"",INDEX('Disaggregation Data'!$M$159:$M$310,MATCH(LEFT(M188,255),LEFT('Disaggregation Data'!J$159:$J$310,255),0))),"")</f>
        <v/>
      </c>
      <c r="J188" s="398" t="str">
        <f t="array" ref="J188">IFERROR(IF(INDEX('Disaggregation Data'!$N$159:$N$310,MATCH(LEFT(M188,255),LEFT('Disaggregation Data'!$J$159:$J$310,255),0))=0,"",INDEX('Disaggregation Data'!$N$159:$N$310,MATCH(LEFT(M188,255),LEFT('Disaggregation Data'!J$159:$J$310,255),0))),"")</f>
        <v/>
      </c>
      <c r="K188" s="490">
        <f t="shared" si="12"/>
        <v>0</v>
      </c>
      <c r="L188" s="490" t="str">
        <f t="shared" si="13"/>
        <v/>
      </c>
      <c r="M188" s="490" t="str">
        <f t="shared" si="14"/>
        <v/>
      </c>
      <c r="N188" s="468" t="b">
        <f t="shared" si="15"/>
        <v>0</v>
      </c>
      <c r="O188" s="473" t="s">
        <v>1704</v>
      </c>
      <c r="P188" s="512" t="str">
        <f t="array" ref="P188">IFERROR(IF(INDEX('Disaggregation Records'!$G$59:$G$92,MATCH(LEFT(L188,255),LEFT('Disaggregation Records'!$D$59:$D$92,255),0))=0,"",INDEX('Disaggregation Records'!$G$59:$G$92,MATCH(LEFT(L188,255),LEFT('Disaggregation Records'!$D$59:$D$92,255),0))),"")</f>
        <v/>
      </c>
      <c r="Q188" s="511" t="s">
        <v>838</v>
      </c>
      <c r="R188" s="50"/>
    </row>
    <row r="189" spans="1:18" ht="47.1" customHeight="1" x14ac:dyDescent="0.25">
      <c r="A189" s="396">
        <v>3</v>
      </c>
      <c r="B189" s="414" t="str">
        <f>IFERROR(VLOOKUP(A189,'Outcome Indicators - Section C'!$A$10:$S$27,19,FALSE),"")</f>
        <v/>
      </c>
      <c r="C189" s="509" t="str">
        <f t="array" ref="C189">IFERROR(IF(INDEX('Disaggregation Records'!$E$59:$E$92,MATCH(LEFT(L189,255),LEFT('Disaggregation Records'!$D$59:$D$92,255),0))=0,"",INDEX('Disaggregation Records'!$E$59:$E$92,MATCH(LEFT(L189,255),LEFT('Disaggregation Records'!$D$59:$D$92,255),0))),"")</f>
        <v/>
      </c>
      <c r="D189" s="509" t="str">
        <f t="array" ref="D189">IFERROR(IF(INDEX('Disaggregation Records'!$F$59:$F$92,MATCH(LEFT(L189,255),LEFT('Disaggregation Records'!$D$59:$D$92,255),0))=0,"",INDEX('Disaggregation Records'!$F$59:$F$92,MATCH(LEFT(L189,255),LEFT('Disaggregation Records'!$D$59:$D$92,255),0))),"")</f>
        <v/>
      </c>
      <c r="E189" s="399" t="str">
        <f t="array" ref="E189">IFERROR(IF(INDEX('Disaggregation Data'!$K$159:$K$310,MATCH(LEFT(M189,255),LEFT('Disaggregation Data'!$J$159:$J$310,255),0))=0,"",INDEX('Disaggregation Data'!$K$159:$K$310,MATCH(LEFT(M189,255),LEFT('Disaggregation Data'!J$159:$J$310,255),0))),"")</f>
        <v/>
      </c>
      <c r="F189" s="399" t="str">
        <f t="array" ref="F189">IFERROR(IF(INDEX('Disaggregation Data'!$L$159:$L$310,MATCH(LEFT(M189,255),LEFT('Disaggregation Data'!$J$159:$J$310,255),0))=0,"",INDEX('Disaggregation Data'!$L$159:$L$310,MATCH(LEFT(M189,255),LEFT('Disaggregation Data'!J$159:$J$310,255),0))),"")</f>
        <v/>
      </c>
      <c r="G189" s="399" t="str">
        <f t="array" ref="G189">IFERROR(IF(INDEX('Disaggregation Data'!$O$159:$O$310,MATCH(LEFT(M189,255),LEFT('Disaggregation Data'!$J$159:$J$310,255),0))=0,"",INDEX('Disaggregation Data'!$O$159:$O$310,MATCH(LEFT(M189,255),LEFT('Disaggregation Data'!J$159:$J$310,255),0))),"")</f>
        <v/>
      </c>
      <c r="H189" s="398" t="s">
        <v>5157</v>
      </c>
      <c r="I189" s="398" t="str">
        <f t="array" ref="I189">IFERROR(IF(INDEX('Disaggregation Data'!$M$159:$M$310,MATCH(LEFT(M189,255),LEFT('Disaggregation Data'!$J$159:$J$310,255),0))=0,"",INDEX('Disaggregation Data'!$M$159:$M$310,MATCH(LEFT(M189,255),LEFT('Disaggregation Data'!J$159:$J$310,255),0))),"")</f>
        <v/>
      </c>
      <c r="J189" s="398" t="str">
        <f t="array" ref="J189">IFERROR(IF(INDEX('Disaggregation Data'!$N$159:$N$310,MATCH(LEFT(M189,255),LEFT('Disaggregation Data'!$J$159:$J$310,255),0))=0,"",INDEX('Disaggregation Data'!$N$159:$N$310,MATCH(LEFT(M189,255),LEFT('Disaggregation Data'!J$159:$J$310,255),0))),"")</f>
        <v/>
      </c>
      <c r="K189" s="490">
        <f t="shared" si="12"/>
        <v>1</v>
      </c>
      <c r="L189" s="490" t="str">
        <f t="shared" si="13"/>
        <v/>
      </c>
      <c r="M189" s="490" t="str">
        <f t="shared" si="14"/>
        <v/>
      </c>
      <c r="N189" s="468" t="b">
        <f t="shared" si="15"/>
        <v>0</v>
      </c>
      <c r="O189" s="473" t="s">
        <v>1705</v>
      </c>
      <c r="P189" s="512" t="str">
        <f t="array" ref="P189">IFERROR(IF(INDEX('Disaggregation Records'!$G$59:$G$92,MATCH(LEFT(L189,255),LEFT('Disaggregation Records'!$D$59:$D$92,255),0))=0,"",INDEX('Disaggregation Records'!$G$59:$G$92,MATCH(LEFT(L189,255),LEFT('Disaggregation Records'!$D$59:$D$92,255),0))),"")</f>
        <v/>
      </c>
      <c r="Q189" s="511" t="s">
        <v>838</v>
      </c>
      <c r="R189" s="50"/>
    </row>
    <row r="190" spans="1:18" ht="47.1" customHeight="1" x14ac:dyDescent="0.25">
      <c r="A190" s="396">
        <v>3</v>
      </c>
      <c r="B190" s="414" t="str">
        <f>IFERROR(VLOOKUP(A190,'Outcome Indicators - Section C'!$A$10:$S$27,19,FALSE),"")</f>
        <v/>
      </c>
      <c r="C190" s="509" t="str">
        <f t="array" ref="C190">IFERROR(IF(INDEX('Disaggregation Records'!$E$59:$E$92,MATCH(LEFT(L190,255),LEFT('Disaggregation Records'!$D$59:$D$92,255),0))=0,"",INDEX('Disaggregation Records'!$E$59:$E$92,MATCH(LEFT(L190,255),LEFT('Disaggregation Records'!$D$59:$D$92,255),0))),"")</f>
        <v/>
      </c>
      <c r="D190" s="509" t="str">
        <f t="array" ref="D190">IFERROR(IF(INDEX('Disaggregation Records'!$F$59:$F$92,MATCH(LEFT(L190,255),LEFT('Disaggregation Records'!$D$59:$D$92,255),0))=0,"",INDEX('Disaggregation Records'!$F$59:$F$92,MATCH(LEFT(L190,255),LEFT('Disaggregation Records'!$D$59:$D$92,255),0))),"")</f>
        <v/>
      </c>
      <c r="E190" s="399" t="str">
        <f t="array" ref="E190">IFERROR(IF(INDEX('Disaggregation Data'!$K$159:$K$310,MATCH(LEFT(M190,255),LEFT('Disaggregation Data'!$J$159:$J$310,255),0))=0,"",INDEX('Disaggregation Data'!$K$159:$K$310,MATCH(LEFT(M190,255),LEFT('Disaggregation Data'!J$159:$J$310,255),0))),"")</f>
        <v/>
      </c>
      <c r="F190" s="399" t="str">
        <f t="array" ref="F190">IFERROR(IF(INDEX('Disaggregation Data'!$L$159:$L$310,MATCH(LEFT(M190,255),LEFT('Disaggregation Data'!$J$159:$J$310,255),0))=0,"",INDEX('Disaggregation Data'!$L$159:$L$310,MATCH(LEFT(M190,255),LEFT('Disaggregation Data'!J$159:$J$310,255),0))),"")</f>
        <v/>
      </c>
      <c r="G190" s="399" t="str">
        <f t="array" ref="G190">IFERROR(IF(INDEX('Disaggregation Data'!$O$159:$O$310,MATCH(LEFT(M190,255),LEFT('Disaggregation Data'!$J$159:$J$310,255),0))=0,"",INDEX('Disaggregation Data'!$O$159:$O$310,MATCH(LEFT(M190,255),LEFT('Disaggregation Data'!J$159:$J$310,255),0))),"")</f>
        <v/>
      </c>
      <c r="H190" s="398" t="str">
        <f t="array" ref="H190">IFERROR(IF(INDEX('Disaggregation Data'!$P$159:$P$310,MATCH(LEFT(M190,255),LEFT('Disaggregation Data'!$J$159:$J$310,255),0))=0,"",INDEX('Disaggregation Data'!$P$159:$P$310,MATCH(LEFT(M190,255),LEFT('Disaggregation Data'!J$159:$J$310,255),0))),"")</f>
        <v/>
      </c>
      <c r="I190" s="398" t="str">
        <f t="array" ref="I190">IFERROR(IF(INDEX('Disaggregation Data'!$M$159:$M$310,MATCH(LEFT(M190,255),LEFT('Disaggregation Data'!$J$159:$J$310,255),0))=0,"",INDEX('Disaggregation Data'!$M$159:$M$310,MATCH(LEFT(M190,255),LEFT('Disaggregation Data'!J$159:$J$310,255),0))),"")</f>
        <v/>
      </c>
      <c r="J190" s="398" t="str">
        <f t="array" ref="J190">IFERROR(IF(INDEX('Disaggregation Data'!$N$159:$N$310,MATCH(LEFT(M190,255),LEFT('Disaggregation Data'!$J$159:$J$310,255),0))=0,"",INDEX('Disaggregation Data'!$N$159:$N$310,MATCH(LEFT(M190,255),LEFT('Disaggregation Data'!J$159:$J$310,255),0))),"")</f>
        <v/>
      </c>
      <c r="K190" s="490">
        <f t="shared" si="12"/>
        <v>2</v>
      </c>
      <c r="L190" s="490" t="str">
        <f t="shared" si="13"/>
        <v/>
      </c>
      <c r="M190" s="490" t="str">
        <f t="shared" si="14"/>
        <v/>
      </c>
      <c r="N190" s="468" t="b">
        <f t="shared" si="15"/>
        <v>0</v>
      </c>
      <c r="O190" s="473" t="s">
        <v>1706</v>
      </c>
      <c r="P190" s="512" t="str">
        <f t="array" ref="P190">IFERROR(IF(INDEX('Disaggregation Records'!$G$59:$G$92,MATCH(LEFT(L190,255),LEFT('Disaggregation Records'!$D$59:$D$92,255),0))=0,"",INDEX('Disaggregation Records'!$G$59:$G$92,MATCH(LEFT(L190,255),LEFT('Disaggregation Records'!$D$59:$D$92,255),0))),"")</f>
        <v/>
      </c>
      <c r="Q190" s="511" t="s">
        <v>838</v>
      </c>
      <c r="R190" s="50"/>
    </row>
    <row r="191" spans="1:18" ht="47.1" customHeight="1" x14ac:dyDescent="0.25">
      <c r="A191" s="396">
        <v>3</v>
      </c>
      <c r="B191" s="414" t="str">
        <f>IFERROR(VLOOKUP(A191,'Outcome Indicators - Section C'!$A$10:$S$27,19,FALSE),"")</f>
        <v/>
      </c>
      <c r="C191" s="509" t="str">
        <f t="array" ref="C191">IFERROR(IF(INDEX('Disaggregation Records'!$E$59:$E$92,MATCH(LEFT(L191,255),LEFT('Disaggregation Records'!$D$59:$D$92,255),0))=0,"",INDEX('Disaggregation Records'!$E$59:$E$92,MATCH(LEFT(L191,255),LEFT('Disaggregation Records'!$D$59:$D$92,255),0))),"")</f>
        <v/>
      </c>
      <c r="D191" s="509" t="str">
        <f t="array" ref="D191">IFERROR(IF(INDEX('Disaggregation Records'!$F$59:$F$92,MATCH(LEFT(L191,255),LEFT('Disaggregation Records'!$D$59:$D$92,255),0))=0,"",INDEX('Disaggregation Records'!$F$59:$F$92,MATCH(LEFT(L191,255),LEFT('Disaggregation Records'!$D$59:$D$92,255),0))),"")</f>
        <v/>
      </c>
      <c r="E191" s="399" t="str">
        <f t="array" ref="E191">IFERROR(IF(INDEX('Disaggregation Data'!$K$159:$K$310,MATCH(LEFT(M191,255),LEFT('Disaggregation Data'!$J$159:$J$310,255),0))=0,"",INDEX('Disaggregation Data'!$K$159:$K$310,MATCH(LEFT(M191,255),LEFT('Disaggregation Data'!J$159:$J$310,255),0))),"")</f>
        <v/>
      </c>
      <c r="F191" s="399" t="str">
        <f t="array" ref="F191">IFERROR(IF(INDEX('Disaggregation Data'!$L$159:$L$310,MATCH(LEFT(M191,255),LEFT('Disaggregation Data'!$J$159:$J$310,255),0))=0,"",INDEX('Disaggregation Data'!$L$159:$L$310,MATCH(LEFT(M191,255),LEFT('Disaggregation Data'!J$159:$J$310,255),0))),"")</f>
        <v/>
      </c>
      <c r="G191" s="399" t="str">
        <f t="array" ref="G191">IFERROR(IF(INDEX('Disaggregation Data'!$O$159:$O$310,MATCH(LEFT(M191,255),LEFT('Disaggregation Data'!$J$159:$J$310,255),0))=0,"",INDEX('Disaggregation Data'!$O$159:$O$310,MATCH(LEFT(M191,255),LEFT('Disaggregation Data'!J$159:$J$310,255),0))),"")</f>
        <v/>
      </c>
      <c r="H191" s="398" t="str">
        <f t="array" ref="H191">IFERROR(IF(INDEX('Disaggregation Data'!$P$159:$P$310,MATCH(LEFT(M191,255),LEFT('Disaggregation Data'!$J$159:$J$310,255),0))=0,"",INDEX('Disaggregation Data'!$P$159:$P$310,MATCH(LEFT(M191,255),LEFT('Disaggregation Data'!J$159:$J$310,255),0))),"")</f>
        <v/>
      </c>
      <c r="I191" s="398" t="str">
        <f t="array" ref="I191">IFERROR(IF(INDEX('Disaggregation Data'!$M$159:$M$310,MATCH(LEFT(M191,255),LEFT('Disaggregation Data'!$J$159:$J$310,255),0))=0,"",INDEX('Disaggregation Data'!$M$159:$M$310,MATCH(LEFT(M191,255),LEFT('Disaggregation Data'!J$159:$J$310,255),0))),"")</f>
        <v/>
      </c>
      <c r="J191" s="398" t="str">
        <f t="array" ref="J191">IFERROR(IF(INDEX('Disaggregation Data'!$N$159:$N$310,MATCH(LEFT(M191,255),LEFT('Disaggregation Data'!$J$159:$J$310,255),0))=0,"",INDEX('Disaggregation Data'!$N$159:$N$310,MATCH(LEFT(M191,255),LEFT('Disaggregation Data'!J$159:$J$310,255),0))),"")</f>
        <v/>
      </c>
      <c r="K191" s="490">
        <f t="shared" si="12"/>
        <v>3</v>
      </c>
      <c r="L191" s="490" t="str">
        <f t="shared" si="13"/>
        <v/>
      </c>
      <c r="M191" s="490" t="str">
        <f t="shared" si="14"/>
        <v/>
      </c>
      <c r="N191" s="468" t="b">
        <f t="shared" si="15"/>
        <v>0</v>
      </c>
      <c r="O191" s="473" t="s">
        <v>1707</v>
      </c>
      <c r="P191" s="512" t="str">
        <f t="array" ref="P191">IFERROR(IF(INDEX('Disaggregation Records'!$G$59:$G$92,MATCH(LEFT(L191,255),LEFT('Disaggregation Records'!$D$59:$D$92,255),0))=0,"",INDEX('Disaggregation Records'!$G$59:$G$92,MATCH(LEFT(L191,255),LEFT('Disaggregation Records'!$D$59:$D$92,255),0))),"")</f>
        <v/>
      </c>
      <c r="Q191" s="511" t="s">
        <v>838</v>
      </c>
      <c r="R191" s="50"/>
    </row>
    <row r="192" spans="1:18" ht="47.1" customHeight="1" x14ac:dyDescent="0.25">
      <c r="A192" s="396">
        <v>3</v>
      </c>
      <c r="B192" s="414" t="str">
        <f>IFERROR(VLOOKUP(A192,'Outcome Indicators - Section C'!$A$10:$S$27,19,FALSE),"")</f>
        <v/>
      </c>
      <c r="C192" s="509" t="str">
        <f t="array" ref="C192">IFERROR(IF(INDEX('Disaggregation Records'!$E$59:$E$92,MATCH(LEFT(L192,255),LEFT('Disaggregation Records'!$D$59:$D$92,255),0))=0,"",INDEX('Disaggregation Records'!$E$59:$E$92,MATCH(LEFT(L192,255),LEFT('Disaggregation Records'!$D$59:$D$92,255),0))),"")</f>
        <v/>
      </c>
      <c r="D192" s="509" t="str">
        <f t="array" ref="D192">IFERROR(IF(INDEX('Disaggregation Records'!$F$59:$F$92,MATCH(LEFT(L192,255),LEFT('Disaggregation Records'!$D$59:$D$92,255),0))=0,"",INDEX('Disaggregation Records'!$F$59:$F$92,MATCH(LEFT(L192,255),LEFT('Disaggregation Records'!$D$59:$D$92,255),0))),"")</f>
        <v/>
      </c>
      <c r="E192" s="399" t="str">
        <f t="array" ref="E192">IFERROR(IF(INDEX('Disaggregation Data'!$K$159:$K$310,MATCH(LEFT(M192,255),LEFT('Disaggregation Data'!$J$159:$J$310,255),0))=0,"",INDEX('Disaggregation Data'!$K$159:$K$310,MATCH(LEFT(M192,255),LEFT('Disaggregation Data'!J$159:$J$310,255),0))),"")</f>
        <v/>
      </c>
      <c r="F192" s="399" t="str">
        <f t="array" ref="F192">IFERROR(IF(INDEX('Disaggregation Data'!$L$159:$L$310,MATCH(LEFT(M192,255),LEFT('Disaggregation Data'!$J$159:$J$310,255),0))=0,"",INDEX('Disaggregation Data'!$L$159:$L$310,MATCH(LEFT(M192,255),LEFT('Disaggregation Data'!J$159:$J$310,255),0))),"")</f>
        <v/>
      </c>
      <c r="G192" s="399" t="str">
        <f t="array" ref="G192">IFERROR(IF(INDEX('Disaggregation Data'!$O$159:$O$310,MATCH(LEFT(M192,255),LEFT('Disaggregation Data'!$J$159:$J$310,255),0))=0,"",INDEX('Disaggregation Data'!$O$159:$O$310,MATCH(LEFT(M192,255),LEFT('Disaggregation Data'!J$159:$J$310,255),0))),"")</f>
        <v/>
      </c>
      <c r="H192" s="398" t="str">
        <f t="array" ref="H192">IFERROR(IF(INDEX('Disaggregation Data'!$P$159:$P$310,MATCH(LEFT(M192,255),LEFT('Disaggregation Data'!$J$159:$J$310,255),0))=0,"",INDEX('Disaggregation Data'!$P$159:$P$310,MATCH(LEFT(M192,255),LEFT('Disaggregation Data'!J$159:$J$310,255),0))),"")</f>
        <v/>
      </c>
      <c r="I192" s="398" t="str">
        <f t="array" ref="I192">IFERROR(IF(INDEX('Disaggregation Data'!$M$159:$M$310,MATCH(LEFT(M192,255),LEFT('Disaggregation Data'!$J$159:$J$310,255),0))=0,"",INDEX('Disaggregation Data'!$M$159:$M$310,MATCH(LEFT(M192,255),LEFT('Disaggregation Data'!J$159:$J$310,255),0))),"")</f>
        <v/>
      </c>
      <c r="J192" s="398" t="str">
        <f t="array" ref="J192">IFERROR(IF(INDEX('Disaggregation Data'!$N$159:$N$310,MATCH(LEFT(M192,255),LEFT('Disaggregation Data'!$J$159:$J$310,255),0))=0,"",INDEX('Disaggregation Data'!$N$159:$N$310,MATCH(LEFT(M192,255),LEFT('Disaggregation Data'!J$159:$J$310,255),0))),"")</f>
        <v/>
      </c>
      <c r="K192" s="490">
        <f t="shared" si="12"/>
        <v>4</v>
      </c>
      <c r="L192" s="490" t="str">
        <f t="shared" si="13"/>
        <v/>
      </c>
      <c r="M192" s="490" t="str">
        <f t="shared" si="14"/>
        <v/>
      </c>
      <c r="N192" s="468" t="b">
        <f t="shared" si="15"/>
        <v>0</v>
      </c>
      <c r="O192" s="473" t="s">
        <v>1708</v>
      </c>
      <c r="P192" s="512" t="str">
        <f t="array" ref="P192">IFERROR(IF(INDEX('Disaggregation Records'!$G$59:$G$92,MATCH(LEFT(L192,255),LEFT('Disaggregation Records'!$D$59:$D$92,255),0))=0,"",INDEX('Disaggregation Records'!$G$59:$G$92,MATCH(LEFT(L192,255),LEFT('Disaggregation Records'!$D$59:$D$92,255),0))),"")</f>
        <v/>
      </c>
      <c r="Q192" s="511" t="s">
        <v>838</v>
      </c>
      <c r="R192" s="50"/>
    </row>
    <row r="193" spans="1:18" ht="47.1" customHeight="1" x14ac:dyDescent="0.25">
      <c r="A193" s="396">
        <v>3</v>
      </c>
      <c r="B193" s="414" t="str">
        <f>IFERROR(VLOOKUP(A193,'Outcome Indicators - Section C'!$A$10:$S$27,19,FALSE),"")</f>
        <v/>
      </c>
      <c r="C193" s="509" t="str">
        <f t="array" ref="C193">IFERROR(IF(INDEX('Disaggregation Records'!$E$59:$E$92,MATCH(LEFT(L193,255),LEFT('Disaggregation Records'!$D$59:$D$92,255),0))=0,"",INDEX('Disaggregation Records'!$E$59:$E$92,MATCH(LEFT(L193,255),LEFT('Disaggregation Records'!$D$59:$D$92,255),0))),"")</f>
        <v/>
      </c>
      <c r="D193" s="509" t="str">
        <f t="array" ref="D193">IFERROR(IF(INDEX('Disaggregation Records'!$F$59:$F$92,MATCH(LEFT(L193,255),LEFT('Disaggregation Records'!$D$59:$D$92,255),0))=0,"",INDEX('Disaggregation Records'!$F$59:$F$92,MATCH(LEFT(L193,255),LEFT('Disaggregation Records'!$D$59:$D$92,255),0))),"")</f>
        <v/>
      </c>
      <c r="E193" s="399" t="str">
        <f t="array" ref="E193">IFERROR(IF(INDEX('Disaggregation Data'!$K$159:$K$310,MATCH(LEFT(M193,255),LEFT('Disaggregation Data'!$J$159:$J$310,255),0))=0,"",INDEX('Disaggregation Data'!$K$159:$K$310,MATCH(LEFT(M193,255),LEFT('Disaggregation Data'!J$159:$J$310,255),0))),"")</f>
        <v/>
      </c>
      <c r="F193" s="399" t="str">
        <f t="array" ref="F193">IFERROR(IF(INDEX('Disaggregation Data'!$L$159:$L$310,MATCH(LEFT(M193,255),LEFT('Disaggregation Data'!$J$159:$J$310,255),0))=0,"",INDEX('Disaggregation Data'!$L$159:$L$310,MATCH(LEFT(M193,255),LEFT('Disaggregation Data'!J$159:$J$310,255),0))),"")</f>
        <v/>
      </c>
      <c r="G193" s="399" t="str">
        <f t="array" ref="G193">IFERROR(IF(INDEX('Disaggregation Data'!$O$159:$O$310,MATCH(LEFT(M193,255),LEFT('Disaggregation Data'!$J$159:$J$310,255),0))=0,"",INDEX('Disaggregation Data'!$O$159:$O$310,MATCH(LEFT(M193,255),LEFT('Disaggregation Data'!J$159:$J$310,255),0))),"")</f>
        <v/>
      </c>
      <c r="H193" s="398" t="str">
        <f t="array" ref="H193">IFERROR(IF(INDEX('Disaggregation Data'!$P$159:$P$310,MATCH(LEFT(M193,255),LEFT('Disaggregation Data'!$J$159:$J$310,255),0))=0,"",INDEX('Disaggregation Data'!$P$159:$P$310,MATCH(LEFT(M193,255),LEFT('Disaggregation Data'!J$159:$J$310,255),0))),"")</f>
        <v/>
      </c>
      <c r="I193" s="398" t="str">
        <f t="array" ref="I193">IFERROR(IF(INDEX('Disaggregation Data'!$M$159:$M$310,MATCH(LEFT(M193,255),LEFT('Disaggregation Data'!$J$159:$J$310,255),0))=0,"",INDEX('Disaggregation Data'!$M$159:$M$310,MATCH(LEFT(M193,255),LEFT('Disaggregation Data'!J$159:$J$310,255),0))),"")</f>
        <v/>
      </c>
      <c r="J193" s="398" t="str">
        <f t="array" ref="J193">IFERROR(IF(INDEX('Disaggregation Data'!$N$159:$N$310,MATCH(LEFT(M193,255),LEFT('Disaggregation Data'!$J$159:$J$310,255),0))=0,"",INDEX('Disaggregation Data'!$N$159:$N$310,MATCH(LEFT(M193,255),LEFT('Disaggregation Data'!J$159:$J$310,255),0))),"")</f>
        <v/>
      </c>
      <c r="K193" s="490">
        <f t="shared" si="12"/>
        <v>5</v>
      </c>
      <c r="L193" s="490" t="str">
        <f t="shared" si="13"/>
        <v/>
      </c>
      <c r="M193" s="490" t="str">
        <f t="shared" si="14"/>
        <v/>
      </c>
      <c r="N193" s="468" t="b">
        <f t="shared" si="15"/>
        <v>0</v>
      </c>
      <c r="O193" s="473" t="s">
        <v>1709</v>
      </c>
      <c r="P193" s="512" t="str">
        <f t="array" ref="P193">IFERROR(IF(INDEX('Disaggregation Records'!$G$59:$G$92,MATCH(LEFT(L193,255),LEFT('Disaggregation Records'!$D$59:$D$92,255),0))=0,"",INDEX('Disaggregation Records'!$G$59:$G$92,MATCH(LEFT(L193,255),LEFT('Disaggregation Records'!$D$59:$D$92,255),0))),"")</f>
        <v/>
      </c>
      <c r="Q193" s="511" t="s">
        <v>838</v>
      </c>
      <c r="R193" s="50"/>
    </row>
    <row r="194" spans="1:18" ht="47.1" customHeight="1" x14ac:dyDescent="0.25">
      <c r="A194" s="396">
        <v>3</v>
      </c>
      <c r="B194" s="414" t="str">
        <f>IFERROR(VLOOKUP(A194,'Outcome Indicators - Section C'!$A$10:$S$27,19,FALSE),"")</f>
        <v/>
      </c>
      <c r="C194" s="509" t="str">
        <f t="array" ref="C194">IFERROR(IF(INDEX('Disaggregation Records'!$E$59:$E$92,MATCH(LEFT(L194,255),LEFT('Disaggregation Records'!$D$59:$D$92,255),0))=0,"",INDEX('Disaggregation Records'!$E$59:$E$92,MATCH(LEFT(L194,255),LEFT('Disaggregation Records'!$D$59:$D$92,255),0))),"")</f>
        <v/>
      </c>
      <c r="D194" s="509" t="str">
        <f t="array" ref="D194">IFERROR(IF(INDEX('Disaggregation Records'!$F$59:$F$92,MATCH(LEFT(L194,255),LEFT('Disaggregation Records'!$D$59:$D$92,255),0))=0,"",INDEX('Disaggregation Records'!$F$59:$F$92,MATCH(LEFT(L194,255),LEFT('Disaggregation Records'!$D$59:$D$92,255),0))),"")</f>
        <v/>
      </c>
      <c r="E194" s="399" t="str">
        <f t="array" ref="E194">IFERROR(IF(INDEX('Disaggregation Data'!$K$159:$K$310,MATCH(LEFT(M194,255),LEFT('Disaggregation Data'!$J$159:$J$310,255),0))=0,"",INDEX('Disaggregation Data'!$K$159:$K$310,MATCH(LEFT(M194,255),LEFT('Disaggregation Data'!J$159:$J$310,255),0))),"")</f>
        <v/>
      </c>
      <c r="F194" s="399" t="str">
        <f t="array" ref="F194">IFERROR(IF(INDEX('Disaggregation Data'!$L$159:$L$310,MATCH(LEFT(M194,255),LEFT('Disaggregation Data'!$J$159:$J$310,255),0))=0,"",INDEX('Disaggregation Data'!$L$159:$L$310,MATCH(LEFT(M194,255),LEFT('Disaggregation Data'!J$159:$J$310,255),0))),"")</f>
        <v/>
      </c>
      <c r="G194" s="399" t="str">
        <f t="array" ref="G194">IFERROR(IF(INDEX('Disaggregation Data'!$O$159:$O$310,MATCH(LEFT(M194,255),LEFT('Disaggregation Data'!$J$159:$J$310,255),0))=0,"",INDEX('Disaggregation Data'!$O$159:$O$310,MATCH(LEFT(M194,255),LEFT('Disaggregation Data'!J$159:$J$310,255),0))),"")</f>
        <v/>
      </c>
      <c r="H194" s="398" t="str">
        <f t="array" ref="H194">IFERROR(IF(INDEX('Disaggregation Data'!$P$159:$P$310,MATCH(LEFT(M194,255),LEFT('Disaggregation Data'!$J$159:$J$310,255),0))=0,"",INDEX('Disaggregation Data'!$P$159:$P$310,MATCH(LEFT(M194,255),LEFT('Disaggregation Data'!J$159:$J$310,255),0))),"")</f>
        <v/>
      </c>
      <c r="I194" s="398" t="str">
        <f t="array" ref="I194">IFERROR(IF(INDEX('Disaggregation Data'!$M$159:$M$310,MATCH(LEFT(M194,255),LEFT('Disaggregation Data'!$J$159:$J$310,255),0))=0,"",INDEX('Disaggregation Data'!$M$159:$M$310,MATCH(LEFT(M194,255),LEFT('Disaggregation Data'!J$159:$J$310,255),0))),"")</f>
        <v/>
      </c>
      <c r="J194" s="398" t="str">
        <f t="array" ref="J194">IFERROR(IF(INDEX('Disaggregation Data'!$N$159:$N$310,MATCH(LEFT(M194,255),LEFT('Disaggregation Data'!$J$159:$J$310,255),0))=0,"",INDEX('Disaggregation Data'!$N$159:$N$310,MATCH(LEFT(M194,255),LEFT('Disaggregation Data'!J$159:$J$310,255),0))),"")</f>
        <v/>
      </c>
      <c r="K194" s="490">
        <f t="shared" si="12"/>
        <v>6</v>
      </c>
      <c r="L194" s="490" t="str">
        <f t="shared" si="13"/>
        <v/>
      </c>
      <c r="M194" s="490" t="str">
        <f t="shared" si="14"/>
        <v/>
      </c>
      <c r="N194" s="468" t="b">
        <f t="shared" si="15"/>
        <v>0</v>
      </c>
      <c r="O194" s="473" t="s">
        <v>1710</v>
      </c>
      <c r="P194" s="512" t="str">
        <f t="array" ref="P194">IFERROR(IF(INDEX('Disaggregation Records'!$G$59:$G$92,MATCH(LEFT(L194,255),LEFT('Disaggregation Records'!$D$59:$D$92,255),0))=0,"",INDEX('Disaggregation Records'!$G$59:$G$92,MATCH(LEFT(L194,255),LEFT('Disaggregation Records'!$D$59:$D$92,255),0))),"")</f>
        <v/>
      </c>
      <c r="Q194" s="511" t="s">
        <v>838</v>
      </c>
      <c r="R194" s="50"/>
    </row>
    <row r="195" spans="1:18" ht="47.1" customHeight="1" x14ac:dyDescent="0.25">
      <c r="A195" s="396">
        <v>3</v>
      </c>
      <c r="B195" s="414" t="str">
        <f>IFERROR(VLOOKUP(A195,'Outcome Indicators - Section C'!$A$10:$S$27,19,FALSE),"")</f>
        <v/>
      </c>
      <c r="C195" s="509" t="str">
        <f t="array" ref="C195">IFERROR(IF(INDEX('Disaggregation Records'!$E$59:$E$92,MATCH(LEFT(L195,255),LEFT('Disaggregation Records'!$D$59:$D$92,255),0))=0,"",INDEX('Disaggregation Records'!$E$59:$E$92,MATCH(LEFT(L195,255),LEFT('Disaggregation Records'!$D$59:$D$92,255),0))),"")</f>
        <v/>
      </c>
      <c r="D195" s="509" t="str">
        <f t="array" ref="D195">IFERROR(IF(INDEX('Disaggregation Records'!$F$59:$F$92,MATCH(LEFT(L195,255),LEFT('Disaggregation Records'!$D$59:$D$92,255),0))=0,"",INDEX('Disaggregation Records'!$F$59:$F$92,MATCH(LEFT(L195,255),LEFT('Disaggregation Records'!$D$59:$D$92,255),0))),"")</f>
        <v/>
      </c>
      <c r="E195" s="399" t="str">
        <f t="array" ref="E195">IFERROR(IF(INDEX('Disaggregation Data'!$K$159:$K$310,MATCH(LEFT(M195,255),LEFT('Disaggregation Data'!$J$159:$J$310,255),0))=0,"",INDEX('Disaggregation Data'!$K$159:$K$310,MATCH(LEFT(M195,255),LEFT('Disaggregation Data'!J$159:$J$310,255),0))),"")</f>
        <v/>
      </c>
      <c r="F195" s="399" t="str">
        <f t="array" ref="F195">IFERROR(IF(INDEX('Disaggregation Data'!$L$159:$L$310,MATCH(LEFT(M195,255),LEFT('Disaggregation Data'!$J$159:$J$310,255),0))=0,"",INDEX('Disaggregation Data'!$L$159:$L$310,MATCH(LEFT(M195,255),LEFT('Disaggregation Data'!J$159:$J$310,255),0))),"")</f>
        <v/>
      </c>
      <c r="G195" s="399" t="str">
        <f t="array" ref="G195">IFERROR(IF(INDEX('Disaggregation Data'!$O$159:$O$310,MATCH(LEFT(M195,255),LEFT('Disaggregation Data'!$J$159:$J$310,255),0))=0,"",INDEX('Disaggregation Data'!$O$159:$O$310,MATCH(LEFT(M195,255),LEFT('Disaggregation Data'!J$159:$J$310,255),0))),"")</f>
        <v/>
      </c>
      <c r="H195" s="398" t="str">
        <f t="array" ref="H195">IFERROR(IF(INDEX('Disaggregation Data'!$P$159:$P$310,MATCH(LEFT(M195,255),LEFT('Disaggregation Data'!$J$159:$J$310,255),0))=0,"",INDEX('Disaggregation Data'!$P$159:$P$310,MATCH(LEFT(M195,255),LEFT('Disaggregation Data'!J$159:$J$310,255),0))),"")</f>
        <v/>
      </c>
      <c r="I195" s="398" t="str">
        <f t="array" ref="I195">IFERROR(IF(INDEX('Disaggregation Data'!$M$159:$M$310,MATCH(LEFT(M195,255),LEFT('Disaggregation Data'!$J$159:$J$310,255),0))=0,"",INDEX('Disaggregation Data'!$M$159:$M$310,MATCH(LEFT(M195,255),LEFT('Disaggregation Data'!J$159:$J$310,255),0))),"")</f>
        <v/>
      </c>
      <c r="J195" s="398" t="str">
        <f t="array" ref="J195">IFERROR(IF(INDEX('Disaggregation Data'!$N$159:$N$310,MATCH(LEFT(M195,255),LEFT('Disaggregation Data'!$J$159:$J$310,255),0))=0,"",INDEX('Disaggregation Data'!$N$159:$N$310,MATCH(LEFT(M195,255),LEFT('Disaggregation Data'!J$159:$J$310,255),0))),"")</f>
        <v/>
      </c>
      <c r="K195" s="490">
        <f t="shared" si="12"/>
        <v>7</v>
      </c>
      <c r="L195" s="490" t="str">
        <f t="shared" si="13"/>
        <v/>
      </c>
      <c r="M195" s="490" t="str">
        <f t="shared" si="14"/>
        <v/>
      </c>
      <c r="N195" s="468" t="b">
        <f t="shared" si="15"/>
        <v>0</v>
      </c>
      <c r="O195" s="473" t="s">
        <v>1711</v>
      </c>
      <c r="P195" s="512" t="str">
        <f t="array" ref="P195">IFERROR(IF(INDEX('Disaggregation Records'!$G$59:$G$92,MATCH(LEFT(L195,255),LEFT('Disaggregation Records'!$D$59:$D$92,255),0))=0,"",INDEX('Disaggregation Records'!$G$59:$G$92,MATCH(LEFT(L195,255),LEFT('Disaggregation Records'!$D$59:$D$92,255),0))),"")</f>
        <v/>
      </c>
      <c r="Q195" s="511" t="s">
        <v>838</v>
      </c>
      <c r="R195" s="50"/>
    </row>
    <row r="196" spans="1:18" ht="47.1" customHeight="1" x14ac:dyDescent="0.25">
      <c r="A196" s="396">
        <v>3</v>
      </c>
      <c r="B196" s="414" t="str">
        <f>IFERROR(VLOOKUP(A196,'Outcome Indicators - Section C'!$A$10:$S$27,19,FALSE),"")</f>
        <v/>
      </c>
      <c r="C196" s="509" t="str">
        <f t="array" ref="C196">IFERROR(IF(INDEX('Disaggregation Records'!$E$59:$E$92,MATCH(LEFT(L196,255),LEFT('Disaggregation Records'!$D$59:$D$92,255),0))=0,"",INDEX('Disaggregation Records'!$E$59:$E$92,MATCH(LEFT(L196,255),LEFT('Disaggregation Records'!$D$59:$D$92,255),0))),"")</f>
        <v/>
      </c>
      <c r="D196" s="509" t="str">
        <f t="array" ref="D196">IFERROR(IF(INDEX('Disaggregation Records'!$F$59:$F$92,MATCH(LEFT(L196,255),LEFT('Disaggregation Records'!$D$59:$D$92,255),0))=0,"",INDEX('Disaggregation Records'!$F$59:$F$92,MATCH(LEFT(L196,255),LEFT('Disaggregation Records'!$D$59:$D$92,255),0))),"")</f>
        <v/>
      </c>
      <c r="E196" s="399" t="str">
        <f t="array" ref="E196">IFERROR(IF(INDEX('Disaggregation Data'!$K$159:$K$310,MATCH(LEFT(M196,255),LEFT('Disaggregation Data'!$J$159:$J$310,255),0))=0,"",INDEX('Disaggregation Data'!$K$159:$K$310,MATCH(LEFT(M196,255),LEFT('Disaggregation Data'!J$159:$J$310,255),0))),"")</f>
        <v/>
      </c>
      <c r="F196" s="399" t="str">
        <f t="array" ref="F196">IFERROR(IF(INDEX('Disaggregation Data'!$L$159:$L$310,MATCH(LEFT(M196,255),LEFT('Disaggregation Data'!$J$159:$J$310,255),0))=0,"",INDEX('Disaggregation Data'!$L$159:$L$310,MATCH(LEFT(M196,255),LEFT('Disaggregation Data'!J$159:$J$310,255),0))),"")</f>
        <v/>
      </c>
      <c r="G196" s="399" t="str">
        <f t="array" ref="G196">IFERROR(IF(INDEX('Disaggregation Data'!$O$159:$O$310,MATCH(LEFT(M196,255),LEFT('Disaggregation Data'!$J$159:$J$310,255),0))=0,"",INDEX('Disaggregation Data'!$O$159:$O$310,MATCH(LEFT(M196,255),LEFT('Disaggregation Data'!J$159:$J$310,255),0))),"")</f>
        <v/>
      </c>
      <c r="H196" s="398" t="str">
        <f t="array" ref="H196">IFERROR(IF(INDEX('Disaggregation Data'!$P$159:$P$310,MATCH(LEFT(M196,255),LEFT('Disaggregation Data'!$J$159:$J$310,255),0))=0,"",INDEX('Disaggregation Data'!$P$159:$P$310,MATCH(LEFT(M196,255),LEFT('Disaggregation Data'!J$159:$J$310,255),0))),"")</f>
        <v/>
      </c>
      <c r="I196" s="398" t="str">
        <f t="array" ref="I196">IFERROR(IF(INDEX('Disaggregation Data'!$M$159:$M$310,MATCH(LEFT(M196,255),LEFT('Disaggregation Data'!$J$159:$J$310,255),0))=0,"",INDEX('Disaggregation Data'!$M$159:$M$310,MATCH(LEFT(M196,255),LEFT('Disaggregation Data'!J$159:$J$310,255),0))),"")</f>
        <v/>
      </c>
      <c r="J196" s="398" t="str">
        <f t="array" ref="J196">IFERROR(IF(INDEX('Disaggregation Data'!$N$159:$N$310,MATCH(LEFT(M196,255),LEFT('Disaggregation Data'!$J$159:$J$310,255),0))=0,"",INDEX('Disaggregation Data'!$N$159:$N$310,MATCH(LEFT(M196,255),LEFT('Disaggregation Data'!J$159:$J$310,255),0))),"")</f>
        <v/>
      </c>
      <c r="K196" s="490">
        <f t="shared" si="12"/>
        <v>8</v>
      </c>
      <c r="L196" s="490" t="str">
        <f t="shared" si="13"/>
        <v/>
      </c>
      <c r="M196" s="490" t="str">
        <f t="shared" si="14"/>
        <v/>
      </c>
      <c r="N196" s="468" t="b">
        <f t="shared" si="15"/>
        <v>0</v>
      </c>
      <c r="O196" s="473" t="s">
        <v>1712</v>
      </c>
      <c r="P196" s="512" t="str">
        <f t="array" ref="P196">IFERROR(IF(INDEX('Disaggregation Records'!$G$59:$G$92,MATCH(LEFT(L196,255),LEFT('Disaggregation Records'!$D$59:$D$92,255),0))=0,"",INDEX('Disaggregation Records'!$G$59:$G$92,MATCH(LEFT(L196,255),LEFT('Disaggregation Records'!$D$59:$D$92,255),0))),"")</f>
        <v/>
      </c>
      <c r="Q196" s="511" t="s">
        <v>838</v>
      </c>
      <c r="R196" s="50"/>
    </row>
    <row r="197" spans="1:18" ht="47.1" customHeight="1" x14ac:dyDescent="0.25">
      <c r="A197" s="396">
        <v>3</v>
      </c>
      <c r="B197" s="414" t="str">
        <f>IFERROR(VLOOKUP(A197,'Outcome Indicators - Section C'!$A$10:$S$27,19,FALSE),"")</f>
        <v/>
      </c>
      <c r="C197" s="509" t="str">
        <f t="array" ref="C197">IFERROR(IF(INDEX('Disaggregation Records'!$E$59:$E$92,MATCH(LEFT(L197,255),LEFT('Disaggregation Records'!$D$59:$D$92,255),0))=0,"",INDEX('Disaggregation Records'!$E$59:$E$92,MATCH(LEFT(L197,255),LEFT('Disaggregation Records'!$D$59:$D$92,255),0))),"")</f>
        <v/>
      </c>
      <c r="D197" s="509" t="str">
        <f t="array" ref="D197">IFERROR(IF(INDEX('Disaggregation Records'!$F$59:$F$92,MATCH(LEFT(L197,255),LEFT('Disaggregation Records'!$D$59:$D$92,255),0))=0,"",INDEX('Disaggregation Records'!$F$59:$F$92,MATCH(LEFT(L197,255),LEFT('Disaggregation Records'!$D$59:$D$92,255),0))),"")</f>
        <v/>
      </c>
      <c r="E197" s="399" t="str">
        <f t="array" ref="E197">IFERROR(IF(INDEX('Disaggregation Data'!$K$159:$K$310,MATCH(LEFT(M197,255),LEFT('Disaggregation Data'!$J$159:$J$310,255),0))=0,"",INDEX('Disaggregation Data'!$K$159:$K$310,MATCH(LEFT(M197,255),LEFT('Disaggregation Data'!J$159:$J$310,255),0))),"")</f>
        <v/>
      </c>
      <c r="F197" s="399" t="str">
        <f t="array" ref="F197">IFERROR(IF(INDEX('Disaggregation Data'!$L$159:$L$310,MATCH(LEFT(M197,255),LEFT('Disaggregation Data'!$J$159:$J$310,255),0))=0,"",INDEX('Disaggregation Data'!$L$159:$L$310,MATCH(LEFT(M197,255),LEFT('Disaggregation Data'!J$159:$J$310,255),0))),"")</f>
        <v/>
      </c>
      <c r="G197" s="399" t="str">
        <f t="array" ref="G197">IFERROR(IF(INDEX('Disaggregation Data'!$O$159:$O$310,MATCH(LEFT(M197,255),LEFT('Disaggregation Data'!$J$159:$J$310,255),0))=0,"",INDEX('Disaggregation Data'!$O$159:$O$310,MATCH(LEFT(M197,255),LEFT('Disaggregation Data'!J$159:$J$310,255),0))),"")</f>
        <v/>
      </c>
      <c r="H197" s="398" t="str">
        <f t="array" ref="H197">IFERROR(IF(INDEX('Disaggregation Data'!$P$159:$P$310,MATCH(LEFT(M197,255),LEFT('Disaggregation Data'!$J$159:$J$310,255),0))=0,"",INDEX('Disaggregation Data'!$P$159:$P$310,MATCH(LEFT(M197,255),LEFT('Disaggregation Data'!J$159:$J$310,255),0))),"")</f>
        <v/>
      </c>
      <c r="I197" s="398" t="str">
        <f t="array" ref="I197">IFERROR(IF(INDEX('Disaggregation Data'!$M$159:$M$310,MATCH(LEFT(M197,255),LEFT('Disaggregation Data'!$J$159:$J$310,255),0))=0,"",INDEX('Disaggregation Data'!$M$159:$M$310,MATCH(LEFT(M197,255),LEFT('Disaggregation Data'!J$159:$J$310,255),0))),"")</f>
        <v/>
      </c>
      <c r="J197" s="398" t="str">
        <f t="array" ref="J197">IFERROR(IF(INDEX('Disaggregation Data'!$N$159:$N$310,MATCH(LEFT(M197,255),LEFT('Disaggregation Data'!$J$159:$J$310,255),0))=0,"",INDEX('Disaggregation Data'!$N$159:$N$310,MATCH(LEFT(M197,255),LEFT('Disaggregation Data'!J$159:$J$310,255),0))),"")</f>
        <v/>
      </c>
      <c r="K197" s="490">
        <f t="shared" si="12"/>
        <v>9</v>
      </c>
      <c r="L197" s="490" t="str">
        <f t="shared" si="13"/>
        <v/>
      </c>
      <c r="M197" s="490" t="str">
        <f t="shared" si="14"/>
        <v/>
      </c>
      <c r="N197" s="468" t="b">
        <f t="shared" si="15"/>
        <v>0</v>
      </c>
      <c r="O197" s="473" t="s">
        <v>1713</v>
      </c>
      <c r="P197" s="512" t="str">
        <f t="array" ref="P197">IFERROR(IF(INDEX('Disaggregation Records'!$G$59:$G$92,MATCH(LEFT(L197,255),LEFT('Disaggregation Records'!$D$59:$D$92,255),0))=0,"",INDEX('Disaggregation Records'!$G$59:$G$92,MATCH(LEFT(L197,255),LEFT('Disaggregation Records'!$D$59:$D$92,255),0))),"")</f>
        <v/>
      </c>
      <c r="Q197" s="511" t="s">
        <v>838</v>
      </c>
      <c r="R197" s="50"/>
    </row>
    <row r="198" spans="1:18" ht="47.1" customHeight="1" x14ac:dyDescent="0.25">
      <c r="A198" s="396">
        <v>4</v>
      </c>
      <c r="B198" s="414" t="str">
        <f>IFERROR(VLOOKUP(A198,'Outcome Indicators - Section C'!$A$10:$S$27,19,FALSE),"")</f>
        <v/>
      </c>
      <c r="C198" s="509" t="str">
        <f t="array" ref="C198">IFERROR(IF(INDEX('Disaggregation Records'!$E$59:$E$92,MATCH(LEFT(L198,255),LEFT('Disaggregation Records'!$D$59:$D$92,255),0))=0,"",INDEX('Disaggregation Records'!$E$59:$E$92,MATCH(LEFT(L198,255),LEFT('Disaggregation Records'!$D$59:$D$92,255),0))),"")</f>
        <v/>
      </c>
      <c r="D198" s="509" t="str">
        <f t="array" ref="D198">IFERROR(IF(INDEX('Disaggregation Records'!$F$59:$F$92,MATCH(LEFT(L198,255),LEFT('Disaggregation Records'!$D$59:$D$92,255),0))=0,"",INDEX('Disaggregation Records'!$F$59:$F$92,MATCH(LEFT(L198,255),LEFT('Disaggregation Records'!$D$59:$D$92,255),0))),"")</f>
        <v/>
      </c>
      <c r="E198" s="399" t="str">
        <f t="array" ref="E198">IFERROR(IF(INDEX('Disaggregation Data'!$K$159:$K$310,MATCH(LEFT(M198,255),LEFT('Disaggregation Data'!$J$159:$J$310,255),0))=0,"",INDEX('Disaggregation Data'!$K$159:$K$310,MATCH(LEFT(M198,255),LEFT('Disaggregation Data'!J$159:$J$310,255),0))),"")</f>
        <v/>
      </c>
      <c r="F198" s="399" t="str">
        <f t="array" ref="F198">IFERROR(IF(INDEX('Disaggregation Data'!$L$159:$L$310,MATCH(LEFT(M198,255),LEFT('Disaggregation Data'!$J$159:$J$310,255),0))=0,"",INDEX('Disaggregation Data'!$L$159:$L$310,MATCH(LEFT(M198,255),LEFT('Disaggregation Data'!J$159:$J$310,255),0))),"")</f>
        <v/>
      </c>
      <c r="G198" s="399" t="str">
        <f t="array" ref="G198">IFERROR(IF(INDEX('Disaggregation Data'!$O$159:$O$310,MATCH(LEFT(M198,255),LEFT('Disaggregation Data'!$J$159:$J$310,255),0))=0,"",INDEX('Disaggregation Data'!$O$159:$O$310,MATCH(LEFT(M198,255),LEFT('Disaggregation Data'!J$159:$J$310,255),0))),"")</f>
        <v/>
      </c>
      <c r="H198" s="398" t="str">
        <f t="array" ref="H198">IFERROR(IF(INDEX('Disaggregation Data'!$P$159:$P$310,MATCH(LEFT(M198,255),LEFT('Disaggregation Data'!$J$159:$J$310,255),0))=0,"",INDEX('Disaggregation Data'!$P$159:$P$310,MATCH(LEFT(M198,255),LEFT('Disaggregation Data'!J$159:$J$310,255),0))),"")</f>
        <v/>
      </c>
      <c r="I198" s="398" t="str">
        <f t="array" ref="I198">IFERROR(IF(INDEX('Disaggregation Data'!$M$159:$M$310,MATCH(LEFT(M198,255),LEFT('Disaggregation Data'!$J$159:$J$310,255),0))=0,"",INDEX('Disaggregation Data'!$M$159:$M$310,MATCH(LEFT(M198,255),LEFT('Disaggregation Data'!J$159:$J$310,255),0))),"")</f>
        <v/>
      </c>
      <c r="J198" s="398" t="str">
        <f t="array" ref="J198">IFERROR(IF(INDEX('Disaggregation Data'!$N$159:$N$310,MATCH(LEFT(M198,255),LEFT('Disaggregation Data'!$J$159:$J$310,255),0))=0,"",INDEX('Disaggregation Data'!$N$159:$N$310,MATCH(LEFT(M198,255),LEFT('Disaggregation Data'!J$159:$J$310,255),0))),"")</f>
        <v/>
      </c>
      <c r="K198" s="490">
        <f t="shared" si="12"/>
        <v>10</v>
      </c>
      <c r="L198" s="490" t="str">
        <f t="shared" si="13"/>
        <v/>
      </c>
      <c r="M198" s="490" t="str">
        <f t="shared" si="14"/>
        <v/>
      </c>
      <c r="N198" s="468" t="b">
        <f t="shared" si="15"/>
        <v>0</v>
      </c>
      <c r="O198" s="473" t="s">
        <v>1714</v>
      </c>
      <c r="P198" s="512" t="str">
        <f t="array" ref="P198">IFERROR(IF(INDEX('Disaggregation Records'!$G$59:$G$92,MATCH(LEFT(L198,255),LEFT('Disaggregation Records'!$D$59:$D$92,255),0))=0,"",INDEX('Disaggregation Records'!$G$59:$G$92,MATCH(LEFT(L198,255),LEFT('Disaggregation Records'!$D$59:$D$92,255),0))),"")</f>
        <v/>
      </c>
      <c r="Q198" s="511" t="s">
        <v>841</v>
      </c>
      <c r="R198" s="50"/>
    </row>
    <row r="199" spans="1:18" ht="47.1" customHeight="1" x14ac:dyDescent="0.25">
      <c r="A199" s="396">
        <v>4</v>
      </c>
      <c r="B199" s="414" t="str">
        <f>IFERROR(VLOOKUP(A199,'Outcome Indicators - Section C'!$A$10:$S$27,19,FALSE),"")</f>
        <v/>
      </c>
      <c r="C199" s="509" t="str">
        <f t="array" ref="C199">IFERROR(IF(INDEX('Disaggregation Records'!$E$59:$E$92,MATCH(LEFT(L199,255),LEFT('Disaggregation Records'!$D$59:$D$92,255),0))=0,"",INDEX('Disaggregation Records'!$E$59:$E$92,MATCH(LEFT(L199,255),LEFT('Disaggregation Records'!$D$59:$D$92,255),0))),"")</f>
        <v/>
      </c>
      <c r="D199" s="509" t="str">
        <f t="array" ref="D199">IFERROR(IF(INDEX('Disaggregation Records'!$F$59:$F$92,MATCH(LEFT(L199,255),LEFT('Disaggregation Records'!$D$59:$D$92,255),0))=0,"",INDEX('Disaggregation Records'!$F$59:$F$92,MATCH(LEFT(L199,255),LEFT('Disaggregation Records'!$D$59:$D$92,255),0))),"")</f>
        <v/>
      </c>
      <c r="E199" s="399" t="str">
        <f t="array" ref="E199">IFERROR(IF(INDEX('Disaggregation Data'!$K$159:$K$310,MATCH(LEFT(M199,255),LEFT('Disaggregation Data'!$J$159:$J$310,255),0))=0,"",INDEX('Disaggregation Data'!$K$159:$K$310,MATCH(LEFT(M199,255),LEFT('Disaggregation Data'!J$159:$J$310,255),0))),"")</f>
        <v/>
      </c>
      <c r="F199" s="399" t="str">
        <f t="array" ref="F199">IFERROR(IF(INDEX('Disaggregation Data'!$L$159:$L$310,MATCH(LEFT(M199,255),LEFT('Disaggregation Data'!$J$159:$J$310,255),0))=0,"",INDEX('Disaggregation Data'!$L$159:$L$310,MATCH(LEFT(M199,255),LEFT('Disaggregation Data'!J$159:$J$310,255),0))),"")</f>
        <v/>
      </c>
      <c r="G199" s="399" t="str">
        <f t="array" ref="G199">IFERROR(IF(INDEX('Disaggregation Data'!$O$159:$O$310,MATCH(LEFT(M199,255),LEFT('Disaggregation Data'!$J$159:$J$310,255),0))=0,"",INDEX('Disaggregation Data'!$O$159:$O$310,MATCH(LEFT(M199,255),LEFT('Disaggregation Data'!J$159:$J$310,255),0))),"")</f>
        <v/>
      </c>
      <c r="H199" s="398" t="str">
        <f t="array" ref="H199">IFERROR(IF(INDEX('Disaggregation Data'!$P$159:$P$310,MATCH(LEFT(M199,255),LEFT('Disaggregation Data'!$J$159:$J$310,255),0))=0,"",INDEX('Disaggregation Data'!$P$159:$P$310,MATCH(LEFT(M199,255),LEFT('Disaggregation Data'!J$159:$J$310,255),0))),"")</f>
        <v/>
      </c>
      <c r="I199" s="398" t="str">
        <f t="array" ref="I199">IFERROR(IF(INDEX('Disaggregation Data'!$M$159:$M$310,MATCH(LEFT(M199,255),LEFT('Disaggregation Data'!$J$159:$J$310,255),0))=0,"",INDEX('Disaggregation Data'!$M$159:$M$310,MATCH(LEFT(M199,255),LEFT('Disaggregation Data'!J$159:$J$310,255),0))),"")</f>
        <v/>
      </c>
      <c r="J199" s="398" t="str">
        <f t="array" ref="J199">IFERROR(IF(INDEX('Disaggregation Data'!$N$159:$N$310,MATCH(LEFT(M199,255),LEFT('Disaggregation Data'!$J$159:$J$310,255),0))=0,"",INDEX('Disaggregation Data'!$N$159:$N$310,MATCH(LEFT(M199,255),LEFT('Disaggregation Data'!J$159:$J$310,255),0))),"")</f>
        <v/>
      </c>
      <c r="K199" s="490">
        <f t="shared" si="12"/>
        <v>11</v>
      </c>
      <c r="L199" s="490" t="str">
        <f t="shared" si="13"/>
        <v/>
      </c>
      <c r="M199" s="490" t="str">
        <f t="shared" si="14"/>
        <v/>
      </c>
      <c r="N199" s="468" t="b">
        <f t="shared" si="15"/>
        <v>0</v>
      </c>
      <c r="O199" s="473" t="s">
        <v>1715</v>
      </c>
      <c r="P199" s="512" t="str">
        <f t="array" ref="P199">IFERROR(IF(INDEX('Disaggregation Records'!$G$59:$G$92,MATCH(LEFT(L199,255),LEFT('Disaggregation Records'!$D$59:$D$92,255),0))=0,"",INDEX('Disaggregation Records'!$G$59:$G$92,MATCH(LEFT(L199,255),LEFT('Disaggregation Records'!$D$59:$D$92,255),0))),"")</f>
        <v/>
      </c>
      <c r="Q199" s="511" t="s">
        <v>841</v>
      </c>
      <c r="R199" s="50"/>
    </row>
    <row r="200" spans="1:18" ht="47.1" customHeight="1" x14ac:dyDescent="0.25">
      <c r="A200" s="396">
        <v>4</v>
      </c>
      <c r="B200" s="414" t="str">
        <f>IFERROR(VLOOKUP(A200,'Outcome Indicators - Section C'!$A$10:$S$27,19,FALSE),"")</f>
        <v/>
      </c>
      <c r="C200" s="509" t="str">
        <f t="array" ref="C200">IFERROR(IF(INDEX('Disaggregation Records'!$E$59:$E$92,MATCH(LEFT(L200,255),LEFT('Disaggregation Records'!$D$59:$D$92,255),0))=0,"",INDEX('Disaggregation Records'!$E$59:$E$92,MATCH(LEFT(L200,255),LEFT('Disaggregation Records'!$D$59:$D$92,255),0))),"")</f>
        <v/>
      </c>
      <c r="D200" s="509" t="str">
        <f t="array" ref="D200">IFERROR(IF(INDEX('Disaggregation Records'!$F$59:$F$92,MATCH(LEFT(L200,255),LEFT('Disaggregation Records'!$D$59:$D$92,255),0))=0,"",INDEX('Disaggregation Records'!$F$59:$F$92,MATCH(LEFT(L200,255),LEFT('Disaggregation Records'!$D$59:$D$92,255),0))),"")</f>
        <v/>
      </c>
      <c r="E200" s="399" t="str">
        <f t="array" ref="E200">IFERROR(IF(INDEX('Disaggregation Data'!$K$159:$K$310,MATCH(LEFT(M200,255),LEFT('Disaggregation Data'!$J$159:$J$310,255),0))=0,"",INDEX('Disaggregation Data'!$K$159:$K$310,MATCH(LEFT(M200,255),LEFT('Disaggregation Data'!J$159:$J$310,255),0))),"")</f>
        <v/>
      </c>
      <c r="F200" s="399" t="str">
        <f t="array" ref="F200">IFERROR(IF(INDEX('Disaggregation Data'!$L$159:$L$310,MATCH(LEFT(M200,255),LEFT('Disaggregation Data'!$J$159:$J$310,255),0))=0,"",INDEX('Disaggregation Data'!$L$159:$L$310,MATCH(LEFT(M200,255),LEFT('Disaggregation Data'!J$159:$J$310,255),0))),"")</f>
        <v/>
      </c>
      <c r="G200" s="399" t="str">
        <f t="array" ref="G200">IFERROR(IF(INDEX('Disaggregation Data'!$O$159:$O$310,MATCH(LEFT(M200,255),LEFT('Disaggregation Data'!$J$159:$J$310,255),0))=0,"",INDEX('Disaggregation Data'!$O$159:$O$310,MATCH(LEFT(M200,255),LEFT('Disaggregation Data'!J$159:$J$310,255),0))),"")</f>
        <v/>
      </c>
      <c r="H200" s="398" t="str">
        <f t="array" ref="H200">IFERROR(IF(INDEX('Disaggregation Data'!$P$159:$P$310,MATCH(LEFT(M200,255),LEFT('Disaggregation Data'!$J$159:$J$310,255),0))=0,"",INDEX('Disaggregation Data'!$P$159:$P$310,MATCH(LEFT(M200,255),LEFT('Disaggregation Data'!J$159:$J$310,255),0))),"")</f>
        <v/>
      </c>
      <c r="I200" s="398" t="str">
        <f t="array" ref="I200">IFERROR(IF(INDEX('Disaggregation Data'!$M$159:$M$310,MATCH(LEFT(M200,255),LEFT('Disaggregation Data'!$J$159:$J$310,255),0))=0,"",INDEX('Disaggregation Data'!$M$159:$M$310,MATCH(LEFT(M200,255),LEFT('Disaggregation Data'!J$159:$J$310,255),0))),"")</f>
        <v/>
      </c>
      <c r="J200" s="398" t="str">
        <f t="array" ref="J200">IFERROR(IF(INDEX('Disaggregation Data'!$N$159:$N$310,MATCH(LEFT(M200,255),LEFT('Disaggregation Data'!$J$159:$J$310,255),0))=0,"",INDEX('Disaggregation Data'!$N$159:$N$310,MATCH(LEFT(M200,255),LEFT('Disaggregation Data'!J$159:$J$310,255),0))),"")</f>
        <v/>
      </c>
      <c r="K200" s="490">
        <f t="shared" si="12"/>
        <v>12</v>
      </c>
      <c r="L200" s="490" t="str">
        <f t="shared" si="13"/>
        <v/>
      </c>
      <c r="M200" s="490" t="str">
        <f t="shared" si="14"/>
        <v/>
      </c>
      <c r="N200" s="468" t="b">
        <f t="shared" si="15"/>
        <v>0</v>
      </c>
      <c r="O200" s="473" t="s">
        <v>1716</v>
      </c>
      <c r="P200" s="512" t="str">
        <f t="array" ref="P200">IFERROR(IF(INDEX('Disaggregation Records'!$G$59:$G$92,MATCH(LEFT(L200,255),LEFT('Disaggregation Records'!$D$59:$D$92,255),0))=0,"",INDEX('Disaggregation Records'!$G$59:$G$92,MATCH(LEFT(L200,255),LEFT('Disaggregation Records'!$D$59:$D$92,255),0))),"")</f>
        <v/>
      </c>
      <c r="Q200" s="511" t="s">
        <v>841</v>
      </c>
      <c r="R200" s="50"/>
    </row>
    <row r="201" spans="1:18" ht="47.1" customHeight="1" x14ac:dyDescent="0.25">
      <c r="A201" s="396">
        <v>4</v>
      </c>
      <c r="B201" s="414" t="str">
        <f>IFERROR(VLOOKUP(A201,'Outcome Indicators - Section C'!$A$10:$S$27,19,FALSE),"")</f>
        <v/>
      </c>
      <c r="C201" s="509" t="str">
        <f t="array" ref="C201">IFERROR(IF(INDEX('Disaggregation Records'!$E$59:$E$92,MATCH(LEFT(L201,255),LEFT('Disaggregation Records'!$D$59:$D$92,255),0))=0,"",INDEX('Disaggregation Records'!$E$59:$E$92,MATCH(LEFT(L201,255),LEFT('Disaggregation Records'!$D$59:$D$92,255),0))),"")</f>
        <v/>
      </c>
      <c r="D201" s="509" t="str">
        <f t="array" ref="D201">IFERROR(IF(INDEX('Disaggregation Records'!$F$59:$F$92,MATCH(LEFT(L201,255),LEFT('Disaggregation Records'!$D$59:$D$92,255),0))=0,"",INDEX('Disaggregation Records'!$F$59:$F$92,MATCH(LEFT(L201,255),LEFT('Disaggregation Records'!$D$59:$D$92,255),0))),"")</f>
        <v/>
      </c>
      <c r="E201" s="399" t="str">
        <f t="array" ref="E201">IFERROR(IF(INDEX('Disaggregation Data'!$K$159:$K$310,MATCH(LEFT(M201,255),LEFT('Disaggregation Data'!$J$159:$J$310,255),0))=0,"",INDEX('Disaggregation Data'!$K$159:$K$310,MATCH(LEFT(M201,255),LEFT('Disaggregation Data'!J$159:$J$310,255),0))),"")</f>
        <v/>
      </c>
      <c r="F201" s="399" t="str">
        <f t="array" ref="F201">IFERROR(IF(INDEX('Disaggregation Data'!$L$159:$L$310,MATCH(LEFT(M201,255),LEFT('Disaggregation Data'!$J$159:$J$310,255),0))=0,"",INDEX('Disaggregation Data'!$L$159:$L$310,MATCH(LEFT(M201,255),LEFT('Disaggregation Data'!J$159:$J$310,255),0))),"")</f>
        <v/>
      </c>
      <c r="G201" s="399" t="str">
        <f t="array" ref="G201">IFERROR(IF(INDEX('Disaggregation Data'!$O$159:$O$310,MATCH(LEFT(M201,255),LEFT('Disaggregation Data'!$J$159:$J$310,255),0))=0,"",INDEX('Disaggregation Data'!$O$159:$O$310,MATCH(LEFT(M201,255),LEFT('Disaggregation Data'!J$159:$J$310,255),0))),"")</f>
        <v/>
      </c>
      <c r="H201" s="398" t="str">
        <f t="array" ref="H201">IFERROR(IF(INDEX('Disaggregation Data'!$P$159:$P$310,MATCH(LEFT(M201,255),LEFT('Disaggregation Data'!$J$159:$J$310,255),0))=0,"",INDEX('Disaggregation Data'!$P$159:$P$310,MATCH(LEFT(M201,255),LEFT('Disaggregation Data'!J$159:$J$310,255),0))),"")</f>
        <v/>
      </c>
      <c r="I201" s="398" t="str">
        <f t="array" ref="I201">IFERROR(IF(INDEX('Disaggregation Data'!$M$159:$M$310,MATCH(LEFT(M201,255),LEFT('Disaggregation Data'!$J$159:$J$310,255),0))=0,"",INDEX('Disaggregation Data'!$M$159:$M$310,MATCH(LEFT(M201,255),LEFT('Disaggregation Data'!J$159:$J$310,255),0))),"")</f>
        <v/>
      </c>
      <c r="J201" s="398" t="str">
        <f t="array" ref="J201">IFERROR(IF(INDEX('Disaggregation Data'!$N$159:$N$310,MATCH(LEFT(M201,255),LEFT('Disaggregation Data'!$J$159:$J$310,255),0))=0,"",INDEX('Disaggregation Data'!$N$159:$N$310,MATCH(LEFT(M201,255),LEFT('Disaggregation Data'!J$159:$J$310,255),0))),"")</f>
        <v/>
      </c>
      <c r="K201" s="490">
        <f t="shared" si="12"/>
        <v>13</v>
      </c>
      <c r="L201" s="490" t="str">
        <f t="shared" si="13"/>
        <v/>
      </c>
      <c r="M201" s="490" t="str">
        <f t="shared" si="14"/>
        <v/>
      </c>
      <c r="N201" s="468" t="b">
        <f t="shared" si="15"/>
        <v>0</v>
      </c>
      <c r="O201" s="473" t="s">
        <v>1717</v>
      </c>
      <c r="P201" s="512" t="str">
        <f t="array" ref="P201">IFERROR(IF(INDEX('Disaggregation Records'!$G$59:$G$92,MATCH(LEFT(L201,255),LEFT('Disaggregation Records'!$D$59:$D$92,255),0))=0,"",INDEX('Disaggregation Records'!$G$59:$G$92,MATCH(LEFT(L201,255),LEFT('Disaggregation Records'!$D$59:$D$92,255),0))),"")</f>
        <v/>
      </c>
      <c r="Q201" s="511" t="s">
        <v>841</v>
      </c>
      <c r="R201" s="50"/>
    </row>
    <row r="202" spans="1:18" ht="47.1" customHeight="1" x14ac:dyDescent="0.25">
      <c r="A202" s="396">
        <v>4</v>
      </c>
      <c r="B202" s="414" t="str">
        <f>IFERROR(VLOOKUP(A202,'Outcome Indicators - Section C'!$A$10:$S$27,19,FALSE),"")</f>
        <v/>
      </c>
      <c r="C202" s="509" t="str">
        <f t="array" ref="C202">IFERROR(IF(INDEX('Disaggregation Records'!$E$59:$E$92,MATCH(LEFT(L202,255),LEFT('Disaggregation Records'!$D$59:$D$92,255),0))=0,"",INDEX('Disaggregation Records'!$E$59:$E$92,MATCH(LEFT(L202,255),LEFT('Disaggregation Records'!$D$59:$D$92,255),0))),"")</f>
        <v/>
      </c>
      <c r="D202" s="509" t="str">
        <f t="array" ref="D202">IFERROR(IF(INDEX('Disaggregation Records'!$F$59:$F$92,MATCH(LEFT(L202,255),LEFT('Disaggregation Records'!$D$59:$D$92,255),0))=0,"",INDEX('Disaggregation Records'!$F$59:$F$92,MATCH(LEFT(L202,255),LEFT('Disaggregation Records'!$D$59:$D$92,255),0))),"")</f>
        <v/>
      </c>
      <c r="E202" s="399" t="str">
        <f t="array" ref="E202">IFERROR(IF(INDEX('Disaggregation Data'!$K$159:$K$310,MATCH(LEFT(M202,255),LEFT('Disaggregation Data'!$J$159:$J$310,255),0))=0,"",INDEX('Disaggregation Data'!$K$159:$K$310,MATCH(LEFT(M202,255),LEFT('Disaggregation Data'!J$159:$J$310,255),0))),"")</f>
        <v/>
      </c>
      <c r="F202" s="399" t="str">
        <f t="array" ref="F202">IFERROR(IF(INDEX('Disaggregation Data'!$L$159:$L$310,MATCH(LEFT(M202,255),LEFT('Disaggregation Data'!$J$159:$J$310,255),0))=0,"",INDEX('Disaggregation Data'!$L$159:$L$310,MATCH(LEFT(M202,255),LEFT('Disaggregation Data'!J$159:$J$310,255),0))),"")</f>
        <v/>
      </c>
      <c r="G202" s="399" t="str">
        <f t="array" ref="G202">IFERROR(IF(INDEX('Disaggregation Data'!$O$159:$O$310,MATCH(LEFT(M202,255),LEFT('Disaggregation Data'!$J$159:$J$310,255),0))=0,"",INDEX('Disaggregation Data'!$O$159:$O$310,MATCH(LEFT(M202,255),LEFT('Disaggregation Data'!J$159:$J$310,255),0))),"")</f>
        <v/>
      </c>
      <c r="H202" s="398" t="str">
        <f t="array" ref="H202">IFERROR(IF(INDEX('Disaggregation Data'!$P$159:$P$310,MATCH(LEFT(M202,255),LEFT('Disaggregation Data'!$J$159:$J$310,255),0))=0,"",INDEX('Disaggregation Data'!$P$159:$P$310,MATCH(LEFT(M202,255),LEFT('Disaggregation Data'!J$159:$J$310,255),0))),"")</f>
        <v/>
      </c>
      <c r="I202" s="398" t="str">
        <f t="array" ref="I202">IFERROR(IF(INDEX('Disaggregation Data'!$M$159:$M$310,MATCH(LEFT(M202,255),LEFT('Disaggregation Data'!$J$159:$J$310,255),0))=0,"",INDEX('Disaggregation Data'!$M$159:$M$310,MATCH(LEFT(M202,255),LEFT('Disaggregation Data'!J$159:$J$310,255),0))),"")</f>
        <v/>
      </c>
      <c r="J202" s="398" t="str">
        <f t="array" ref="J202">IFERROR(IF(INDEX('Disaggregation Data'!$N$159:$N$310,MATCH(LEFT(M202,255),LEFT('Disaggregation Data'!$J$159:$J$310,255),0))=0,"",INDEX('Disaggregation Data'!$N$159:$N$310,MATCH(LEFT(M202,255),LEFT('Disaggregation Data'!J$159:$J$310,255),0))),"")</f>
        <v/>
      </c>
      <c r="K202" s="490">
        <f t="shared" si="12"/>
        <v>14</v>
      </c>
      <c r="L202" s="490" t="str">
        <f t="shared" si="13"/>
        <v/>
      </c>
      <c r="M202" s="490" t="str">
        <f t="shared" si="14"/>
        <v/>
      </c>
      <c r="N202" s="468" t="b">
        <f t="shared" si="15"/>
        <v>0</v>
      </c>
      <c r="O202" s="473" t="s">
        <v>1718</v>
      </c>
      <c r="P202" s="512" t="str">
        <f t="array" ref="P202">IFERROR(IF(INDEX('Disaggregation Records'!$G$59:$G$92,MATCH(LEFT(L202,255),LEFT('Disaggregation Records'!$D$59:$D$92,255),0))=0,"",INDEX('Disaggregation Records'!$G$59:$G$92,MATCH(LEFT(L202,255),LEFT('Disaggregation Records'!$D$59:$D$92,255),0))),"")</f>
        <v/>
      </c>
      <c r="Q202" s="511" t="s">
        <v>841</v>
      </c>
      <c r="R202" s="50"/>
    </row>
    <row r="203" spans="1:18" ht="47.1" customHeight="1" x14ac:dyDescent="0.25">
      <c r="A203" s="396">
        <v>4</v>
      </c>
      <c r="B203" s="414" t="str">
        <f>IFERROR(VLOOKUP(A203,'Outcome Indicators - Section C'!$A$10:$S$27,19,FALSE),"")</f>
        <v/>
      </c>
      <c r="C203" s="509" t="str">
        <f t="array" ref="C203">IFERROR(IF(INDEX('Disaggregation Records'!$E$59:$E$92,MATCH(LEFT(L203,255),LEFT('Disaggregation Records'!$D$59:$D$92,255),0))=0,"",INDEX('Disaggregation Records'!$E$59:$E$92,MATCH(LEFT(L203,255),LEFT('Disaggregation Records'!$D$59:$D$92,255),0))),"")</f>
        <v/>
      </c>
      <c r="D203" s="509" t="str">
        <f t="array" ref="D203">IFERROR(IF(INDEX('Disaggregation Records'!$F$59:$F$92,MATCH(LEFT(L203,255),LEFT('Disaggregation Records'!$D$59:$D$92,255),0))=0,"",INDEX('Disaggregation Records'!$F$59:$F$92,MATCH(LEFT(L203,255),LEFT('Disaggregation Records'!$D$59:$D$92,255),0))),"")</f>
        <v/>
      </c>
      <c r="E203" s="399" t="str">
        <f t="array" ref="E203">IFERROR(IF(INDEX('Disaggregation Data'!$K$159:$K$310,MATCH(LEFT(M203,255),LEFT('Disaggregation Data'!$J$159:$J$310,255),0))=0,"",INDEX('Disaggregation Data'!$K$159:$K$310,MATCH(LEFT(M203,255),LEFT('Disaggregation Data'!J$159:$J$310,255),0))),"")</f>
        <v/>
      </c>
      <c r="F203" s="399" t="str">
        <f t="array" ref="F203">IFERROR(IF(INDEX('Disaggregation Data'!$L$159:$L$310,MATCH(LEFT(M203,255),LEFT('Disaggregation Data'!$J$159:$J$310,255),0))=0,"",INDEX('Disaggregation Data'!$L$159:$L$310,MATCH(LEFT(M203,255),LEFT('Disaggregation Data'!J$159:$J$310,255),0))),"")</f>
        <v/>
      </c>
      <c r="G203" s="399" t="str">
        <f t="array" ref="G203">IFERROR(IF(INDEX('Disaggregation Data'!$O$159:$O$310,MATCH(LEFT(M203,255),LEFT('Disaggregation Data'!$J$159:$J$310,255),0))=0,"",INDEX('Disaggregation Data'!$O$159:$O$310,MATCH(LEFT(M203,255),LEFT('Disaggregation Data'!J$159:$J$310,255),0))),"")</f>
        <v/>
      </c>
      <c r="H203" s="398" t="str">
        <f t="array" ref="H203">IFERROR(IF(INDEX('Disaggregation Data'!$P$159:$P$310,MATCH(LEFT(M203,255),LEFT('Disaggregation Data'!$J$159:$J$310,255),0))=0,"",INDEX('Disaggregation Data'!$P$159:$P$310,MATCH(LEFT(M203,255),LEFT('Disaggregation Data'!J$159:$J$310,255),0))),"")</f>
        <v/>
      </c>
      <c r="I203" s="398" t="str">
        <f t="array" ref="I203">IFERROR(IF(INDEX('Disaggregation Data'!$M$159:$M$310,MATCH(LEFT(M203,255),LEFT('Disaggregation Data'!$J$159:$J$310,255),0))=0,"",INDEX('Disaggregation Data'!$M$159:$M$310,MATCH(LEFT(M203,255),LEFT('Disaggregation Data'!J$159:$J$310,255),0))),"")</f>
        <v/>
      </c>
      <c r="J203" s="398" t="str">
        <f t="array" ref="J203">IFERROR(IF(INDEX('Disaggregation Data'!$N$159:$N$310,MATCH(LEFT(M203,255),LEFT('Disaggregation Data'!$J$159:$J$310,255),0))=0,"",INDEX('Disaggregation Data'!$N$159:$N$310,MATCH(LEFT(M203,255),LEFT('Disaggregation Data'!J$159:$J$310,255),0))),"")</f>
        <v/>
      </c>
      <c r="K203" s="490">
        <f t="shared" si="12"/>
        <v>15</v>
      </c>
      <c r="L203" s="490" t="str">
        <f t="shared" si="13"/>
        <v/>
      </c>
      <c r="M203" s="490" t="str">
        <f t="shared" si="14"/>
        <v/>
      </c>
      <c r="N203" s="468" t="b">
        <f t="shared" si="15"/>
        <v>0</v>
      </c>
      <c r="O203" s="473" t="s">
        <v>1719</v>
      </c>
      <c r="P203" s="512" t="str">
        <f t="array" ref="P203">IFERROR(IF(INDEX('Disaggregation Records'!$G$59:$G$92,MATCH(LEFT(L203,255),LEFT('Disaggregation Records'!$D$59:$D$92,255),0))=0,"",INDEX('Disaggregation Records'!$G$59:$G$92,MATCH(LEFT(L203,255),LEFT('Disaggregation Records'!$D$59:$D$92,255),0))),"")</f>
        <v/>
      </c>
      <c r="Q203" s="511" t="s">
        <v>841</v>
      </c>
      <c r="R203" s="50"/>
    </row>
    <row r="204" spans="1:18" ht="47.1" customHeight="1" x14ac:dyDescent="0.25">
      <c r="A204" s="396">
        <v>4</v>
      </c>
      <c r="B204" s="414" t="str">
        <f>IFERROR(VLOOKUP(A204,'Outcome Indicators - Section C'!$A$10:$S$27,19,FALSE),"")</f>
        <v/>
      </c>
      <c r="C204" s="509" t="str">
        <f t="array" ref="C204">IFERROR(IF(INDEX('Disaggregation Records'!$E$59:$E$92,MATCH(LEFT(L204,255),LEFT('Disaggregation Records'!$D$59:$D$92,255),0))=0,"",INDEX('Disaggregation Records'!$E$59:$E$92,MATCH(LEFT(L204,255),LEFT('Disaggregation Records'!$D$59:$D$92,255),0))),"")</f>
        <v/>
      </c>
      <c r="D204" s="509" t="str">
        <f t="array" ref="D204">IFERROR(IF(INDEX('Disaggregation Records'!$F$59:$F$92,MATCH(LEFT(L204,255),LEFT('Disaggregation Records'!$D$59:$D$92,255),0))=0,"",INDEX('Disaggregation Records'!$F$59:$F$92,MATCH(LEFT(L204,255),LEFT('Disaggregation Records'!$D$59:$D$92,255),0))),"")</f>
        <v/>
      </c>
      <c r="E204" s="399" t="str">
        <f t="array" ref="E204">IFERROR(IF(INDEX('Disaggregation Data'!$K$159:$K$310,MATCH(LEFT(M204,255),LEFT('Disaggregation Data'!$J$159:$J$310,255),0))=0,"",INDEX('Disaggregation Data'!$K$159:$K$310,MATCH(LEFT(M204,255),LEFT('Disaggregation Data'!J$159:$J$310,255),0))),"")</f>
        <v/>
      </c>
      <c r="F204" s="399" t="str">
        <f t="array" ref="F204">IFERROR(IF(INDEX('Disaggregation Data'!$L$159:$L$310,MATCH(LEFT(M204,255),LEFT('Disaggregation Data'!$J$159:$J$310,255),0))=0,"",INDEX('Disaggregation Data'!$L$159:$L$310,MATCH(LEFT(M204,255),LEFT('Disaggregation Data'!J$159:$J$310,255),0))),"")</f>
        <v/>
      </c>
      <c r="G204" s="399" t="str">
        <f t="array" ref="G204">IFERROR(IF(INDEX('Disaggregation Data'!$O$159:$O$310,MATCH(LEFT(M204,255),LEFT('Disaggregation Data'!$J$159:$J$310,255),0))=0,"",INDEX('Disaggregation Data'!$O$159:$O$310,MATCH(LEFT(M204,255),LEFT('Disaggregation Data'!J$159:$J$310,255),0))),"")</f>
        <v/>
      </c>
      <c r="H204" s="398" t="str">
        <f t="array" ref="H204">IFERROR(IF(INDEX('Disaggregation Data'!$P$159:$P$310,MATCH(LEFT(M204,255),LEFT('Disaggregation Data'!$J$159:$J$310,255),0))=0,"",INDEX('Disaggregation Data'!$P$159:$P$310,MATCH(LEFT(M204,255),LEFT('Disaggregation Data'!J$159:$J$310,255),0))),"")</f>
        <v/>
      </c>
      <c r="I204" s="398" t="str">
        <f t="array" ref="I204">IFERROR(IF(INDEX('Disaggregation Data'!$M$159:$M$310,MATCH(LEFT(M204,255),LEFT('Disaggregation Data'!$J$159:$J$310,255),0))=0,"",INDEX('Disaggregation Data'!$M$159:$M$310,MATCH(LEFT(M204,255),LEFT('Disaggregation Data'!J$159:$J$310,255),0))),"")</f>
        <v/>
      </c>
      <c r="J204" s="398" t="str">
        <f t="array" ref="J204">IFERROR(IF(INDEX('Disaggregation Data'!$N$159:$N$310,MATCH(LEFT(M204,255),LEFT('Disaggregation Data'!$J$159:$J$310,255),0))=0,"",INDEX('Disaggregation Data'!$N$159:$N$310,MATCH(LEFT(M204,255),LEFT('Disaggregation Data'!J$159:$J$310,255),0))),"")</f>
        <v/>
      </c>
      <c r="K204" s="490">
        <f t="shared" si="12"/>
        <v>16</v>
      </c>
      <c r="L204" s="490" t="str">
        <f t="shared" si="13"/>
        <v/>
      </c>
      <c r="M204" s="490" t="str">
        <f t="shared" si="14"/>
        <v/>
      </c>
      <c r="N204" s="468" t="b">
        <f t="shared" si="15"/>
        <v>0</v>
      </c>
      <c r="O204" s="473" t="s">
        <v>1720</v>
      </c>
      <c r="P204" s="512" t="str">
        <f t="array" ref="P204">IFERROR(IF(INDEX('Disaggregation Records'!$G$59:$G$92,MATCH(LEFT(L204,255),LEFT('Disaggregation Records'!$D$59:$D$92,255),0))=0,"",INDEX('Disaggregation Records'!$G$59:$G$92,MATCH(LEFT(L204,255),LEFT('Disaggregation Records'!$D$59:$D$92,255),0))),"")</f>
        <v/>
      </c>
      <c r="Q204" s="511" t="s">
        <v>841</v>
      </c>
      <c r="R204" s="50"/>
    </row>
    <row r="205" spans="1:18" ht="47.1" customHeight="1" x14ac:dyDescent="0.25">
      <c r="A205" s="396">
        <v>4</v>
      </c>
      <c r="B205" s="414" t="str">
        <f>IFERROR(VLOOKUP(A205,'Outcome Indicators - Section C'!$A$10:$S$27,19,FALSE),"")</f>
        <v/>
      </c>
      <c r="C205" s="509" t="str">
        <f t="array" ref="C205">IFERROR(IF(INDEX('Disaggregation Records'!$E$59:$E$92,MATCH(LEFT(L205,255),LEFT('Disaggregation Records'!$D$59:$D$92,255),0))=0,"",INDEX('Disaggregation Records'!$E$59:$E$92,MATCH(LEFT(L205,255),LEFT('Disaggregation Records'!$D$59:$D$92,255),0))),"")</f>
        <v/>
      </c>
      <c r="D205" s="509" t="str">
        <f t="array" ref="D205">IFERROR(IF(INDEX('Disaggregation Records'!$F$59:$F$92,MATCH(LEFT(L205,255),LEFT('Disaggregation Records'!$D$59:$D$92,255),0))=0,"",INDEX('Disaggregation Records'!$F$59:$F$92,MATCH(LEFT(L205,255),LEFT('Disaggregation Records'!$D$59:$D$92,255),0))),"")</f>
        <v/>
      </c>
      <c r="E205" s="399" t="str">
        <f t="array" ref="E205">IFERROR(IF(INDEX('Disaggregation Data'!$K$159:$K$310,MATCH(LEFT(M205,255),LEFT('Disaggregation Data'!$J$159:$J$310,255),0))=0,"",INDEX('Disaggregation Data'!$K$159:$K$310,MATCH(LEFT(M205,255),LEFT('Disaggregation Data'!J$159:$J$310,255),0))),"")</f>
        <v/>
      </c>
      <c r="F205" s="399" t="str">
        <f t="array" ref="F205">IFERROR(IF(INDEX('Disaggregation Data'!$L$159:$L$310,MATCH(LEFT(M205,255),LEFT('Disaggregation Data'!$J$159:$J$310,255),0))=0,"",INDEX('Disaggregation Data'!$L$159:$L$310,MATCH(LEFT(M205,255),LEFT('Disaggregation Data'!J$159:$J$310,255),0))),"")</f>
        <v/>
      </c>
      <c r="G205" s="399" t="str">
        <f t="array" ref="G205">IFERROR(IF(INDEX('Disaggregation Data'!$O$159:$O$310,MATCH(LEFT(M205,255),LEFT('Disaggregation Data'!$J$159:$J$310,255),0))=0,"",INDEX('Disaggregation Data'!$O$159:$O$310,MATCH(LEFT(M205,255),LEFT('Disaggregation Data'!J$159:$J$310,255),0))),"")</f>
        <v/>
      </c>
      <c r="H205" s="398" t="str">
        <f t="array" ref="H205">IFERROR(IF(INDEX('Disaggregation Data'!$P$159:$P$310,MATCH(LEFT(M205,255),LEFT('Disaggregation Data'!$J$159:$J$310,255),0))=0,"",INDEX('Disaggregation Data'!$P$159:$P$310,MATCH(LEFT(M205,255),LEFT('Disaggregation Data'!J$159:$J$310,255),0))),"")</f>
        <v/>
      </c>
      <c r="I205" s="398" t="str">
        <f t="array" ref="I205">IFERROR(IF(INDEX('Disaggregation Data'!$M$159:$M$310,MATCH(LEFT(M205,255),LEFT('Disaggregation Data'!$J$159:$J$310,255),0))=0,"",INDEX('Disaggregation Data'!$M$159:$M$310,MATCH(LEFT(M205,255),LEFT('Disaggregation Data'!J$159:$J$310,255),0))),"")</f>
        <v/>
      </c>
      <c r="J205" s="398" t="str">
        <f t="array" ref="J205">IFERROR(IF(INDEX('Disaggregation Data'!$N$159:$N$310,MATCH(LEFT(M205,255),LEFT('Disaggregation Data'!$J$159:$J$310,255),0))=0,"",INDEX('Disaggregation Data'!$N$159:$N$310,MATCH(LEFT(M205,255),LEFT('Disaggregation Data'!J$159:$J$310,255),0))),"")</f>
        <v/>
      </c>
      <c r="K205" s="490">
        <f t="shared" si="12"/>
        <v>17</v>
      </c>
      <c r="L205" s="490" t="str">
        <f t="shared" si="13"/>
        <v/>
      </c>
      <c r="M205" s="490" t="str">
        <f t="shared" si="14"/>
        <v/>
      </c>
      <c r="N205" s="468" t="b">
        <f t="shared" si="15"/>
        <v>0</v>
      </c>
      <c r="O205" s="473" t="s">
        <v>1721</v>
      </c>
      <c r="P205" s="512" t="str">
        <f t="array" ref="P205">IFERROR(IF(INDEX('Disaggregation Records'!$G$59:$G$92,MATCH(LEFT(L205,255),LEFT('Disaggregation Records'!$D$59:$D$92,255),0))=0,"",INDEX('Disaggregation Records'!$G$59:$G$92,MATCH(LEFT(L205,255),LEFT('Disaggregation Records'!$D$59:$D$92,255),0))),"")</f>
        <v/>
      </c>
      <c r="Q205" s="511" t="s">
        <v>841</v>
      </c>
      <c r="R205" s="50"/>
    </row>
    <row r="206" spans="1:18" ht="47.1" customHeight="1" x14ac:dyDescent="0.25">
      <c r="A206" s="396">
        <v>4</v>
      </c>
      <c r="B206" s="414" t="str">
        <f>IFERROR(VLOOKUP(A206,'Outcome Indicators - Section C'!$A$10:$S$27,19,FALSE),"")</f>
        <v/>
      </c>
      <c r="C206" s="509" t="str">
        <f t="array" ref="C206">IFERROR(IF(INDEX('Disaggregation Records'!$E$59:$E$92,MATCH(LEFT(L206,255),LEFT('Disaggregation Records'!$D$59:$D$92,255),0))=0,"",INDEX('Disaggregation Records'!$E$59:$E$92,MATCH(LEFT(L206,255),LEFT('Disaggregation Records'!$D$59:$D$92,255),0))),"")</f>
        <v/>
      </c>
      <c r="D206" s="509" t="str">
        <f t="array" ref="D206">IFERROR(IF(INDEX('Disaggregation Records'!$F$59:$F$92,MATCH(LEFT(L206,255),LEFT('Disaggregation Records'!$D$59:$D$92,255),0))=0,"",INDEX('Disaggregation Records'!$F$59:$F$92,MATCH(LEFT(L206,255),LEFT('Disaggregation Records'!$D$59:$D$92,255),0))),"")</f>
        <v/>
      </c>
      <c r="E206" s="399" t="str">
        <f t="array" ref="E206">IFERROR(IF(INDEX('Disaggregation Data'!$K$159:$K$310,MATCH(LEFT(M206,255),LEFT('Disaggregation Data'!$J$159:$J$310,255),0))=0,"",INDEX('Disaggregation Data'!$K$159:$K$310,MATCH(LEFT(M206,255),LEFT('Disaggregation Data'!J$159:$J$310,255),0))),"")</f>
        <v/>
      </c>
      <c r="F206" s="399" t="str">
        <f t="array" ref="F206">IFERROR(IF(INDEX('Disaggregation Data'!$L$159:$L$310,MATCH(LEFT(M206,255),LEFT('Disaggregation Data'!$J$159:$J$310,255),0))=0,"",INDEX('Disaggregation Data'!$L$159:$L$310,MATCH(LEFT(M206,255),LEFT('Disaggregation Data'!J$159:$J$310,255),0))),"")</f>
        <v/>
      </c>
      <c r="G206" s="399" t="str">
        <f t="array" ref="G206">IFERROR(IF(INDEX('Disaggregation Data'!$O$159:$O$310,MATCH(LEFT(M206,255),LEFT('Disaggregation Data'!$J$159:$J$310,255),0))=0,"",INDEX('Disaggregation Data'!$O$159:$O$310,MATCH(LEFT(M206,255),LEFT('Disaggregation Data'!J$159:$J$310,255),0))),"")</f>
        <v/>
      </c>
      <c r="H206" s="398" t="str">
        <f t="array" ref="H206">IFERROR(IF(INDEX('Disaggregation Data'!$P$159:$P$310,MATCH(LEFT(M206,255),LEFT('Disaggregation Data'!$J$159:$J$310,255),0))=0,"",INDEX('Disaggregation Data'!$P$159:$P$310,MATCH(LEFT(M206,255),LEFT('Disaggregation Data'!J$159:$J$310,255),0))),"")</f>
        <v/>
      </c>
      <c r="I206" s="398" t="str">
        <f t="array" ref="I206">IFERROR(IF(INDEX('Disaggregation Data'!$M$159:$M$310,MATCH(LEFT(M206,255),LEFT('Disaggregation Data'!$J$159:$J$310,255),0))=0,"",INDEX('Disaggregation Data'!$M$159:$M$310,MATCH(LEFT(M206,255),LEFT('Disaggregation Data'!J$159:$J$310,255),0))),"")</f>
        <v/>
      </c>
      <c r="J206" s="398" t="str">
        <f t="array" ref="J206">IFERROR(IF(INDEX('Disaggregation Data'!$N$159:$N$310,MATCH(LEFT(M206,255),LEFT('Disaggregation Data'!$J$159:$J$310,255),0))=0,"",INDEX('Disaggregation Data'!$N$159:$N$310,MATCH(LEFT(M206,255),LEFT('Disaggregation Data'!J$159:$J$310,255),0))),"")</f>
        <v/>
      </c>
      <c r="K206" s="490">
        <f t="shared" si="12"/>
        <v>18</v>
      </c>
      <c r="L206" s="490" t="str">
        <f t="shared" si="13"/>
        <v/>
      </c>
      <c r="M206" s="490" t="str">
        <f t="shared" si="14"/>
        <v/>
      </c>
      <c r="N206" s="468" t="b">
        <f t="shared" si="15"/>
        <v>0</v>
      </c>
      <c r="O206" s="473" t="s">
        <v>1722</v>
      </c>
      <c r="P206" s="512" t="str">
        <f t="array" ref="P206">IFERROR(IF(INDEX('Disaggregation Records'!$G$59:$G$92,MATCH(LEFT(L206,255),LEFT('Disaggregation Records'!$D$59:$D$92,255),0))=0,"",INDEX('Disaggregation Records'!$G$59:$G$92,MATCH(LEFT(L206,255),LEFT('Disaggregation Records'!$D$59:$D$92,255),0))),"")</f>
        <v/>
      </c>
      <c r="Q206" s="511" t="s">
        <v>841</v>
      </c>
      <c r="R206" s="50"/>
    </row>
    <row r="207" spans="1:18" ht="47.1" customHeight="1" x14ac:dyDescent="0.25">
      <c r="A207" s="396">
        <v>4</v>
      </c>
      <c r="B207" s="414" t="str">
        <f>IFERROR(VLOOKUP(A207,'Outcome Indicators - Section C'!$A$10:$S$27,19,FALSE),"")</f>
        <v/>
      </c>
      <c r="C207" s="509" t="str">
        <f t="array" ref="C207">IFERROR(IF(INDEX('Disaggregation Records'!$E$59:$E$92,MATCH(LEFT(L207,255),LEFT('Disaggregation Records'!$D$59:$D$92,255),0))=0,"",INDEX('Disaggregation Records'!$E$59:$E$92,MATCH(LEFT(L207,255),LEFT('Disaggregation Records'!$D$59:$D$92,255),0))),"")</f>
        <v/>
      </c>
      <c r="D207" s="509" t="str">
        <f t="array" ref="D207">IFERROR(IF(INDEX('Disaggregation Records'!$F$59:$F$92,MATCH(LEFT(L207,255),LEFT('Disaggregation Records'!$D$59:$D$92,255),0))=0,"",INDEX('Disaggregation Records'!$F$59:$F$92,MATCH(LEFT(L207,255),LEFT('Disaggregation Records'!$D$59:$D$92,255),0))),"")</f>
        <v/>
      </c>
      <c r="E207" s="399" t="str">
        <f t="array" ref="E207">IFERROR(IF(INDEX('Disaggregation Data'!$K$159:$K$310,MATCH(LEFT(M207,255),LEFT('Disaggregation Data'!$J$159:$J$310,255),0))=0,"",INDEX('Disaggregation Data'!$K$159:$K$310,MATCH(LEFT(M207,255),LEFT('Disaggregation Data'!J$159:$J$310,255),0))),"")</f>
        <v/>
      </c>
      <c r="F207" s="399" t="str">
        <f t="array" ref="F207">IFERROR(IF(INDEX('Disaggregation Data'!$L$159:$L$310,MATCH(LEFT(M207,255),LEFT('Disaggregation Data'!$J$159:$J$310,255),0))=0,"",INDEX('Disaggregation Data'!$L$159:$L$310,MATCH(LEFT(M207,255),LEFT('Disaggregation Data'!J$159:$J$310,255),0))),"")</f>
        <v/>
      </c>
      <c r="G207" s="399" t="str">
        <f t="array" ref="G207">IFERROR(IF(INDEX('Disaggregation Data'!$O$159:$O$310,MATCH(LEFT(M207,255),LEFT('Disaggregation Data'!$J$159:$J$310,255),0))=0,"",INDEX('Disaggregation Data'!$O$159:$O$310,MATCH(LEFT(M207,255),LEFT('Disaggregation Data'!J$159:$J$310,255),0))),"")</f>
        <v/>
      </c>
      <c r="H207" s="398" t="str">
        <f t="array" ref="H207">IFERROR(IF(INDEX('Disaggregation Data'!$P$159:$P$310,MATCH(LEFT(M207,255),LEFT('Disaggregation Data'!$J$159:$J$310,255),0))=0,"",INDEX('Disaggregation Data'!$P$159:$P$310,MATCH(LEFT(M207,255),LEFT('Disaggregation Data'!J$159:$J$310,255),0))),"")</f>
        <v/>
      </c>
      <c r="I207" s="398" t="str">
        <f t="array" ref="I207">IFERROR(IF(INDEX('Disaggregation Data'!$M$159:$M$310,MATCH(LEFT(M207,255),LEFT('Disaggregation Data'!$J$159:$J$310,255),0))=0,"",INDEX('Disaggregation Data'!$M$159:$M$310,MATCH(LEFT(M207,255),LEFT('Disaggregation Data'!J$159:$J$310,255),0))),"")</f>
        <v/>
      </c>
      <c r="J207" s="398" t="str">
        <f t="array" ref="J207">IFERROR(IF(INDEX('Disaggregation Data'!$N$159:$N$310,MATCH(LEFT(M207,255),LEFT('Disaggregation Data'!$J$159:$J$310,255),0))=0,"",INDEX('Disaggregation Data'!$N$159:$N$310,MATCH(LEFT(M207,255),LEFT('Disaggregation Data'!J$159:$J$310,255),0))),"")</f>
        <v/>
      </c>
      <c r="K207" s="490">
        <f t="shared" si="12"/>
        <v>19</v>
      </c>
      <c r="L207" s="490" t="str">
        <f t="shared" si="13"/>
        <v/>
      </c>
      <c r="M207" s="490" t="str">
        <f t="shared" si="14"/>
        <v/>
      </c>
      <c r="N207" s="468" t="b">
        <f t="shared" si="15"/>
        <v>0</v>
      </c>
      <c r="O207" s="473" t="s">
        <v>1723</v>
      </c>
      <c r="P207" s="512" t="str">
        <f t="array" ref="P207">IFERROR(IF(INDEX('Disaggregation Records'!$G$59:$G$92,MATCH(LEFT(L207,255),LEFT('Disaggregation Records'!$D$59:$D$92,255),0))=0,"",INDEX('Disaggregation Records'!$G$59:$G$92,MATCH(LEFT(L207,255),LEFT('Disaggregation Records'!$D$59:$D$92,255),0))),"")</f>
        <v/>
      </c>
      <c r="Q207" s="511" t="s">
        <v>841</v>
      </c>
      <c r="R207" s="50"/>
    </row>
    <row r="208" spans="1:18" ht="47.1" customHeight="1" x14ac:dyDescent="0.25">
      <c r="A208" s="396">
        <v>5</v>
      </c>
      <c r="B208" s="414" t="str">
        <f>IFERROR(VLOOKUP(A208,'Outcome Indicators - Section C'!$A$10:$S$27,19,FALSE),"")</f>
        <v/>
      </c>
      <c r="C208" s="509" t="str">
        <f t="array" ref="C208">IFERROR(IF(INDEX('Disaggregation Records'!$E$59:$E$92,MATCH(LEFT(L208,255),LEFT('Disaggregation Records'!$D$59:$D$92,255),0))=0,"",INDEX('Disaggregation Records'!$E$59:$E$92,MATCH(LEFT(L208,255),LEFT('Disaggregation Records'!$D$59:$D$92,255),0))),"")</f>
        <v/>
      </c>
      <c r="D208" s="509" t="str">
        <f t="array" ref="D208">IFERROR(IF(INDEX('Disaggregation Records'!$F$59:$F$92,MATCH(LEFT(L208,255),LEFT('Disaggregation Records'!$D$59:$D$92,255),0))=0,"",INDEX('Disaggregation Records'!$F$59:$F$92,MATCH(LEFT(L208,255),LEFT('Disaggregation Records'!$D$59:$D$92,255),0))),"")</f>
        <v/>
      </c>
      <c r="E208" s="399" t="str">
        <f t="array" ref="E208">IFERROR(IF(INDEX('Disaggregation Data'!$K$159:$K$310,MATCH(LEFT(M208,255),LEFT('Disaggregation Data'!$J$159:$J$310,255),0))=0,"",INDEX('Disaggregation Data'!$K$159:$K$310,MATCH(LEFT(M208,255),LEFT('Disaggregation Data'!J$159:$J$310,255),0))),"")</f>
        <v/>
      </c>
      <c r="F208" s="399" t="str">
        <f t="array" ref="F208">IFERROR(IF(INDEX('Disaggregation Data'!$L$159:$L$310,MATCH(LEFT(M208,255),LEFT('Disaggregation Data'!$J$159:$J$310,255),0))=0,"",INDEX('Disaggregation Data'!$L$159:$L$310,MATCH(LEFT(M208,255),LEFT('Disaggregation Data'!J$159:$J$310,255),0))),"")</f>
        <v/>
      </c>
      <c r="G208" s="399" t="str">
        <f t="array" ref="G208">IFERROR(IF(INDEX('Disaggregation Data'!$O$159:$O$310,MATCH(LEFT(M208,255),LEFT('Disaggregation Data'!$J$159:$J$310,255),0))=0,"",INDEX('Disaggregation Data'!$O$159:$O$310,MATCH(LEFT(M208,255),LEFT('Disaggregation Data'!J$159:$J$310,255),0))),"")</f>
        <v/>
      </c>
      <c r="H208" s="398" t="str">
        <f t="array" ref="H208">IFERROR(IF(INDEX('Disaggregation Data'!$P$159:$P$310,MATCH(LEFT(M208,255),LEFT('Disaggregation Data'!$J$159:$J$310,255),0))=0,"",INDEX('Disaggregation Data'!$P$159:$P$310,MATCH(LEFT(M208,255),LEFT('Disaggregation Data'!J$159:$J$310,255),0))),"")</f>
        <v/>
      </c>
      <c r="I208" s="398" t="str">
        <f t="array" ref="I208">IFERROR(IF(INDEX('Disaggregation Data'!$M$159:$M$310,MATCH(LEFT(M208,255),LEFT('Disaggregation Data'!$J$159:$J$310,255),0))=0,"",INDEX('Disaggregation Data'!$M$159:$M$310,MATCH(LEFT(M208,255),LEFT('Disaggregation Data'!J$159:$J$310,255),0))),"")</f>
        <v/>
      </c>
      <c r="J208" s="398" t="str">
        <f t="array" ref="J208">IFERROR(IF(INDEX('Disaggregation Data'!$N$159:$N$310,MATCH(LEFT(M208,255),LEFT('Disaggregation Data'!$J$159:$J$310,255),0))=0,"",INDEX('Disaggregation Data'!$N$159:$N$310,MATCH(LEFT(M208,255),LEFT('Disaggregation Data'!J$159:$J$310,255),0))),"")</f>
        <v/>
      </c>
      <c r="K208" s="490">
        <f t="shared" si="12"/>
        <v>20</v>
      </c>
      <c r="L208" s="490" t="str">
        <f t="shared" si="13"/>
        <v/>
      </c>
      <c r="M208" s="490" t="str">
        <f t="shared" si="14"/>
        <v/>
      </c>
      <c r="N208" s="468" t="b">
        <f t="shared" si="15"/>
        <v>0</v>
      </c>
      <c r="O208" s="473" t="s">
        <v>1724</v>
      </c>
      <c r="P208" s="512" t="str">
        <f t="array" ref="P208">IFERROR(IF(INDEX('Disaggregation Records'!$G$59:$G$92,MATCH(LEFT(L208,255),LEFT('Disaggregation Records'!$D$59:$D$92,255),0))=0,"",INDEX('Disaggregation Records'!$G$59:$G$92,MATCH(LEFT(L208,255),LEFT('Disaggregation Records'!$D$59:$D$92,255),0))),"")</f>
        <v/>
      </c>
      <c r="Q208" s="511" t="s">
        <v>844</v>
      </c>
      <c r="R208" s="50"/>
    </row>
    <row r="209" spans="1:18" ht="47.1" customHeight="1" x14ac:dyDescent="0.25">
      <c r="A209" s="396">
        <v>5</v>
      </c>
      <c r="B209" s="414" t="str">
        <f>IFERROR(VLOOKUP(A209,'Outcome Indicators - Section C'!$A$10:$S$27,19,FALSE),"")</f>
        <v/>
      </c>
      <c r="C209" s="509" t="str">
        <f t="array" ref="C209">IFERROR(IF(INDEX('Disaggregation Records'!$E$59:$E$92,MATCH(LEFT(L209,255),LEFT('Disaggregation Records'!$D$59:$D$92,255),0))=0,"",INDEX('Disaggregation Records'!$E$59:$E$92,MATCH(LEFT(L209,255),LEFT('Disaggregation Records'!$D$59:$D$92,255),0))),"")</f>
        <v/>
      </c>
      <c r="D209" s="509" t="str">
        <f t="array" ref="D209">IFERROR(IF(INDEX('Disaggregation Records'!$F$59:$F$92,MATCH(LEFT(L209,255),LEFT('Disaggregation Records'!$D$59:$D$92,255),0))=0,"",INDEX('Disaggregation Records'!$F$59:$F$92,MATCH(LEFT(L209,255),LEFT('Disaggregation Records'!$D$59:$D$92,255),0))),"")</f>
        <v/>
      </c>
      <c r="E209" s="399" t="str">
        <f t="array" ref="E209">IFERROR(IF(INDEX('Disaggregation Data'!$K$159:$K$310,MATCH(LEFT(M209,255),LEFT('Disaggregation Data'!$J$159:$J$310,255),0))=0,"",INDEX('Disaggregation Data'!$K$159:$K$310,MATCH(LEFT(M209,255),LEFT('Disaggregation Data'!J$159:$J$310,255),0))),"")</f>
        <v/>
      </c>
      <c r="F209" s="399" t="str">
        <f t="array" ref="F209">IFERROR(IF(INDEX('Disaggregation Data'!$L$159:$L$310,MATCH(LEFT(M209,255),LEFT('Disaggregation Data'!$J$159:$J$310,255),0))=0,"",INDEX('Disaggregation Data'!$L$159:$L$310,MATCH(LEFT(M209,255),LEFT('Disaggregation Data'!J$159:$J$310,255),0))),"")</f>
        <v/>
      </c>
      <c r="G209" s="399" t="str">
        <f t="array" ref="G209">IFERROR(IF(INDEX('Disaggregation Data'!$O$159:$O$310,MATCH(LEFT(M209,255),LEFT('Disaggregation Data'!$J$159:$J$310,255),0))=0,"",INDEX('Disaggregation Data'!$O$159:$O$310,MATCH(LEFT(M209,255),LEFT('Disaggregation Data'!J$159:$J$310,255),0))),"")</f>
        <v/>
      </c>
      <c r="H209" s="398" t="str">
        <f t="array" ref="H209">IFERROR(IF(INDEX('Disaggregation Data'!$P$159:$P$310,MATCH(LEFT(M209,255),LEFT('Disaggregation Data'!$J$159:$J$310,255),0))=0,"",INDEX('Disaggregation Data'!$P$159:$P$310,MATCH(LEFT(M209,255),LEFT('Disaggregation Data'!J$159:$J$310,255),0))),"")</f>
        <v/>
      </c>
      <c r="I209" s="398" t="str">
        <f t="array" ref="I209">IFERROR(IF(INDEX('Disaggregation Data'!$M$159:$M$310,MATCH(LEFT(M209,255),LEFT('Disaggregation Data'!$J$159:$J$310,255),0))=0,"",INDEX('Disaggregation Data'!$M$159:$M$310,MATCH(LEFT(M209,255),LEFT('Disaggregation Data'!J$159:$J$310,255),0))),"")</f>
        <v/>
      </c>
      <c r="J209" s="398" t="str">
        <f t="array" ref="J209">IFERROR(IF(INDEX('Disaggregation Data'!$N$159:$N$310,MATCH(LEFT(M209,255),LEFT('Disaggregation Data'!$J$159:$J$310,255),0))=0,"",INDEX('Disaggregation Data'!$N$159:$N$310,MATCH(LEFT(M209,255),LEFT('Disaggregation Data'!J$159:$J$310,255),0))),"")</f>
        <v/>
      </c>
      <c r="K209" s="490">
        <f t="shared" si="12"/>
        <v>21</v>
      </c>
      <c r="L209" s="490" t="str">
        <f t="shared" si="13"/>
        <v/>
      </c>
      <c r="M209" s="490" t="str">
        <f t="shared" si="14"/>
        <v/>
      </c>
      <c r="N209" s="468" t="b">
        <f t="shared" si="15"/>
        <v>0</v>
      </c>
      <c r="O209" s="473" t="s">
        <v>1725</v>
      </c>
      <c r="P209" s="512" t="str">
        <f t="array" ref="P209">IFERROR(IF(INDEX('Disaggregation Records'!$G$59:$G$92,MATCH(LEFT(L209,255),LEFT('Disaggregation Records'!$D$59:$D$92,255),0))=0,"",INDEX('Disaggregation Records'!$G$59:$G$92,MATCH(LEFT(L209,255),LEFT('Disaggregation Records'!$D$59:$D$92,255),0))),"")</f>
        <v/>
      </c>
      <c r="Q209" s="511" t="s">
        <v>844</v>
      </c>
      <c r="R209" s="50"/>
    </row>
    <row r="210" spans="1:18" ht="47.1" customHeight="1" x14ac:dyDescent="0.25">
      <c r="A210" s="396">
        <v>5</v>
      </c>
      <c r="B210" s="414" t="str">
        <f>IFERROR(VLOOKUP(A210,'Outcome Indicators - Section C'!$A$10:$S$27,19,FALSE),"")</f>
        <v/>
      </c>
      <c r="C210" s="509" t="str">
        <f t="array" ref="C210">IFERROR(IF(INDEX('Disaggregation Records'!$E$59:$E$92,MATCH(LEFT(L210,255),LEFT('Disaggregation Records'!$D$59:$D$92,255),0))=0,"",INDEX('Disaggregation Records'!$E$59:$E$92,MATCH(LEFT(L210,255),LEFT('Disaggregation Records'!$D$59:$D$92,255),0))),"")</f>
        <v/>
      </c>
      <c r="D210" s="509" t="str">
        <f t="array" ref="D210">IFERROR(IF(INDEX('Disaggregation Records'!$F$59:$F$92,MATCH(LEFT(L210,255),LEFT('Disaggregation Records'!$D$59:$D$92,255),0))=0,"",INDEX('Disaggregation Records'!$F$59:$F$92,MATCH(LEFT(L210,255),LEFT('Disaggregation Records'!$D$59:$D$92,255),0))),"")</f>
        <v/>
      </c>
      <c r="E210" s="399" t="str">
        <f t="array" ref="E210">IFERROR(IF(INDEX('Disaggregation Data'!$K$159:$K$310,MATCH(LEFT(M210,255),LEFT('Disaggregation Data'!$J$159:$J$310,255),0))=0,"",INDEX('Disaggregation Data'!$K$159:$K$310,MATCH(LEFT(M210,255),LEFT('Disaggregation Data'!J$159:$J$310,255),0))),"")</f>
        <v/>
      </c>
      <c r="F210" s="399" t="str">
        <f t="array" ref="F210">IFERROR(IF(INDEX('Disaggregation Data'!$L$159:$L$310,MATCH(LEFT(M210,255),LEFT('Disaggregation Data'!$J$159:$J$310,255),0))=0,"",INDEX('Disaggregation Data'!$L$159:$L$310,MATCH(LEFT(M210,255),LEFT('Disaggregation Data'!J$159:$J$310,255),0))),"")</f>
        <v/>
      </c>
      <c r="G210" s="399" t="str">
        <f t="array" ref="G210">IFERROR(IF(INDEX('Disaggregation Data'!$O$159:$O$310,MATCH(LEFT(M210,255),LEFT('Disaggregation Data'!$J$159:$J$310,255),0))=0,"",INDEX('Disaggregation Data'!$O$159:$O$310,MATCH(LEFT(M210,255),LEFT('Disaggregation Data'!J$159:$J$310,255),0))),"")</f>
        <v/>
      </c>
      <c r="H210" s="398" t="str">
        <f t="array" ref="H210">IFERROR(IF(INDEX('Disaggregation Data'!$P$159:$P$310,MATCH(LEFT(M210,255),LEFT('Disaggregation Data'!$J$159:$J$310,255),0))=0,"",INDEX('Disaggregation Data'!$P$159:$P$310,MATCH(LEFT(M210,255),LEFT('Disaggregation Data'!J$159:$J$310,255),0))),"")</f>
        <v/>
      </c>
      <c r="I210" s="398" t="str">
        <f t="array" ref="I210">IFERROR(IF(INDEX('Disaggregation Data'!$M$159:$M$310,MATCH(LEFT(M210,255),LEFT('Disaggregation Data'!$J$159:$J$310,255),0))=0,"",INDEX('Disaggregation Data'!$M$159:$M$310,MATCH(LEFT(M210,255),LEFT('Disaggregation Data'!J$159:$J$310,255),0))),"")</f>
        <v/>
      </c>
      <c r="J210" s="398" t="str">
        <f t="array" ref="J210">IFERROR(IF(INDEX('Disaggregation Data'!$N$159:$N$310,MATCH(LEFT(M210,255),LEFT('Disaggregation Data'!$J$159:$J$310,255),0))=0,"",INDEX('Disaggregation Data'!$N$159:$N$310,MATCH(LEFT(M210,255),LEFT('Disaggregation Data'!J$159:$J$310,255),0))),"")</f>
        <v/>
      </c>
      <c r="K210" s="490">
        <f t="shared" si="12"/>
        <v>22</v>
      </c>
      <c r="L210" s="490" t="str">
        <f t="shared" si="13"/>
        <v/>
      </c>
      <c r="M210" s="490" t="str">
        <f t="shared" si="14"/>
        <v/>
      </c>
      <c r="N210" s="468" t="b">
        <f t="shared" si="15"/>
        <v>0</v>
      </c>
      <c r="O210" s="473" t="s">
        <v>1726</v>
      </c>
      <c r="P210" s="512" t="str">
        <f t="array" ref="P210">IFERROR(IF(INDEX('Disaggregation Records'!$G$59:$G$92,MATCH(LEFT(L210,255),LEFT('Disaggregation Records'!$D$59:$D$92,255),0))=0,"",INDEX('Disaggregation Records'!$G$59:$G$92,MATCH(LEFT(L210,255),LEFT('Disaggregation Records'!$D$59:$D$92,255),0))),"")</f>
        <v/>
      </c>
      <c r="Q210" s="511" t="s">
        <v>844</v>
      </c>
      <c r="R210" s="50"/>
    </row>
    <row r="211" spans="1:18" ht="47.1" customHeight="1" x14ac:dyDescent="0.25">
      <c r="A211" s="396">
        <v>5</v>
      </c>
      <c r="B211" s="414" t="str">
        <f>IFERROR(VLOOKUP(A211,'Outcome Indicators - Section C'!$A$10:$S$27,19,FALSE),"")</f>
        <v/>
      </c>
      <c r="C211" s="509" t="str">
        <f t="array" ref="C211">IFERROR(IF(INDEX('Disaggregation Records'!$E$59:$E$92,MATCH(LEFT(L211,255),LEFT('Disaggregation Records'!$D$59:$D$92,255),0))=0,"",INDEX('Disaggregation Records'!$E$59:$E$92,MATCH(LEFT(L211,255),LEFT('Disaggregation Records'!$D$59:$D$92,255),0))),"")</f>
        <v/>
      </c>
      <c r="D211" s="509" t="str">
        <f t="array" ref="D211">IFERROR(IF(INDEX('Disaggregation Records'!$F$59:$F$92,MATCH(LEFT(L211,255),LEFT('Disaggregation Records'!$D$59:$D$92,255),0))=0,"",INDEX('Disaggregation Records'!$F$59:$F$92,MATCH(LEFT(L211,255),LEFT('Disaggregation Records'!$D$59:$D$92,255),0))),"")</f>
        <v/>
      </c>
      <c r="E211" s="399" t="str">
        <f t="array" ref="E211">IFERROR(IF(INDEX('Disaggregation Data'!$K$159:$K$310,MATCH(LEFT(M211,255),LEFT('Disaggregation Data'!$J$159:$J$310,255),0))=0,"",INDEX('Disaggregation Data'!$K$159:$K$310,MATCH(LEFT(M211,255),LEFT('Disaggregation Data'!J$159:$J$310,255),0))),"")</f>
        <v/>
      </c>
      <c r="F211" s="399" t="str">
        <f t="array" ref="F211">IFERROR(IF(INDEX('Disaggregation Data'!$L$159:$L$310,MATCH(LEFT(M211,255),LEFT('Disaggregation Data'!$J$159:$J$310,255),0))=0,"",INDEX('Disaggregation Data'!$L$159:$L$310,MATCH(LEFT(M211,255),LEFT('Disaggregation Data'!J$159:$J$310,255),0))),"")</f>
        <v/>
      </c>
      <c r="G211" s="399" t="str">
        <f t="array" ref="G211">IFERROR(IF(INDEX('Disaggregation Data'!$O$159:$O$310,MATCH(LEFT(M211,255),LEFT('Disaggregation Data'!$J$159:$J$310,255),0))=0,"",INDEX('Disaggregation Data'!$O$159:$O$310,MATCH(LEFT(M211,255),LEFT('Disaggregation Data'!J$159:$J$310,255),0))),"")</f>
        <v/>
      </c>
      <c r="H211" s="398" t="str">
        <f t="array" ref="H211">IFERROR(IF(INDEX('Disaggregation Data'!$P$159:$P$310,MATCH(LEFT(M211,255),LEFT('Disaggregation Data'!$J$159:$J$310,255),0))=0,"",INDEX('Disaggregation Data'!$P$159:$P$310,MATCH(LEFT(M211,255),LEFT('Disaggregation Data'!J$159:$J$310,255),0))),"")</f>
        <v/>
      </c>
      <c r="I211" s="398" t="str">
        <f t="array" ref="I211">IFERROR(IF(INDEX('Disaggregation Data'!$M$159:$M$310,MATCH(LEFT(M211,255),LEFT('Disaggregation Data'!$J$159:$J$310,255),0))=0,"",INDEX('Disaggregation Data'!$M$159:$M$310,MATCH(LEFT(M211,255),LEFT('Disaggregation Data'!J$159:$J$310,255),0))),"")</f>
        <v/>
      </c>
      <c r="J211" s="398" t="str">
        <f t="array" ref="J211">IFERROR(IF(INDEX('Disaggregation Data'!$N$159:$N$310,MATCH(LEFT(M211,255),LEFT('Disaggregation Data'!$J$159:$J$310,255),0))=0,"",INDEX('Disaggregation Data'!$N$159:$N$310,MATCH(LEFT(M211,255),LEFT('Disaggregation Data'!J$159:$J$310,255),0))),"")</f>
        <v/>
      </c>
      <c r="K211" s="490">
        <f t="shared" si="12"/>
        <v>23</v>
      </c>
      <c r="L211" s="490" t="str">
        <f t="shared" si="13"/>
        <v/>
      </c>
      <c r="M211" s="490" t="str">
        <f t="shared" si="14"/>
        <v/>
      </c>
      <c r="N211" s="468" t="b">
        <f t="shared" si="15"/>
        <v>0</v>
      </c>
      <c r="O211" s="473" t="s">
        <v>1727</v>
      </c>
      <c r="P211" s="512" t="str">
        <f t="array" ref="P211">IFERROR(IF(INDEX('Disaggregation Records'!$G$59:$G$92,MATCH(LEFT(L211,255),LEFT('Disaggregation Records'!$D$59:$D$92,255),0))=0,"",INDEX('Disaggregation Records'!$G$59:$G$92,MATCH(LEFT(L211,255),LEFT('Disaggregation Records'!$D$59:$D$92,255),0))),"")</f>
        <v/>
      </c>
      <c r="Q211" s="511" t="s">
        <v>844</v>
      </c>
      <c r="R211" s="50"/>
    </row>
    <row r="212" spans="1:18" ht="47.1" customHeight="1" x14ac:dyDescent="0.25">
      <c r="A212" s="396">
        <v>5</v>
      </c>
      <c r="B212" s="414" t="str">
        <f>IFERROR(VLOOKUP(A212,'Outcome Indicators - Section C'!$A$10:$S$27,19,FALSE),"")</f>
        <v/>
      </c>
      <c r="C212" s="509" t="str">
        <f t="array" ref="C212">IFERROR(IF(INDEX('Disaggregation Records'!$E$59:$E$92,MATCH(LEFT(L212,255),LEFT('Disaggregation Records'!$D$59:$D$92,255),0))=0,"",INDEX('Disaggregation Records'!$E$59:$E$92,MATCH(LEFT(L212,255),LEFT('Disaggregation Records'!$D$59:$D$92,255),0))),"")</f>
        <v/>
      </c>
      <c r="D212" s="509" t="str">
        <f t="array" ref="D212">IFERROR(IF(INDEX('Disaggregation Records'!$F$59:$F$92,MATCH(LEFT(L212,255),LEFT('Disaggregation Records'!$D$59:$D$92,255),0))=0,"",INDEX('Disaggregation Records'!$F$59:$F$92,MATCH(LEFT(L212,255),LEFT('Disaggregation Records'!$D$59:$D$92,255),0))),"")</f>
        <v/>
      </c>
      <c r="E212" s="399" t="str">
        <f t="array" ref="E212">IFERROR(IF(INDEX('Disaggregation Data'!$K$159:$K$310,MATCH(LEFT(M212,255),LEFT('Disaggregation Data'!$J$159:$J$310,255),0))=0,"",INDEX('Disaggregation Data'!$K$159:$K$310,MATCH(LEFT(M212,255),LEFT('Disaggregation Data'!J$159:$J$310,255),0))),"")</f>
        <v/>
      </c>
      <c r="F212" s="399" t="str">
        <f t="array" ref="F212">IFERROR(IF(INDEX('Disaggregation Data'!$L$159:$L$310,MATCH(LEFT(M212,255),LEFT('Disaggregation Data'!$J$159:$J$310,255),0))=0,"",INDEX('Disaggregation Data'!$L$159:$L$310,MATCH(LEFT(M212,255),LEFT('Disaggregation Data'!J$159:$J$310,255),0))),"")</f>
        <v/>
      </c>
      <c r="G212" s="399" t="str">
        <f t="array" ref="G212">IFERROR(IF(INDEX('Disaggregation Data'!$O$159:$O$310,MATCH(LEFT(M212,255),LEFT('Disaggregation Data'!$J$159:$J$310,255),0))=0,"",INDEX('Disaggregation Data'!$O$159:$O$310,MATCH(LEFT(M212,255),LEFT('Disaggregation Data'!J$159:$J$310,255),0))),"")</f>
        <v/>
      </c>
      <c r="H212" s="398" t="str">
        <f t="array" ref="H212">IFERROR(IF(INDEX('Disaggregation Data'!$P$159:$P$310,MATCH(LEFT(M212,255),LEFT('Disaggregation Data'!$J$159:$J$310,255),0))=0,"",INDEX('Disaggregation Data'!$P$159:$P$310,MATCH(LEFT(M212,255),LEFT('Disaggregation Data'!J$159:$J$310,255),0))),"")</f>
        <v/>
      </c>
      <c r="I212" s="398" t="str">
        <f t="array" ref="I212">IFERROR(IF(INDEX('Disaggregation Data'!$M$159:$M$310,MATCH(LEFT(M212,255),LEFT('Disaggregation Data'!$J$159:$J$310,255),0))=0,"",INDEX('Disaggregation Data'!$M$159:$M$310,MATCH(LEFT(M212,255),LEFT('Disaggregation Data'!J$159:$J$310,255),0))),"")</f>
        <v/>
      </c>
      <c r="J212" s="398" t="str">
        <f t="array" ref="J212">IFERROR(IF(INDEX('Disaggregation Data'!$N$159:$N$310,MATCH(LEFT(M212,255),LEFT('Disaggregation Data'!$J$159:$J$310,255),0))=0,"",INDEX('Disaggregation Data'!$N$159:$N$310,MATCH(LEFT(M212,255),LEFT('Disaggregation Data'!J$159:$J$310,255),0))),"")</f>
        <v/>
      </c>
      <c r="K212" s="490">
        <f t="shared" si="12"/>
        <v>24</v>
      </c>
      <c r="L212" s="490" t="str">
        <f t="shared" si="13"/>
        <v/>
      </c>
      <c r="M212" s="490" t="str">
        <f t="shared" si="14"/>
        <v/>
      </c>
      <c r="N212" s="468" t="b">
        <f t="shared" si="15"/>
        <v>0</v>
      </c>
      <c r="O212" s="473" t="s">
        <v>1728</v>
      </c>
      <c r="P212" s="512" t="str">
        <f t="array" ref="P212">IFERROR(IF(INDEX('Disaggregation Records'!$G$59:$G$92,MATCH(LEFT(L212,255),LEFT('Disaggregation Records'!$D$59:$D$92,255),0))=0,"",INDEX('Disaggregation Records'!$G$59:$G$92,MATCH(LEFT(L212,255),LEFT('Disaggregation Records'!$D$59:$D$92,255),0))),"")</f>
        <v/>
      </c>
      <c r="Q212" s="511" t="s">
        <v>844</v>
      </c>
      <c r="R212" s="50"/>
    </row>
    <row r="213" spans="1:18" ht="47.1" customHeight="1" x14ac:dyDescent="0.25">
      <c r="A213" s="396">
        <v>5</v>
      </c>
      <c r="B213" s="414" t="str">
        <f>IFERROR(VLOOKUP(A213,'Outcome Indicators - Section C'!$A$10:$S$27,19,FALSE),"")</f>
        <v/>
      </c>
      <c r="C213" s="509" t="str">
        <f t="array" ref="C213">IFERROR(IF(INDEX('Disaggregation Records'!$E$59:$E$92,MATCH(LEFT(L213,255),LEFT('Disaggregation Records'!$D$59:$D$92,255),0))=0,"",INDEX('Disaggregation Records'!$E$59:$E$92,MATCH(LEFT(L213,255),LEFT('Disaggregation Records'!$D$59:$D$92,255),0))),"")</f>
        <v/>
      </c>
      <c r="D213" s="509" t="str">
        <f t="array" ref="D213">IFERROR(IF(INDEX('Disaggregation Records'!$F$59:$F$92,MATCH(LEFT(L213,255),LEFT('Disaggregation Records'!$D$59:$D$92,255),0))=0,"",INDEX('Disaggregation Records'!$F$59:$F$92,MATCH(LEFT(L213,255),LEFT('Disaggregation Records'!$D$59:$D$92,255),0))),"")</f>
        <v/>
      </c>
      <c r="E213" s="399" t="str">
        <f t="array" ref="E213">IFERROR(IF(INDEX('Disaggregation Data'!$K$159:$K$310,MATCH(LEFT(M213,255),LEFT('Disaggregation Data'!$J$159:$J$310,255),0))=0,"",INDEX('Disaggregation Data'!$K$159:$K$310,MATCH(LEFT(M213,255),LEFT('Disaggregation Data'!J$159:$J$310,255),0))),"")</f>
        <v/>
      </c>
      <c r="F213" s="399" t="str">
        <f t="array" ref="F213">IFERROR(IF(INDEX('Disaggregation Data'!$L$159:$L$310,MATCH(LEFT(M213,255),LEFT('Disaggregation Data'!$J$159:$J$310,255),0))=0,"",INDEX('Disaggregation Data'!$L$159:$L$310,MATCH(LEFT(M213,255),LEFT('Disaggregation Data'!J$159:$J$310,255),0))),"")</f>
        <v/>
      </c>
      <c r="G213" s="399" t="str">
        <f t="array" ref="G213">IFERROR(IF(INDEX('Disaggregation Data'!$O$159:$O$310,MATCH(LEFT(M213,255),LEFT('Disaggregation Data'!$J$159:$J$310,255),0))=0,"",INDEX('Disaggregation Data'!$O$159:$O$310,MATCH(LEFT(M213,255),LEFT('Disaggregation Data'!J$159:$J$310,255),0))),"")</f>
        <v/>
      </c>
      <c r="H213" s="398" t="str">
        <f t="array" ref="H213">IFERROR(IF(INDEX('Disaggregation Data'!$P$159:$P$310,MATCH(LEFT(M213,255),LEFT('Disaggregation Data'!$J$159:$J$310,255),0))=0,"",INDEX('Disaggregation Data'!$P$159:$P$310,MATCH(LEFT(M213,255),LEFT('Disaggregation Data'!J$159:$J$310,255),0))),"")</f>
        <v/>
      </c>
      <c r="I213" s="398" t="str">
        <f t="array" ref="I213">IFERROR(IF(INDEX('Disaggregation Data'!$M$159:$M$310,MATCH(LEFT(M213,255),LEFT('Disaggregation Data'!$J$159:$J$310,255),0))=0,"",INDEX('Disaggregation Data'!$M$159:$M$310,MATCH(LEFT(M213,255),LEFT('Disaggregation Data'!J$159:$J$310,255),0))),"")</f>
        <v/>
      </c>
      <c r="J213" s="398" t="str">
        <f t="array" ref="J213">IFERROR(IF(INDEX('Disaggregation Data'!$N$159:$N$310,MATCH(LEFT(M213,255),LEFT('Disaggregation Data'!$J$159:$J$310,255),0))=0,"",INDEX('Disaggregation Data'!$N$159:$N$310,MATCH(LEFT(M213,255),LEFT('Disaggregation Data'!J$159:$J$310,255),0))),"")</f>
        <v/>
      </c>
      <c r="K213" s="490">
        <f t="shared" si="12"/>
        <v>25</v>
      </c>
      <c r="L213" s="490" t="str">
        <f t="shared" si="13"/>
        <v/>
      </c>
      <c r="M213" s="490" t="str">
        <f t="shared" si="14"/>
        <v/>
      </c>
      <c r="N213" s="468" t="b">
        <f t="shared" si="15"/>
        <v>0</v>
      </c>
      <c r="O213" s="473" t="s">
        <v>1729</v>
      </c>
      <c r="P213" s="512" t="str">
        <f t="array" ref="P213">IFERROR(IF(INDEX('Disaggregation Records'!$G$59:$G$92,MATCH(LEFT(L213,255),LEFT('Disaggregation Records'!$D$59:$D$92,255),0))=0,"",INDEX('Disaggregation Records'!$G$59:$G$92,MATCH(LEFT(L213,255),LEFT('Disaggregation Records'!$D$59:$D$92,255),0))),"")</f>
        <v/>
      </c>
      <c r="Q213" s="511" t="s">
        <v>844</v>
      </c>
      <c r="R213" s="50"/>
    </row>
    <row r="214" spans="1:18" ht="47.1" customHeight="1" x14ac:dyDescent="0.25">
      <c r="A214" s="396">
        <v>5</v>
      </c>
      <c r="B214" s="414" t="str">
        <f>IFERROR(VLOOKUP(A214,'Outcome Indicators - Section C'!$A$10:$S$27,19,FALSE),"")</f>
        <v/>
      </c>
      <c r="C214" s="509" t="str">
        <f t="array" ref="C214">IFERROR(IF(INDEX('Disaggregation Records'!$E$59:$E$92,MATCH(LEFT(L214,255),LEFT('Disaggregation Records'!$D$59:$D$92,255),0))=0,"",INDEX('Disaggregation Records'!$E$59:$E$92,MATCH(LEFT(L214,255),LEFT('Disaggregation Records'!$D$59:$D$92,255),0))),"")</f>
        <v/>
      </c>
      <c r="D214" s="509" t="str">
        <f t="array" ref="D214">IFERROR(IF(INDEX('Disaggregation Records'!$F$59:$F$92,MATCH(LEFT(L214,255),LEFT('Disaggregation Records'!$D$59:$D$92,255),0))=0,"",INDEX('Disaggregation Records'!$F$59:$F$92,MATCH(LEFT(L214,255),LEFT('Disaggregation Records'!$D$59:$D$92,255),0))),"")</f>
        <v/>
      </c>
      <c r="E214" s="399" t="str">
        <f t="array" ref="E214">IFERROR(IF(INDEX('Disaggregation Data'!$K$159:$K$310,MATCH(LEFT(M214,255),LEFT('Disaggregation Data'!$J$159:$J$310,255),0))=0,"",INDEX('Disaggregation Data'!$K$159:$K$310,MATCH(LEFT(M214,255),LEFT('Disaggregation Data'!J$159:$J$310,255),0))),"")</f>
        <v/>
      </c>
      <c r="F214" s="399" t="str">
        <f t="array" ref="F214">IFERROR(IF(INDEX('Disaggregation Data'!$L$159:$L$310,MATCH(LEFT(M214,255),LEFT('Disaggregation Data'!$J$159:$J$310,255),0))=0,"",INDEX('Disaggregation Data'!$L$159:$L$310,MATCH(LEFT(M214,255),LEFT('Disaggregation Data'!J$159:$J$310,255),0))),"")</f>
        <v/>
      </c>
      <c r="G214" s="399" t="str">
        <f t="array" ref="G214">IFERROR(IF(INDEX('Disaggregation Data'!$O$159:$O$310,MATCH(LEFT(M214,255),LEFT('Disaggregation Data'!$J$159:$J$310,255),0))=0,"",INDEX('Disaggregation Data'!$O$159:$O$310,MATCH(LEFT(M214,255),LEFT('Disaggregation Data'!J$159:$J$310,255),0))),"")</f>
        <v/>
      </c>
      <c r="H214" s="398" t="str">
        <f t="array" ref="H214">IFERROR(IF(INDEX('Disaggregation Data'!$P$159:$P$310,MATCH(LEFT(M214,255),LEFT('Disaggregation Data'!$J$159:$J$310,255),0))=0,"",INDEX('Disaggregation Data'!$P$159:$P$310,MATCH(LEFT(M214,255),LEFT('Disaggregation Data'!J$159:$J$310,255),0))),"")</f>
        <v/>
      </c>
      <c r="I214" s="398" t="str">
        <f t="array" ref="I214">IFERROR(IF(INDEX('Disaggregation Data'!$M$159:$M$310,MATCH(LEFT(M214,255),LEFT('Disaggregation Data'!$J$159:$J$310,255),0))=0,"",INDEX('Disaggregation Data'!$M$159:$M$310,MATCH(LEFT(M214,255),LEFT('Disaggregation Data'!J$159:$J$310,255),0))),"")</f>
        <v/>
      </c>
      <c r="J214" s="398" t="str">
        <f t="array" ref="J214">IFERROR(IF(INDEX('Disaggregation Data'!$N$159:$N$310,MATCH(LEFT(M214,255),LEFT('Disaggregation Data'!$J$159:$J$310,255),0))=0,"",INDEX('Disaggregation Data'!$N$159:$N$310,MATCH(LEFT(M214,255),LEFT('Disaggregation Data'!J$159:$J$310,255),0))),"")</f>
        <v/>
      </c>
      <c r="K214" s="490">
        <f t="shared" si="12"/>
        <v>26</v>
      </c>
      <c r="L214" s="490" t="str">
        <f t="shared" si="13"/>
        <v/>
      </c>
      <c r="M214" s="490" t="str">
        <f t="shared" si="14"/>
        <v/>
      </c>
      <c r="N214" s="468" t="b">
        <f t="shared" si="15"/>
        <v>0</v>
      </c>
      <c r="O214" s="473" t="s">
        <v>1730</v>
      </c>
      <c r="P214" s="512" t="str">
        <f t="array" ref="P214">IFERROR(IF(INDEX('Disaggregation Records'!$G$59:$G$92,MATCH(LEFT(L214,255),LEFT('Disaggregation Records'!$D$59:$D$92,255),0))=0,"",INDEX('Disaggregation Records'!$G$59:$G$92,MATCH(LEFT(L214,255),LEFT('Disaggregation Records'!$D$59:$D$92,255),0))),"")</f>
        <v/>
      </c>
      <c r="Q214" s="511" t="s">
        <v>844</v>
      </c>
      <c r="R214" s="50"/>
    </row>
    <row r="215" spans="1:18" ht="47.1" customHeight="1" x14ac:dyDescent="0.25">
      <c r="A215" s="396">
        <v>5</v>
      </c>
      <c r="B215" s="414" t="str">
        <f>IFERROR(VLOOKUP(A215,'Outcome Indicators - Section C'!$A$10:$S$27,19,FALSE),"")</f>
        <v/>
      </c>
      <c r="C215" s="509" t="str">
        <f t="array" ref="C215">IFERROR(IF(INDEX('Disaggregation Records'!$E$59:$E$92,MATCH(LEFT(L215,255),LEFT('Disaggregation Records'!$D$59:$D$92,255),0))=0,"",INDEX('Disaggregation Records'!$E$59:$E$92,MATCH(LEFT(L215,255),LEFT('Disaggregation Records'!$D$59:$D$92,255),0))),"")</f>
        <v/>
      </c>
      <c r="D215" s="509" t="str">
        <f t="array" ref="D215">IFERROR(IF(INDEX('Disaggregation Records'!$F$59:$F$92,MATCH(LEFT(L215,255),LEFT('Disaggregation Records'!$D$59:$D$92,255),0))=0,"",INDEX('Disaggregation Records'!$F$59:$F$92,MATCH(LEFT(L215,255),LEFT('Disaggregation Records'!$D$59:$D$92,255),0))),"")</f>
        <v/>
      </c>
      <c r="E215" s="399" t="str">
        <f t="array" ref="E215">IFERROR(IF(INDEX('Disaggregation Data'!$K$159:$K$310,MATCH(LEFT(M215,255),LEFT('Disaggregation Data'!$J$159:$J$310,255),0))=0,"",INDEX('Disaggregation Data'!$K$159:$K$310,MATCH(LEFT(M215,255),LEFT('Disaggregation Data'!J$159:$J$310,255),0))),"")</f>
        <v/>
      </c>
      <c r="F215" s="399" t="str">
        <f t="array" ref="F215">IFERROR(IF(INDEX('Disaggregation Data'!$L$159:$L$310,MATCH(LEFT(M215,255),LEFT('Disaggregation Data'!$J$159:$J$310,255),0))=0,"",INDEX('Disaggregation Data'!$L$159:$L$310,MATCH(LEFT(M215,255),LEFT('Disaggregation Data'!J$159:$J$310,255),0))),"")</f>
        <v/>
      </c>
      <c r="G215" s="399" t="str">
        <f t="array" ref="G215">IFERROR(IF(INDEX('Disaggregation Data'!$O$159:$O$310,MATCH(LEFT(M215,255),LEFT('Disaggregation Data'!$J$159:$J$310,255),0))=0,"",INDEX('Disaggregation Data'!$O$159:$O$310,MATCH(LEFT(M215,255),LEFT('Disaggregation Data'!J$159:$J$310,255),0))),"")</f>
        <v/>
      </c>
      <c r="H215" s="398" t="str">
        <f t="array" ref="H215">IFERROR(IF(INDEX('Disaggregation Data'!$P$159:$P$310,MATCH(LEFT(M215,255),LEFT('Disaggregation Data'!$J$159:$J$310,255),0))=0,"",INDEX('Disaggregation Data'!$P$159:$P$310,MATCH(LEFT(M215,255),LEFT('Disaggregation Data'!J$159:$J$310,255),0))),"")</f>
        <v/>
      </c>
      <c r="I215" s="398" t="str">
        <f t="array" ref="I215">IFERROR(IF(INDEX('Disaggregation Data'!$M$159:$M$310,MATCH(LEFT(M215,255),LEFT('Disaggregation Data'!$J$159:$J$310,255),0))=0,"",INDEX('Disaggregation Data'!$M$159:$M$310,MATCH(LEFT(M215,255),LEFT('Disaggregation Data'!J$159:$J$310,255),0))),"")</f>
        <v/>
      </c>
      <c r="J215" s="398" t="str">
        <f t="array" ref="J215">IFERROR(IF(INDEX('Disaggregation Data'!$N$159:$N$310,MATCH(LEFT(M215,255),LEFT('Disaggregation Data'!$J$159:$J$310,255),0))=0,"",INDEX('Disaggregation Data'!$N$159:$N$310,MATCH(LEFT(M215,255),LEFT('Disaggregation Data'!J$159:$J$310,255),0))),"")</f>
        <v/>
      </c>
      <c r="K215" s="490">
        <f t="shared" si="12"/>
        <v>27</v>
      </c>
      <c r="L215" s="490" t="str">
        <f t="shared" si="13"/>
        <v/>
      </c>
      <c r="M215" s="490" t="str">
        <f t="shared" si="14"/>
        <v/>
      </c>
      <c r="N215" s="468" t="b">
        <f t="shared" si="15"/>
        <v>0</v>
      </c>
      <c r="O215" s="473" t="s">
        <v>1731</v>
      </c>
      <c r="P215" s="512" t="str">
        <f t="array" ref="P215">IFERROR(IF(INDEX('Disaggregation Records'!$G$59:$G$92,MATCH(LEFT(L215,255),LEFT('Disaggregation Records'!$D$59:$D$92,255),0))=0,"",INDEX('Disaggregation Records'!$G$59:$G$92,MATCH(LEFT(L215,255),LEFT('Disaggregation Records'!$D$59:$D$92,255),0))),"")</f>
        <v/>
      </c>
      <c r="Q215" s="511" t="s">
        <v>844</v>
      </c>
      <c r="R215" s="50"/>
    </row>
    <row r="216" spans="1:18" ht="47.1" customHeight="1" x14ac:dyDescent="0.25">
      <c r="A216" s="396">
        <v>5</v>
      </c>
      <c r="B216" s="414" t="str">
        <f>IFERROR(VLOOKUP(A216,'Outcome Indicators - Section C'!$A$10:$S$27,19,FALSE),"")</f>
        <v/>
      </c>
      <c r="C216" s="509" t="str">
        <f t="array" ref="C216">IFERROR(IF(INDEX('Disaggregation Records'!$E$59:$E$92,MATCH(LEFT(L216,255),LEFT('Disaggregation Records'!$D$59:$D$92,255),0))=0,"",INDEX('Disaggregation Records'!$E$59:$E$92,MATCH(LEFT(L216,255),LEFT('Disaggregation Records'!$D$59:$D$92,255),0))),"")</f>
        <v/>
      </c>
      <c r="D216" s="509" t="str">
        <f t="array" ref="D216">IFERROR(IF(INDEX('Disaggregation Records'!$F$59:$F$92,MATCH(LEFT(L216,255),LEFT('Disaggregation Records'!$D$59:$D$92,255),0))=0,"",INDEX('Disaggregation Records'!$F$59:$F$92,MATCH(LEFT(L216,255),LEFT('Disaggregation Records'!$D$59:$D$92,255),0))),"")</f>
        <v/>
      </c>
      <c r="E216" s="399" t="str">
        <f t="array" ref="E216">IFERROR(IF(INDEX('Disaggregation Data'!$K$159:$K$310,MATCH(LEFT(M216,255),LEFT('Disaggregation Data'!$J$159:$J$310,255),0))=0,"",INDEX('Disaggregation Data'!$K$159:$K$310,MATCH(LEFT(M216,255),LEFT('Disaggregation Data'!J$159:$J$310,255),0))),"")</f>
        <v/>
      </c>
      <c r="F216" s="399" t="str">
        <f t="array" ref="F216">IFERROR(IF(INDEX('Disaggregation Data'!$L$159:$L$310,MATCH(LEFT(M216,255),LEFT('Disaggregation Data'!$J$159:$J$310,255),0))=0,"",INDEX('Disaggregation Data'!$L$159:$L$310,MATCH(LEFT(M216,255),LEFT('Disaggregation Data'!J$159:$J$310,255),0))),"")</f>
        <v/>
      </c>
      <c r="G216" s="399" t="str">
        <f t="array" ref="G216">IFERROR(IF(INDEX('Disaggregation Data'!$O$159:$O$310,MATCH(LEFT(M216,255),LEFT('Disaggregation Data'!$J$159:$J$310,255),0))=0,"",INDEX('Disaggregation Data'!$O$159:$O$310,MATCH(LEFT(M216,255),LEFT('Disaggregation Data'!J$159:$J$310,255),0))),"")</f>
        <v/>
      </c>
      <c r="H216" s="398" t="str">
        <f t="array" ref="H216">IFERROR(IF(INDEX('Disaggregation Data'!$P$159:$P$310,MATCH(LEFT(M216,255),LEFT('Disaggregation Data'!$J$159:$J$310,255),0))=0,"",INDEX('Disaggregation Data'!$P$159:$P$310,MATCH(LEFT(M216,255),LEFT('Disaggregation Data'!J$159:$J$310,255),0))),"")</f>
        <v/>
      </c>
      <c r="I216" s="398" t="str">
        <f t="array" ref="I216">IFERROR(IF(INDEX('Disaggregation Data'!$M$159:$M$310,MATCH(LEFT(M216,255),LEFT('Disaggregation Data'!$J$159:$J$310,255),0))=0,"",INDEX('Disaggregation Data'!$M$159:$M$310,MATCH(LEFT(M216,255),LEFT('Disaggregation Data'!J$159:$J$310,255),0))),"")</f>
        <v/>
      </c>
      <c r="J216" s="398" t="str">
        <f t="array" ref="J216">IFERROR(IF(INDEX('Disaggregation Data'!$N$159:$N$310,MATCH(LEFT(M216,255),LEFT('Disaggregation Data'!$J$159:$J$310,255),0))=0,"",INDEX('Disaggregation Data'!$N$159:$N$310,MATCH(LEFT(M216,255),LEFT('Disaggregation Data'!J$159:$J$310,255),0))),"")</f>
        <v/>
      </c>
      <c r="K216" s="490">
        <f t="shared" si="12"/>
        <v>28</v>
      </c>
      <c r="L216" s="490" t="str">
        <f t="shared" si="13"/>
        <v/>
      </c>
      <c r="M216" s="490" t="str">
        <f t="shared" si="14"/>
        <v/>
      </c>
      <c r="N216" s="468" t="b">
        <f t="shared" si="15"/>
        <v>0</v>
      </c>
      <c r="O216" s="473" t="s">
        <v>1732</v>
      </c>
      <c r="P216" s="512" t="str">
        <f t="array" ref="P216">IFERROR(IF(INDEX('Disaggregation Records'!$G$59:$G$92,MATCH(LEFT(L216,255),LEFT('Disaggregation Records'!$D$59:$D$92,255),0))=0,"",INDEX('Disaggregation Records'!$G$59:$G$92,MATCH(LEFT(L216,255),LEFT('Disaggregation Records'!$D$59:$D$92,255),0))),"")</f>
        <v/>
      </c>
      <c r="Q216" s="511" t="s">
        <v>844</v>
      </c>
      <c r="R216" s="50"/>
    </row>
    <row r="217" spans="1:18" ht="47.1" customHeight="1" x14ac:dyDescent="0.25">
      <c r="A217" s="396">
        <v>5</v>
      </c>
      <c r="B217" s="414" t="str">
        <f>IFERROR(VLOOKUP(A217,'Outcome Indicators - Section C'!$A$10:$S$27,19,FALSE),"")</f>
        <v/>
      </c>
      <c r="C217" s="509" t="str">
        <f t="array" ref="C217">IFERROR(IF(INDEX('Disaggregation Records'!$E$59:$E$92,MATCH(LEFT(L217,255),LEFT('Disaggregation Records'!$D$59:$D$92,255),0))=0,"",INDEX('Disaggregation Records'!$E$59:$E$92,MATCH(LEFT(L217,255),LEFT('Disaggregation Records'!$D$59:$D$92,255),0))),"")</f>
        <v/>
      </c>
      <c r="D217" s="509" t="str">
        <f t="array" ref="D217">IFERROR(IF(INDEX('Disaggregation Records'!$F$59:$F$92,MATCH(LEFT(L217,255),LEFT('Disaggregation Records'!$D$59:$D$92,255),0))=0,"",INDEX('Disaggregation Records'!$F$59:$F$92,MATCH(LEFT(L217,255),LEFT('Disaggregation Records'!$D$59:$D$92,255),0))),"")</f>
        <v/>
      </c>
      <c r="E217" s="399" t="str">
        <f t="array" ref="E217">IFERROR(IF(INDEX('Disaggregation Data'!$K$159:$K$310,MATCH(LEFT(M217,255),LEFT('Disaggregation Data'!$J$159:$J$310,255),0))=0,"",INDEX('Disaggregation Data'!$K$159:$K$310,MATCH(LEFT(M217,255),LEFT('Disaggregation Data'!J$159:$J$310,255),0))),"")</f>
        <v/>
      </c>
      <c r="F217" s="399" t="str">
        <f t="array" ref="F217">IFERROR(IF(INDEX('Disaggregation Data'!$L$159:$L$310,MATCH(LEFT(M217,255),LEFT('Disaggregation Data'!$J$159:$J$310,255),0))=0,"",INDEX('Disaggregation Data'!$L$159:$L$310,MATCH(LEFT(M217,255),LEFT('Disaggregation Data'!J$159:$J$310,255),0))),"")</f>
        <v/>
      </c>
      <c r="G217" s="399" t="str">
        <f t="array" ref="G217">IFERROR(IF(INDEX('Disaggregation Data'!$O$159:$O$310,MATCH(LEFT(M217,255),LEFT('Disaggregation Data'!$J$159:$J$310,255),0))=0,"",INDEX('Disaggregation Data'!$O$159:$O$310,MATCH(LEFT(M217,255),LEFT('Disaggregation Data'!J$159:$J$310,255),0))),"")</f>
        <v/>
      </c>
      <c r="H217" s="398" t="str">
        <f t="array" ref="H217">IFERROR(IF(INDEX('Disaggregation Data'!$P$159:$P$310,MATCH(LEFT(M217,255),LEFT('Disaggregation Data'!$J$159:$J$310,255),0))=0,"",INDEX('Disaggregation Data'!$P$159:$P$310,MATCH(LEFT(M217,255),LEFT('Disaggregation Data'!J$159:$J$310,255),0))),"")</f>
        <v/>
      </c>
      <c r="I217" s="398" t="str">
        <f t="array" ref="I217">IFERROR(IF(INDEX('Disaggregation Data'!$M$159:$M$310,MATCH(LEFT(M217,255),LEFT('Disaggregation Data'!$J$159:$J$310,255),0))=0,"",INDEX('Disaggregation Data'!$M$159:$M$310,MATCH(LEFT(M217,255),LEFT('Disaggregation Data'!J$159:$J$310,255),0))),"")</f>
        <v/>
      </c>
      <c r="J217" s="398" t="str">
        <f t="array" ref="J217">IFERROR(IF(INDEX('Disaggregation Data'!$N$159:$N$310,MATCH(LEFT(M217,255),LEFT('Disaggregation Data'!$J$159:$J$310,255),0))=0,"",INDEX('Disaggregation Data'!$N$159:$N$310,MATCH(LEFT(M217,255),LEFT('Disaggregation Data'!J$159:$J$310,255),0))),"")</f>
        <v/>
      </c>
      <c r="K217" s="490">
        <f t="shared" si="12"/>
        <v>29</v>
      </c>
      <c r="L217" s="490" t="str">
        <f t="shared" si="13"/>
        <v/>
      </c>
      <c r="M217" s="490" t="str">
        <f t="shared" si="14"/>
        <v/>
      </c>
      <c r="N217" s="468" t="b">
        <f t="shared" si="15"/>
        <v>0</v>
      </c>
      <c r="O217" s="473" t="s">
        <v>1733</v>
      </c>
      <c r="P217" s="512" t="str">
        <f t="array" ref="P217">IFERROR(IF(INDEX('Disaggregation Records'!$G$59:$G$92,MATCH(LEFT(L217,255),LEFT('Disaggregation Records'!$D$59:$D$92,255),0))=0,"",INDEX('Disaggregation Records'!$G$59:$G$92,MATCH(LEFT(L217,255),LEFT('Disaggregation Records'!$D$59:$D$92,255),0))),"")</f>
        <v/>
      </c>
      <c r="Q217" s="511" t="s">
        <v>844</v>
      </c>
      <c r="R217" s="50"/>
    </row>
    <row r="218" spans="1:18" ht="47.1" customHeight="1" x14ac:dyDescent="0.25">
      <c r="A218" s="396">
        <v>6</v>
      </c>
      <c r="B218" s="414" t="str">
        <f>IFERROR(VLOOKUP(A218,'Outcome Indicators - Section C'!$A$10:$S$27,19,FALSE),"")</f>
        <v/>
      </c>
      <c r="C218" s="509" t="str">
        <f t="array" ref="C218">IFERROR(IF(INDEX('Disaggregation Records'!$E$59:$E$92,MATCH(LEFT(L218,255),LEFT('Disaggregation Records'!$D$59:$D$92,255),0))=0,"",INDEX('Disaggregation Records'!$E$59:$E$92,MATCH(LEFT(L218,255),LEFT('Disaggregation Records'!$D$59:$D$92,255),0))),"")</f>
        <v/>
      </c>
      <c r="D218" s="509" t="str">
        <f t="array" ref="D218">IFERROR(IF(INDEX('Disaggregation Records'!$F$59:$F$92,MATCH(LEFT(L218,255),LEFT('Disaggregation Records'!$D$59:$D$92,255),0))=0,"",INDEX('Disaggregation Records'!$F$59:$F$92,MATCH(LEFT(L218,255),LEFT('Disaggregation Records'!$D$59:$D$92,255),0))),"")</f>
        <v/>
      </c>
      <c r="E218" s="399" t="str">
        <f t="array" ref="E218">IFERROR(IF(INDEX('Disaggregation Data'!$K$159:$K$310,MATCH(LEFT(M218,255),LEFT('Disaggregation Data'!$J$159:$J$310,255),0))=0,"",INDEX('Disaggregation Data'!$K$159:$K$310,MATCH(LEFT(M218,255),LEFT('Disaggregation Data'!J$159:$J$310,255),0))),"")</f>
        <v/>
      </c>
      <c r="F218" s="399" t="str">
        <f t="array" ref="F218">IFERROR(IF(INDEX('Disaggregation Data'!$L$159:$L$310,MATCH(LEFT(M218,255),LEFT('Disaggregation Data'!$J$159:$J$310,255),0))=0,"",INDEX('Disaggregation Data'!$L$159:$L$310,MATCH(LEFT(M218,255),LEFT('Disaggregation Data'!J$159:$J$310,255),0))),"")</f>
        <v/>
      </c>
      <c r="G218" s="399" t="str">
        <f t="array" ref="G218">IFERROR(IF(INDEX('Disaggregation Data'!$O$159:$O$310,MATCH(LEFT(M218,255),LEFT('Disaggregation Data'!$J$159:$J$310,255),0))=0,"",INDEX('Disaggregation Data'!$O$159:$O$310,MATCH(LEFT(M218,255),LEFT('Disaggregation Data'!J$159:$J$310,255),0))),"")</f>
        <v/>
      </c>
      <c r="H218" s="398" t="str">
        <f t="array" ref="H218">IFERROR(IF(INDEX('Disaggregation Data'!$P$159:$P$310,MATCH(LEFT(M218,255),LEFT('Disaggregation Data'!$J$159:$J$310,255),0))=0,"",INDEX('Disaggregation Data'!$P$159:$P$310,MATCH(LEFT(M218,255),LEFT('Disaggregation Data'!J$159:$J$310,255),0))),"")</f>
        <v/>
      </c>
      <c r="I218" s="398" t="str">
        <f t="array" ref="I218">IFERROR(IF(INDEX('Disaggregation Data'!$M$159:$M$310,MATCH(LEFT(M218,255),LEFT('Disaggregation Data'!$J$159:$J$310,255),0))=0,"",INDEX('Disaggregation Data'!$M$159:$M$310,MATCH(LEFT(M218,255),LEFT('Disaggregation Data'!J$159:$J$310,255),0))),"")</f>
        <v/>
      </c>
      <c r="J218" s="398" t="str">
        <f t="array" ref="J218">IFERROR(IF(INDEX('Disaggregation Data'!$N$159:$N$310,MATCH(LEFT(M218,255),LEFT('Disaggregation Data'!$J$159:$J$310,255),0))=0,"",INDEX('Disaggregation Data'!$N$159:$N$310,MATCH(LEFT(M218,255),LEFT('Disaggregation Data'!J$159:$J$310,255),0))),"")</f>
        <v/>
      </c>
      <c r="K218" s="490">
        <f t="shared" si="12"/>
        <v>30</v>
      </c>
      <c r="L218" s="490" t="str">
        <f t="shared" si="13"/>
        <v/>
      </c>
      <c r="M218" s="490" t="str">
        <f t="shared" si="14"/>
        <v/>
      </c>
      <c r="N218" s="468" t="b">
        <f t="shared" si="15"/>
        <v>0</v>
      </c>
      <c r="O218" s="473" t="s">
        <v>1734</v>
      </c>
      <c r="P218" s="512" t="str">
        <f t="array" ref="P218">IFERROR(IF(INDEX('Disaggregation Records'!$G$59:$G$92,MATCH(LEFT(L218,255),LEFT('Disaggregation Records'!$D$59:$D$92,255),0))=0,"",INDEX('Disaggregation Records'!$G$59:$G$92,MATCH(LEFT(L218,255),LEFT('Disaggregation Records'!$D$59:$D$92,255),0))),"")</f>
        <v/>
      </c>
      <c r="Q218" s="511" t="s">
        <v>845</v>
      </c>
      <c r="R218" s="50"/>
    </row>
    <row r="219" spans="1:18" ht="47.1" customHeight="1" x14ac:dyDescent="0.25">
      <c r="A219" s="396">
        <v>6</v>
      </c>
      <c r="B219" s="414" t="str">
        <f>IFERROR(VLOOKUP(A219,'Outcome Indicators - Section C'!$A$10:$S$27,19,FALSE),"")</f>
        <v/>
      </c>
      <c r="C219" s="509" t="str">
        <f t="array" ref="C219">IFERROR(IF(INDEX('Disaggregation Records'!$E$59:$E$92,MATCH(LEFT(L219,255),LEFT('Disaggregation Records'!$D$59:$D$92,255),0))=0,"",INDEX('Disaggregation Records'!$E$59:$E$92,MATCH(LEFT(L219,255),LEFT('Disaggregation Records'!$D$59:$D$92,255),0))),"")</f>
        <v/>
      </c>
      <c r="D219" s="509" t="str">
        <f t="array" ref="D219">IFERROR(IF(INDEX('Disaggregation Records'!$F$59:$F$92,MATCH(LEFT(L219,255),LEFT('Disaggregation Records'!$D$59:$D$92,255),0))=0,"",INDEX('Disaggregation Records'!$F$59:$F$92,MATCH(LEFT(L219,255),LEFT('Disaggregation Records'!$D$59:$D$92,255),0))),"")</f>
        <v/>
      </c>
      <c r="E219" s="399" t="str">
        <f t="array" ref="E219">IFERROR(IF(INDEX('Disaggregation Data'!$K$159:$K$310,MATCH(LEFT(M219,255),LEFT('Disaggregation Data'!$J$159:$J$310,255),0))=0,"",INDEX('Disaggregation Data'!$K$159:$K$310,MATCH(LEFT(M219,255),LEFT('Disaggregation Data'!J$159:$J$310,255),0))),"")</f>
        <v/>
      </c>
      <c r="F219" s="399" t="str">
        <f t="array" ref="F219">IFERROR(IF(INDEX('Disaggregation Data'!$L$159:$L$310,MATCH(LEFT(M219,255),LEFT('Disaggregation Data'!$J$159:$J$310,255),0))=0,"",INDEX('Disaggregation Data'!$L$159:$L$310,MATCH(LEFT(M219,255),LEFT('Disaggregation Data'!J$159:$J$310,255),0))),"")</f>
        <v/>
      </c>
      <c r="G219" s="399" t="str">
        <f t="array" ref="G219">IFERROR(IF(INDEX('Disaggregation Data'!$O$159:$O$310,MATCH(LEFT(M219,255),LEFT('Disaggregation Data'!$J$159:$J$310,255),0))=0,"",INDEX('Disaggregation Data'!$O$159:$O$310,MATCH(LEFT(M219,255),LEFT('Disaggregation Data'!J$159:$J$310,255),0))),"")</f>
        <v/>
      </c>
      <c r="H219" s="398" t="str">
        <f t="array" ref="H219">IFERROR(IF(INDEX('Disaggregation Data'!$P$159:$P$310,MATCH(LEFT(M219,255),LEFT('Disaggregation Data'!$J$159:$J$310,255),0))=0,"",INDEX('Disaggregation Data'!$P$159:$P$310,MATCH(LEFT(M219,255),LEFT('Disaggregation Data'!J$159:$J$310,255),0))),"")</f>
        <v/>
      </c>
      <c r="I219" s="398" t="str">
        <f t="array" ref="I219">IFERROR(IF(INDEX('Disaggregation Data'!$M$159:$M$310,MATCH(LEFT(M219,255),LEFT('Disaggregation Data'!$J$159:$J$310,255),0))=0,"",INDEX('Disaggregation Data'!$M$159:$M$310,MATCH(LEFT(M219,255),LEFT('Disaggregation Data'!J$159:$J$310,255),0))),"")</f>
        <v/>
      </c>
      <c r="J219" s="398" t="str">
        <f t="array" ref="J219">IFERROR(IF(INDEX('Disaggregation Data'!$N$159:$N$310,MATCH(LEFT(M219,255),LEFT('Disaggregation Data'!$J$159:$J$310,255),0))=0,"",INDEX('Disaggregation Data'!$N$159:$N$310,MATCH(LEFT(M219,255),LEFT('Disaggregation Data'!J$159:$J$310,255),0))),"")</f>
        <v/>
      </c>
      <c r="K219" s="490">
        <f t="shared" si="12"/>
        <v>31</v>
      </c>
      <c r="L219" s="490" t="str">
        <f t="shared" si="13"/>
        <v/>
      </c>
      <c r="M219" s="490" t="str">
        <f t="shared" si="14"/>
        <v/>
      </c>
      <c r="N219" s="468" t="b">
        <f t="shared" si="15"/>
        <v>0</v>
      </c>
      <c r="O219" s="473" t="s">
        <v>1735</v>
      </c>
      <c r="P219" s="512" t="str">
        <f t="array" ref="P219">IFERROR(IF(INDEX('Disaggregation Records'!$G$59:$G$92,MATCH(LEFT(L219,255),LEFT('Disaggregation Records'!$D$59:$D$92,255),0))=0,"",INDEX('Disaggregation Records'!$G$59:$G$92,MATCH(LEFT(L219,255),LEFT('Disaggregation Records'!$D$59:$D$92,255),0))),"")</f>
        <v/>
      </c>
      <c r="Q219" s="511" t="s">
        <v>845</v>
      </c>
      <c r="R219" s="50"/>
    </row>
    <row r="220" spans="1:18" ht="47.1" customHeight="1" x14ac:dyDescent="0.25">
      <c r="A220" s="396">
        <v>6</v>
      </c>
      <c r="B220" s="414" t="str">
        <f>IFERROR(VLOOKUP(A220,'Outcome Indicators - Section C'!$A$10:$S$27,19,FALSE),"")</f>
        <v/>
      </c>
      <c r="C220" s="509" t="str">
        <f t="array" ref="C220">IFERROR(IF(INDEX('Disaggregation Records'!$E$59:$E$92,MATCH(LEFT(L220,255),LEFT('Disaggregation Records'!$D$59:$D$92,255),0))=0,"",INDEX('Disaggregation Records'!$E$59:$E$92,MATCH(LEFT(L220,255),LEFT('Disaggregation Records'!$D$59:$D$92,255),0))),"")</f>
        <v/>
      </c>
      <c r="D220" s="509" t="str">
        <f t="array" ref="D220">IFERROR(IF(INDEX('Disaggregation Records'!$F$59:$F$92,MATCH(LEFT(L220,255),LEFT('Disaggregation Records'!$D$59:$D$92,255),0))=0,"",INDEX('Disaggregation Records'!$F$59:$F$92,MATCH(LEFT(L220,255),LEFT('Disaggregation Records'!$D$59:$D$92,255),0))),"")</f>
        <v/>
      </c>
      <c r="E220" s="399" t="str">
        <f t="array" ref="E220">IFERROR(IF(INDEX('Disaggregation Data'!$K$159:$K$310,MATCH(LEFT(M220,255),LEFT('Disaggregation Data'!$J$159:$J$310,255),0))=0,"",INDEX('Disaggregation Data'!$K$159:$K$310,MATCH(LEFT(M220,255),LEFT('Disaggregation Data'!J$159:$J$310,255),0))),"")</f>
        <v/>
      </c>
      <c r="F220" s="399" t="str">
        <f t="array" ref="F220">IFERROR(IF(INDEX('Disaggregation Data'!$L$159:$L$310,MATCH(LEFT(M220,255),LEFT('Disaggregation Data'!$J$159:$J$310,255),0))=0,"",INDEX('Disaggregation Data'!$L$159:$L$310,MATCH(LEFT(M220,255),LEFT('Disaggregation Data'!J$159:$J$310,255),0))),"")</f>
        <v/>
      </c>
      <c r="G220" s="399" t="str">
        <f t="array" ref="G220">IFERROR(IF(INDEX('Disaggregation Data'!$O$159:$O$310,MATCH(LEFT(M220,255),LEFT('Disaggregation Data'!$J$159:$J$310,255),0))=0,"",INDEX('Disaggregation Data'!$O$159:$O$310,MATCH(LEFT(M220,255),LEFT('Disaggregation Data'!J$159:$J$310,255),0))),"")</f>
        <v/>
      </c>
      <c r="H220" s="398" t="str">
        <f t="array" ref="H220">IFERROR(IF(INDEX('Disaggregation Data'!$P$159:$P$310,MATCH(LEFT(M220,255),LEFT('Disaggregation Data'!$J$159:$J$310,255),0))=0,"",INDEX('Disaggregation Data'!$P$159:$P$310,MATCH(LEFT(M220,255),LEFT('Disaggregation Data'!J$159:$J$310,255),0))),"")</f>
        <v/>
      </c>
      <c r="I220" s="398" t="str">
        <f t="array" ref="I220">IFERROR(IF(INDEX('Disaggregation Data'!$M$159:$M$310,MATCH(LEFT(M220,255),LEFT('Disaggregation Data'!$J$159:$J$310,255),0))=0,"",INDEX('Disaggregation Data'!$M$159:$M$310,MATCH(LEFT(M220,255),LEFT('Disaggregation Data'!J$159:$J$310,255),0))),"")</f>
        <v/>
      </c>
      <c r="J220" s="398" t="str">
        <f t="array" ref="J220">IFERROR(IF(INDEX('Disaggregation Data'!$N$159:$N$310,MATCH(LEFT(M220,255),LEFT('Disaggregation Data'!$J$159:$J$310,255),0))=0,"",INDEX('Disaggregation Data'!$N$159:$N$310,MATCH(LEFT(M220,255),LEFT('Disaggregation Data'!J$159:$J$310,255),0))),"")</f>
        <v/>
      </c>
      <c r="K220" s="490">
        <f t="shared" si="12"/>
        <v>32</v>
      </c>
      <c r="L220" s="490" t="str">
        <f t="shared" si="13"/>
        <v/>
      </c>
      <c r="M220" s="490" t="str">
        <f t="shared" si="14"/>
        <v/>
      </c>
      <c r="N220" s="468" t="b">
        <f t="shared" si="15"/>
        <v>0</v>
      </c>
      <c r="O220" s="473" t="s">
        <v>1736</v>
      </c>
      <c r="P220" s="512" t="str">
        <f t="array" ref="P220">IFERROR(IF(INDEX('Disaggregation Records'!$G$59:$G$92,MATCH(LEFT(L220,255),LEFT('Disaggregation Records'!$D$59:$D$92,255),0))=0,"",INDEX('Disaggregation Records'!$G$59:$G$92,MATCH(LEFT(L220,255),LEFT('Disaggregation Records'!$D$59:$D$92,255),0))),"")</f>
        <v/>
      </c>
      <c r="Q220" s="511" t="s">
        <v>845</v>
      </c>
      <c r="R220" s="50"/>
    </row>
    <row r="221" spans="1:18" ht="47.1" customHeight="1" x14ac:dyDescent="0.25">
      <c r="A221" s="396">
        <v>6</v>
      </c>
      <c r="B221" s="414" t="str">
        <f>IFERROR(VLOOKUP(A221,'Outcome Indicators - Section C'!$A$10:$S$27,19,FALSE),"")</f>
        <v/>
      </c>
      <c r="C221" s="509" t="str">
        <f t="array" ref="C221">IFERROR(IF(INDEX('Disaggregation Records'!$E$59:$E$92,MATCH(LEFT(L221,255),LEFT('Disaggregation Records'!$D$59:$D$92,255),0))=0,"",INDEX('Disaggregation Records'!$E$59:$E$92,MATCH(LEFT(L221,255),LEFT('Disaggregation Records'!$D$59:$D$92,255),0))),"")</f>
        <v/>
      </c>
      <c r="D221" s="509" t="str">
        <f t="array" ref="D221">IFERROR(IF(INDEX('Disaggregation Records'!$F$59:$F$92,MATCH(LEFT(L221,255),LEFT('Disaggregation Records'!$D$59:$D$92,255),0))=0,"",INDEX('Disaggregation Records'!$F$59:$F$92,MATCH(LEFT(L221,255),LEFT('Disaggregation Records'!$D$59:$D$92,255),0))),"")</f>
        <v/>
      </c>
      <c r="E221" s="399" t="str">
        <f t="array" ref="E221">IFERROR(IF(INDEX('Disaggregation Data'!$K$159:$K$310,MATCH(LEFT(M221,255),LEFT('Disaggregation Data'!$J$159:$J$310,255),0))=0,"",INDEX('Disaggregation Data'!$K$159:$K$310,MATCH(LEFT(M221,255),LEFT('Disaggregation Data'!J$159:$J$310,255),0))),"")</f>
        <v/>
      </c>
      <c r="F221" s="399" t="str">
        <f t="array" ref="F221">IFERROR(IF(INDEX('Disaggregation Data'!$L$159:$L$310,MATCH(LEFT(M221,255),LEFT('Disaggregation Data'!$J$159:$J$310,255),0))=0,"",INDEX('Disaggregation Data'!$L$159:$L$310,MATCH(LEFT(M221,255),LEFT('Disaggregation Data'!J$159:$J$310,255),0))),"")</f>
        <v/>
      </c>
      <c r="G221" s="399" t="str">
        <f t="array" ref="G221">IFERROR(IF(INDEX('Disaggregation Data'!$O$159:$O$310,MATCH(LEFT(M221,255),LEFT('Disaggregation Data'!$J$159:$J$310,255),0))=0,"",INDEX('Disaggregation Data'!$O$159:$O$310,MATCH(LEFT(M221,255),LEFT('Disaggregation Data'!J$159:$J$310,255),0))),"")</f>
        <v/>
      </c>
      <c r="H221" s="398" t="str">
        <f t="array" ref="H221">IFERROR(IF(INDEX('Disaggregation Data'!$P$159:$P$310,MATCH(LEFT(M221,255),LEFT('Disaggregation Data'!$J$159:$J$310,255),0))=0,"",INDEX('Disaggregation Data'!$P$159:$P$310,MATCH(LEFT(M221,255),LEFT('Disaggregation Data'!J$159:$J$310,255),0))),"")</f>
        <v/>
      </c>
      <c r="I221" s="398" t="str">
        <f t="array" ref="I221">IFERROR(IF(INDEX('Disaggregation Data'!$M$159:$M$310,MATCH(LEFT(M221,255),LEFT('Disaggregation Data'!$J$159:$J$310,255),0))=0,"",INDEX('Disaggregation Data'!$M$159:$M$310,MATCH(LEFT(M221,255),LEFT('Disaggregation Data'!J$159:$J$310,255),0))),"")</f>
        <v/>
      </c>
      <c r="J221" s="398" t="str">
        <f t="array" ref="J221">IFERROR(IF(INDEX('Disaggregation Data'!$N$159:$N$310,MATCH(LEFT(M221,255),LEFT('Disaggregation Data'!$J$159:$J$310,255),0))=0,"",INDEX('Disaggregation Data'!$N$159:$N$310,MATCH(LEFT(M221,255),LEFT('Disaggregation Data'!J$159:$J$310,255),0))),"")</f>
        <v/>
      </c>
      <c r="K221" s="490">
        <f t="shared" si="12"/>
        <v>33</v>
      </c>
      <c r="L221" s="490" t="str">
        <f t="shared" si="13"/>
        <v/>
      </c>
      <c r="M221" s="490" t="str">
        <f t="shared" si="14"/>
        <v/>
      </c>
      <c r="N221" s="468" t="b">
        <f t="shared" si="15"/>
        <v>0</v>
      </c>
      <c r="O221" s="473" t="s">
        <v>1737</v>
      </c>
      <c r="P221" s="512" t="str">
        <f t="array" ref="P221">IFERROR(IF(INDEX('Disaggregation Records'!$G$59:$G$92,MATCH(LEFT(L221,255),LEFT('Disaggregation Records'!$D$59:$D$92,255),0))=0,"",INDEX('Disaggregation Records'!$G$59:$G$92,MATCH(LEFT(L221,255),LEFT('Disaggregation Records'!$D$59:$D$92,255),0))),"")</f>
        <v/>
      </c>
      <c r="Q221" s="511" t="s">
        <v>845</v>
      </c>
      <c r="R221" s="50"/>
    </row>
    <row r="222" spans="1:18" ht="47.1" customHeight="1" x14ac:dyDescent="0.25">
      <c r="A222" s="396">
        <v>6</v>
      </c>
      <c r="B222" s="414" t="str">
        <f>IFERROR(VLOOKUP(A222,'Outcome Indicators - Section C'!$A$10:$S$27,19,FALSE),"")</f>
        <v/>
      </c>
      <c r="C222" s="509" t="str">
        <f t="array" ref="C222">IFERROR(IF(INDEX('Disaggregation Records'!$E$59:$E$92,MATCH(LEFT(L222,255),LEFT('Disaggregation Records'!$D$59:$D$92,255),0))=0,"",INDEX('Disaggregation Records'!$E$59:$E$92,MATCH(LEFT(L222,255),LEFT('Disaggregation Records'!$D$59:$D$92,255),0))),"")</f>
        <v/>
      </c>
      <c r="D222" s="509" t="str">
        <f t="array" ref="D222">IFERROR(IF(INDEX('Disaggregation Records'!$F$59:$F$92,MATCH(LEFT(L222,255),LEFT('Disaggregation Records'!$D$59:$D$92,255),0))=0,"",INDEX('Disaggregation Records'!$F$59:$F$92,MATCH(LEFT(L222,255),LEFT('Disaggregation Records'!$D$59:$D$92,255),0))),"")</f>
        <v/>
      </c>
      <c r="E222" s="399" t="str">
        <f t="array" ref="E222">IFERROR(IF(INDEX('Disaggregation Data'!$K$159:$K$310,MATCH(LEFT(M222,255),LEFT('Disaggregation Data'!$J$159:$J$310,255),0))=0,"",INDEX('Disaggregation Data'!$K$159:$K$310,MATCH(LEFT(M222,255),LEFT('Disaggregation Data'!J$159:$J$310,255),0))),"")</f>
        <v/>
      </c>
      <c r="F222" s="399" t="str">
        <f t="array" ref="F222">IFERROR(IF(INDEX('Disaggregation Data'!$L$159:$L$310,MATCH(LEFT(M222,255),LEFT('Disaggregation Data'!$J$159:$J$310,255),0))=0,"",INDEX('Disaggregation Data'!$L$159:$L$310,MATCH(LEFT(M222,255),LEFT('Disaggregation Data'!J$159:$J$310,255),0))),"")</f>
        <v/>
      </c>
      <c r="G222" s="399" t="str">
        <f t="array" ref="G222">IFERROR(IF(INDEX('Disaggregation Data'!$O$159:$O$310,MATCH(LEFT(M222,255),LEFT('Disaggregation Data'!$J$159:$J$310,255),0))=0,"",INDEX('Disaggregation Data'!$O$159:$O$310,MATCH(LEFT(M222,255),LEFT('Disaggregation Data'!J$159:$J$310,255),0))),"")</f>
        <v/>
      </c>
      <c r="H222" s="398" t="str">
        <f t="array" ref="H222">IFERROR(IF(INDEX('Disaggregation Data'!$P$159:$P$310,MATCH(LEFT(M222,255),LEFT('Disaggregation Data'!$J$159:$J$310,255),0))=0,"",INDEX('Disaggregation Data'!$P$159:$P$310,MATCH(LEFT(M222,255),LEFT('Disaggregation Data'!J$159:$J$310,255),0))),"")</f>
        <v/>
      </c>
      <c r="I222" s="398" t="str">
        <f t="array" ref="I222">IFERROR(IF(INDEX('Disaggregation Data'!$M$159:$M$310,MATCH(LEFT(M222,255),LEFT('Disaggregation Data'!$J$159:$J$310,255),0))=0,"",INDEX('Disaggregation Data'!$M$159:$M$310,MATCH(LEFT(M222,255),LEFT('Disaggregation Data'!J$159:$J$310,255),0))),"")</f>
        <v/>
      </c>
      <c r="J222" s="398" t="str">
        <f t="array" ref="J222">IFERROR(IF(INDEX('Disaggregation Data'!$N$159:$N$310,MATCH(LEFT(M222,255),LEFT('Disaggregation Data'!$J$159:$J$310,255),0))=0,"",INDEX('Disaggregation Data'!$N$159:$N$310,MATCH(LEFT(M222,255),LEFT('Disaggregation Data'!J$159:$J$310,255),0))),"")</f>
        <v/>
      </c>
      <c r="K222" s="490">
        <f t="shared" si="12"/>
        <v>34</v>
      </c>
      <c r="L222" s="490" t="str">
        <f t="shared" si="13"/>
        <v/>
      </c>
      <c r="M222" s="490" t="str">
        <f t="shared" si="14"/>
        <v/>
      </c>
      <c r="N222" s="468" t="b">
        <f t="shared" si="15"/>
        <v>0</v>
      </c>
      <c r="O222" s="473" t="s">
        <v>1738</v>
      </c>
      <c r="P222" s="512" t="str">
        <f t="array" ref="P222">IFERROR(IF(INDEX('Disaggregation Records'!$G$59:$G$92,MATCH(LEFT(L222,255),LEFT('Disaggregation Records'!$D$59:$D$92,255),0))=0,"",INDEX('Disaggregation Records'!$G$59:$G$92,MATCH(LEFT(L222,255),LEFT('Disaggregation Records'!$D$59:$D$92,255),0))),"")</f>
        <v/>
      </c>
      <c r="Q222" s="511" t="s">
        <v>845</v>
      </c>
      <c r="R222" s="50"/>
    </row>
    <row r="223" spans="1:18" ht="47.1" customHeight="1" x14ac:dyDescent="0.25">
      <c r="A223" s="396">
        <v>6</v>
      </c>
      <c r="B223" s="414" t="str">
        <f>IFERROR(VLOOKUP(A223,'Outcome Indicators - Section C'!$A$10:$S$27,19,FALSE),"")</f>
        <v/>
      </c>
      <c r="C223" s="509" t="str">
        <f t="array" ref="C223">IFERROR(IF(INDEX('Disaggregation Records'!$E$59:$E$92,MATCH(LEFT(L223,255),LEFT('Disaggregation Records'!$D$59:$D$92,255),0))=0,"",INDEX('Disaggregation Records'!$E$59:$E$92,MATCH(LEFT(L223,255),LEFT('Disaggregation Records'!$D$59:$D$92,255),0))),"")</f>
        <v/>
      </c>
      <c r="D223" s="509" t="str">
        <f t="array" ref="D223">IFERROR(IF(INDEX('Disaggregation Records'!$F$59:$F$92,MATCH(LEFT(L223,255),LEFT('Disaggregation Records'!$D$59:$D$92,255),0))=0,"",INDEX('Disaggregation Records'!$F$59:$F$92,MATCH(LEFT(L223,255),LEFT('Disaggregation Records'!$D$59:$D$92,255),0))),"")</f>
        <v/>
      </c>
      <c r="E223" s="399" t="str">
        <f t="array" ref="E223">IFERROR(IF(INDEX('Disaggregation Data'!$K$159:$K$310,MATCH(LEFT(M223,255),LEFT('Disaggregation Data'!$J$159:$J$310,255),0))=0,"",INDEX('Disaggregation Data'!$K$159:$K$310,MATCH(LEFT(M223,255),LEFT('Disaggregation Data'!J$159:$J$310,255),0))),"")</f>
        <v/>
      </c>
      <c r="F223" s="399" t="str">
        <f t="array" ref="F223">IFERROR(IF(INDEX('Disaggregation Data'!$L$159:$L$310,MATCH(LEFT(M223,255),LEFT('Disaggregation Data'!$J$159:$J$310,255),0))=0,"",INDEX('Disaggregation Data'!$L$159:$L$310,MATCH(LEFT(M223,255),LEFT('Disaggregation Data'!J$159:$J$310,255),0))),"")</f>
        <v/>
      </c>
      <c r="G223" s="399" t="str">
        <f t="array" ref="G223">IFERROR(IF(INDEX('Disaggregation Data'!$O$159:$O$310,MATCH(LEFT(M223,255),LEFT('Disaggregation Data'!$J$159:$J$310,255),0))=0,"",INDEX('Disaggregation Data'!$O$159:$O$310,MATCH(LEFT(M223,255),LEFT('Disaggregation Data'!J$159:$J$310,255),0))),"")</f>
        <v/>
      </c>
      <c r="H223" s="398" t="str">
        <f t="array" ref="H223">IFERROR(IF(INDEX('Disaggregation Data'!$P$159:$P$310,MATCH(LEFT(M223,255),LEFT('Disaggregation Data'!$J$159:$J$310,255),0))=0,"",INDEX('Disaggregation Data'!$P$159:$P$310,MATCH(LEFT(M223,255),LEFT('Disaggregation Data'!J$159:$J$310,255),0))),"")</f>
        <v/>
      </c>
      <c r="I223" s="398" t="str">
        <f t="array" ref="I223">IFERROR(IF(INDEX('Disaggregation Data'!$M$159:$M$310,MATCH(LEFT(M223,255),LEFT('Disaggregation Data'!$J$159:$J$310,255),0))=0,"",INDEX('Disaggregation Data'!$M$159:$M$310,MATCH(LEFT(M223,255),LEFT('Disaggregation Data'!J$159:$J$310,255),0))),"")</f>
        <v/>
      </c>
      <c r="J223" s="398" t="str">
        <f t="array" ref="J223">IFERROR(IF(INDEX('Disaggregation Data'!$N$159:$N$310,MATCH(LEFT(M223,255),LEFT('Disaggregation Data'!$J$159:$J$310,255),0))=0,"",INDEX('Disaggregation Data'!$N$159:$N$310,MATCH(LEFT(M223,255),LEFT('Disaggregation Data'!J$159:$J$310,255),0))),"")</f>
        <v/>
      </c>
      <c r="K223" s="490">
        <f t="shared" si="12"/>
        <v>35</v>
      </c>
      <c r="L223" s="490" t="str">
        <f t="shared" si="13"/>
        <v/>
      </c>
      <c r="M223" s="490" t="str">
        <f t="shared" si="14"/>
        <v/>
      </c>
      <c r="N223" s="468" t="b">
        <f t="shared" si="15"/>
        <v>0</v>
      </c>
      <c r="O223" s="473" t="s">
        <v>1739</v>
      </c>
      <c r="P223" s="512" t="str">
        <f t="array" ref="P223">IFERROR(IF(INDEX('Disaggregation Records'!$G$59:$G$92,MATCH(LEFT(L223,255),LEFT('Disaggregation Records'!$D$59:$D$92,255),0))=0,"",INDEX('Disaggregation Records'!$G$59:$G$92,MATCH(LEFT(L223,255),LEFT('Disaggregation Records'!$D$59:$D$92,255),0))),"")</f>
        <v/>
      </c>
      <c r="Q223" s="511" t="s">
        <v>845</v>
      </c>
      <c r="R223" s="50"/>
    </row>
    <row r="224" spans="1:18" ht="47.1" customHeight="1" x14ac:dyDescent="0.25">
      <c r="A224" s="396">
        <v>6</v>
      </c>
      <c r="B224" s="414" t="str">
        <f>IFERROR(VLOOKUP(A224,'Outcome Indicators - Section C'!$A$10:$S$27,19,FALSE),"")</f>
        <v/>
      </c>
      <c r="C224" s="509" t="str">
        <f t="array" ref="C224">IFERROR(IF(INDEX('Disaggregation Records'!$E$59:$E$92,MATCH(LEFT(L224,255),LEFT('Disaggregation Records'!$D$59:$D$92,255),0))=0,"",INDEX('Disaggregation Records'!$E$59:$E$92,MATCH(LEFT(L224,255),LEFT('Disaggregation Records'!$D$59:$D$92,255),0))),"")</f>
        <v/>
      </c>
      <c r="D224" s="509" t="str">
        <f t="array" ref="D224">IFERROR(IF(INDEX('Disaggregation Records'!$F$59:$F$92,MATCH(LEFT(L224,255),LEFT('Disaggregation Records'!$D$59:$D$92,255),0))=0,"",INDEX('Disaggregation Records'!$F$59:$F$92,MATCH(LEFT(L224,255),LEFT('Disaggregation Records'!$D$59:$D$92,255),0))),"")</f>
        <v/>
      </c>
      <c r="E224" s="399" t="str">
        <f t="array" ref="E224">IFERROR(IF(INDEX('Disaggregation Data'!$K$159:$K$310,MATCH(LEFT(M224,255),LEFT('Disaggregation Data'!$J$159:$J$310,255),0))=0,"",INDEX('Disaggregation Data'!$K$159:$K$310,MATCH(LEFT(M224,255),LEFT('Disaggregation Data'!J$159:$J$310,255),0))),"")</f>
        <v/>
      </c>
      <c r="F224" s="399" t="str">
        <f t="array" ref="F224">IFERROR(IF(INDEX('Disaggregation Data'!$L$159:$L$310,MATCH(LEFT(M224,255),LEFT('Disaggregation Data'!$J$159:$J$310,255),0))=0,"",INDEX('Disaggregation Data'!$L$159:$L$310,MATCH(LEFT(M224,255),LEFT('Disaggregation Data'!J$159:$J$310,255),0))),"")</f>
        <v/>
      </c>
      <c r="G224" s="399" t="str">
        <f t="array" ref="G224">IFERROR(IF(INDEX('Disaggregation Data'!$O$159:$O$310,MATCH(LEFT(M224,255),LEFT('Disaggregation Data'!$J$159:$J$310,255),0))=0,"",INDEX('Disaggregation Data'!$O$159:$O$310,MATCH(LEFT(M224,255),LEFT('Disaggregation Data'!J$159:$J$310,255),0))),"")</f>
        <v/>
      </c>
      <c r="H224" s="398" t="str">
        <f t="array" ref="H224">IFERROR(IF(INDEX('Disaggregation Data'!$P$159:$P$310,MATCH(LEFT(M224,255),LEFT('Disaggregation Data'!$J$159:$J$310,255),0))=0,"",INDEX('Disaggregation Data'!$P$159:$P$310,MATCH(LEFT(M224,255),LEFT('Disaggregation Data'!J$159:$J$310,255),0))),"")</f>
        <v/>
      </c>
      <c r="I224" s="398" t="str">
        <f t="array" ref="I224">IFERROR(IF(INDEX('Disaggregation Data'!$M$159:$M$310,MATCH(LEFT(M224,255),LEFT('Disaggregation Data'!$J$159:$J$310,255),0))=0,"",INDEX('Disaggregation Data'!$M$159:$M$310,MATCH(LEFT(M224,255),LEFT('Disaggregation Data'!J$159:$J$310,255),0))),"")</f>
        <v/>
      </c>
      <c r="J224" s="398" t="str">
        <f t="array" ref="J224">IFERROR(IF(INDEX('Disaggregation Data'!$N$159:$N$310,MATCH(LEFT(M224,255),LEFT('Disaggregation Data'!$J$159:$J$310,255),0))=0,"",INDEX('Disaggregation Data'!$N$159:$N$310,MATCH(LEFT(M224,255),LEFT('Disaggregation Data'!J$159:$J$310,255),0))),"")</f>
        <v/>
      </c>
      <c r="K224" s="490">
        <f t="shared" si="12"/>
        <v>36</v>
      </c>
      <c r="L224" s="490" t="str">
        <f t="shared" si="13"/>
        <v/>
      </c>
      <c r="M224" s="490" t="str">
        <f t="shared" si="14"/>
        <v/>
      </c>
      <c r="N224" s="468" t="b">
        <f t="shared" si="15"/>
        <v>0</v>
      </c>
      <c r="O224" s="473" t="s">
        <v>1740</v>
      </c>
      <c r="P224" s="512" t="str">
        <f t="array" ref="P224">IFERROR(IF(INDEX('Disaggregation Records'!$G$59:$G$92,MATCH(LEFT(L224,255),LEFT('Disaggregation Records'!$D$59:$D$92,255),0))=0,"",INDEX('Disaggregation Records'!$G$59:$G$92,MATCH(LEFT(L224,255),LEFT('Disaggregation Records'!$D$59:$D$92,255),0))),"")</f>
        <v/>
      </c>
      <c r="Q224" s="511" t="s">
        <v>845</v>
      </c>
      <c r="R224" s="50"/>
    </row>
    <row r="225" spans="1:18" ht="47.1" customHeight="1" x14ac:dyDescent="0.25">
      <c r="A225" s="396">
        <v>6</v>
      </c>
      <c r="B225" s="414" t="str">
        <f>IFERROR(VLOOKUP(A225,'Outcome Indicators - Section C'!$A$10:$S$27,19,FALSE),"")</f>
        <v/>
      </c>
      <c r="C225" s="509" t="str">
        <f t="array" ref="C225">IFERROR(IF(INDEX('Disaggregation Records'!$E$59:$E$92,MATCH(LEFT(L225,255),LEFT('Disaggregation Records'!$D$59:$D$92,255),0))=0,"",INDEX('Disaggregation Records'!$E$59:$E$92,MATCH(LEFT(L225,255),LEFT('Disaggregation Records'!$D$59:$D$92,255),0))),"")</f>
        <v/>
      </c>
      <c r="D225" s="509" t="str">
        <f t="array" ref="D225">IFERROR(IF(INDEX('Disaggregation Records'!$F$59:$F$92,MATCH(LEFT(L225,255),LEFT('Disaggregation Records'!$D$59:$D$92,255),0))=0,"",INDEX('Disaggregation Records'!$F$59:$F$92,MATCH(LEFT(L225,255),LEFT('Disaggregation Records'!$D$59:$D$92,255),0))),"")</f>
        <v/>
      </c>
      <c r="E225" s="399" t="str">
        <f t="array" ref="E225">IFERROR(IF(INDEX('Disaggregation Data'!$K$159:$K$310,MATCH(LEFT(M225,255),LEFT('Disaggregation Data'!$J$159:$J$310,255),0))=0,"",INDEX('Disaggregation Data'!$K$159:$K$310,MATCH(LEFT(M225,255),LEFT('Disaggregation Data'!J$159:$J$310,255),0))),"")</f>
        <v/>
      </c>
      <c r="F225" s="399" t="str">
        <f t="array" ref="F225">IFERROR(IF(INDEX('Disaggregation Data'!$L$159:$L$310,MATCH(LEFT(M225,255),LEFT('Disaggregation Data'!$J$159:$J$310,255),0))=0,"",INDEX('Disaggregation Data'!$L$159:$L$310,MATCH(LEFT(M225,255),LEFT('Disaggregation Data'!J$159:$J$310,255),0))),"")</f>
        <v/>
      </c>
      <c r="G225" s="399" t="str">
        <f t="array" ref="G225">IFERROR(IF(INDEX('Disaggregation Data'!$O$159:$O$310,MATCH(LEFT(M225,255),LEFT('Disaggregation Data'!$J$159:$J$310,255),0))=0,"",INDEX('Disaggregation Data'!$O$159:$O$310,MATCH(LEFT(M225,255),LEFT('Disaggregation Data'!J$159:$J$310,255),0))),"")</f>
        <v/>
      </c>
      <c r="H225" s="398" t="str">
        <f t="array" ref="H225">IFERROR(IF(INDEX('Disaggregation Data'!$P$159:$P$310,MATCH(LEFT(M225,255),LEFT('Disaggregation Data'!$J$159:$J$310,255),0))=0,"",INDEX('Disaggregation Data'!$P$159:$P$310,MATCH(LEFT(M225,255),LEFT('Disaggregation Data'!J$159:$J$310,255),0))),"")</f>
        <v/>
      </c>
      <c r="I225" s="398" t="str">
        <f t="array" ref="I225">IFERROR(IF(INDEX('Disaggregation Data'!$M$159:$M$310,MATCH(LEFT(M225,255),LEFT('Disaggregation Data'!$J$159:$J$310,255),0))=0,"",INDEX('Disaggregation Data'!$M$159:$M$310,MATCH(LEFT(M225,255),LEFT('Disaggregation Data'!J$159:$J$310,255),0))),"")</f>
        <v/>
      </c>
      <c r="J225" s="398" t="str">
        <f t="array" ref="J225">IFERROR(IF(INDEX('Disaggregation Data'!$N$159:$N$310,MATCH(LEFT(M225,255),LEFT('Disaggregation Data'!$J$159:$J$310,255),0))=0,"",INDEX('Disaggregation Data'!$N$159:$N$310,MATCH(LEFT(M225,255),LEFT('Disaggregation Data'!J$159:$J$310,255),0))),"")</f>
        <v/>
      </c>
      <c r="K225" s="490">
        <f t="shared" si="12"/>
        <v>37</v>
      </c>
      <c r="L225" s="490" t="str">
        <f t="shared" si="13"/>
        <v/>
      </c>
      <c r="M225" s="490" t="str">
        <f t="shared" si="14"/>
        <v/>
      </c>
      <c r="N225" s="468" t="b">
        <f t="shared" si="15"/>
        <v>0</v>
      </c>
      <c r="O225" s="473" t="s">
        <v>1741</v>
      </c>
      <c r="P225" s="512" t="str">
        <f t="array" ref="P225">IFERROR(IF(INDEX('Disaggregation Records'!$G$59:$G$92,MATCH(LEFT(L225,255),LEFT('Disaggregation Records'!$D$59:$D$92,255),0))=0,"",INDEX('Disaggregation Records'!$G$59:$G$92,MATCH(LEFT(L225,255),LEFT('Disaggregation Records'!$D$59:$D$92,255),0))),"")</f>
        <v/>
      </c>
      <c r="Q225" s="511" t="s">
        <v>845</v>
      </c>
      <c r="R225" s="50"/>
    </row>
    <row r="226" spans="1:18" ht="47.1" customHeight="1" x14ac:dyDescent="0.25">
      <c r="A226" s="396">
        <v>6</v>
      </c>
      <c r="B226" s="414" t="str">
        <f>IFERROR(VLOOKUP(A226,'Outcome Indicators - Section C'!$A$10:$S$27,19,FALSE),"")</f>
        <v/>
      </c>
      <c r="C226" s="509" t="str">
        <f t="array" ref="C226">IFERROR(IF(INDEX('Disaggregation Records'!$E$59:$E$92,MATCH(LEFT(L226,255),LEFT('Disaggregation Records'!$D$59:$D$92,255),0))=0,"",INDEX('Disaggregation Records'!$E$59:$E$92,MATCH(LEFT(L226,255),LEFT('Disaggregation Records'!$D$59:$D$92,255),0))),"")</f>
        <v/>
      </c>
      <c r="D226" s="509" t="str">
        <f t="array" ref="D226">IFERROR(IF(INDEX('Disaggregation Records'!$F$59:$F$92,MATCH(LEFT(L226,255),LEFT('Disaggregation Records'!$D$59:$D$92,255),0))=0,"",INDEX('Disaggregation Records'!$F$59:$F$92,MATCH(LEFT(L226,255),LEFT('Disaggregation Records'!$D$59:$D$92,255),0))),"")</f>
        <v/>
      </c>
      <c r="E226" s="399" t="str">
        <f t="array" ref="E226">IFERROR(IF(INDEX('Disaggregation Data'!$K$159:$K$310,MATCH(LEFT(M226,255),LEFT('Disaggregation Data'!$J$159:$J$310,255),0))=0,"",INDEX('Disaggregation Data'!$K$159:$K$310,MATCH(LEFT(M226,255),LEFT('Disaggregation Data'!J$159:$J$310,255),0))),"")</f>
        <v/>
      </c>
      <c r="F226" s="399" t="str">
        <f t="array" ref="F226">IFERROR(IF(INDEX('Disaggregation Data'!$L$159:$L$310,MATCH(LEFT(M226,255),LEFT('Disaggregation Data'!$J$159:$J$310,255),0))=0,"",INDEX('Disaggregation Data'!$L$159:$L$310,MATCH(LEFT(M226,255),LEFT('Disaggregation Data'!J$159:$J$310,255),0))),"")</f>
        <v/>
      </c>
      <c r="G226" s="399" t="str">
        <f t="array" ref="G226">IFERROR(IF(INDEX('Disaggregation Data'!$O$159:$O$310,MATCH(LEFT(M226,255),LEFT('Disaggregation Data'!$J$159:$J$310,255),0))=0,"",INDEX('Disaggregation Data'!$O$159:$O$310,MATCH(LEFT(M226,255),LEFT('Disaggregation Data'!J$159:$J$310,255),0))),"")</f>
        <v/>
      </c>
      <c r="H226" s="398" t="str">
        <f t="array" ref="H226">IFERROR(IF(INDEX('Disaggregation Data'!$P$159:$P$310,MATCH(LEFT(M226,255),LEFT('Disaggregation Data'!$J$159:$J$310,255),0))=0,"",INDEX('Disaggregation Data'!$P$159:$P$310,MATCH(LEFT(M226,255),LEFT('Disaggregation Data'!J$159:$J$310,255),0))),"")</f>
        <v/>
      </c>
      <c r="I226" s="398" t="str">
        <f t="array" ref="I226">IFERROR(IF(INDEX('Disaggregation Data'!$M$159:$M$310,MATCH(LEFT(M226,255),LEFT('Disaggregation Data'!$J$159:$J$310,255),0))=0,"",INDEX('Disaggregation Data'!$M$159:$M$310,MATCH(LEFT(M226,255),LEFT('Disaggregation Data'!J$159:$J$310,255),0))),"")</f>
        <v/>
      </c>
      <c r="J226" s="398" t="str">
        <f t="array" ref="J226">IFERROR(IF(INDEX('Disaggregation Data'!$N$159:$N$310,MATCH(LEFT(M226,255),LEFT('Disaggregation Data'!$J$159:$J$310,255),0))=0,"",INDEX('Disaggregation Data'!$N$159:$N$310,MATCH(LEFT(M226,255),LEFT('Disaggregation Data'!J$159:$J$310,255),0))),"")</f>
        <v/>
      </c>
      <c r="K226" s="490">
        <f t="shared" si="12"/>
        <v>38</v>
      </c>
      <c r="L226" s="490" t="str">
        <f t="shared" si="13"/>
        <v/>
      </c>
      <c r="M226" s="490" t="str">
        <f t="shared" si="14"/>
        <v/>
      </c>
      <c r="N226" s="468" t="b">
        <f t="shared" si="15"/>
        <v>0</v>
      </c>
      <c r="O226" s="473" t="s">
        <v>1742</v>
      </c>
      <c r="P226" s="512" t="str">
        <f t="array" ref="P226">IFERROR(IF(INDEX('Disaggregation Records'!$G$59:$G$92,MATCH(LEFT(L226,255),LEFT('Disaggregation Records'!$D$59:$D$92,255),0))=0,"",INDEX('Disaggregation Records'!$G$59:$G$92,MATCH(LEFT(L226,255),LEFT('Disaggregation Records'!$D$59:$D$92,255),0))),"")</f>
        <v/>
      </c>
      <c r="Q226" s="511" t="s">
        <v>845</v>
      </c>
      <c r="R226" s="50"/>
    </row>
    <row r="227" spans="1:18" ht="47.1" customHeight="1" x14ac:dyDescent="0.25">
      <c r="A227" s="396">
        <v>6</v>
      </c>
      <c r="B227" s="414" t="str">
        <f>IFERROR(VLOOKUP(A227,'Outcome Indicators - Section C'!$A$10:$S$27,19,FALSE),"")</f>
        <v/>
      </c>
      <c r="C227" s="509" t="str">
        <f t="array" ref="C227">IFERROR(IF(INDEX('Disaggregation Records'!$E$59:$E$92,MATCH(LEFT(L227,255),LEFT('Disaggregation Records'!$D$59:$D$92,255),0))=0,"",INDEX('Disaggregation Records'!$E$59:$E$92,MATCH(LEFT(L227,255),LEFT('Disaggregation Records'!$D$59:$D$92,255),0))),"")</f>
        <v/>
      </c>
      <c r="D227" s="509" t="str">
        <f t="array" ref="D227">IFERROR(IF(INDEX('Disaggregation Records'!$F$59:$F$92,MATCH(LEFT(L227,255),LEFT('Disaggregation Records'!$D$59:$D$92,255),0))=0,"",INDEX('Disaggregation Records'!$F$59:$F$92,MATCH(LEFT(L227,255),LEFT('Disaggregation Records'!$D$59:$D$92,255),0))),"")</f>
        <v/>
      </c>
      <c r="E227" s="399" t="str">
        <f t="array" ref="E227">IFERROR(IF(INDEX('Disaggregation Data'!$K$159:$K$310,MATCH(LEFT(M227,255),LEFT('Disaggregation Data'!$J$159:$J$310,255),0))=0,"",INDEX('Disaggregation Data'!$K$159:$K$310,MATCH(LEFT(M227,255),LEFT('Disaggregation Data'!J$159:$J$310,255),0))),"")</f>
        <v/>
      </c>
      <c r="F227" s="399" t="str">
        <f t="array" ref="F227">IFERROR(IF(INDEX('Disaggregation Data'!$L$159:$L$310,MATCH(LEFT(M227,255),LEFT('Disaggregation Data'!$J$159:$J$310,255),0))=0,"",INDEX('Disaggregation Data'!$L$159:$L$310,MATCH(LEFT(M227,255),LEFT('Disaggregation Data'!J$159:$J$310,255),0))),"")</f>
        <v/>
      </c>
      <c r="G227" s="399" t="str">
        <f t="array" ref="G227">IFERROR(IF(INDEX('Disaggregation Data'!$O$159:$O$310,MATCH(LEFT(M227,255),LEFT('Disaggregation Data'!$J$159:$J$310,255),0))=0,"",INDEX('Disaggregation Data'!$O$159:$O$310,MATCH(LEFT(M227,255),LEFT('Disaggregation Data'!J$159:$J$310,255),0))),"")</f>
        <v/>
      </c>
      <c r="H227" s="398" t="str">
        <f t="array" ref="H227">IFERROR(IF(INDEX('Disaggregation Data'!$P$159:$P$310,MATCH(LEFT(M227,255),LEFT('Disaggregation Data'!$J$159:$J$310,255),0))=0,"",INDEX('Disaggregation Data'!$P$159:$P$310,MATCH(LEFT(M227,255),LEFT('Disaggregation Data'!J$159:$J$310,255),0))),"")</f>
        <v/>
      </c>
      <c r="I227" s="398" t="str">
        <f t="array" ref="I227">IFERROR(IF(INDEX('Disaggregation Data'!$M$159:$M$310,MATCH(LEFT(M227,255),LEFT('Disaggregation Data'!$J$159:$J$310,255),0))=0,"",INDEX('Disaggregation Data'!$M$159:$M$310,MATCH(LEFT(M227,255),LEFT('Disaggregation Data'!J$159:$J$310,255),0))),"")</f>
        <v/>
      </c>
      <c r="J227" s="398" t="str">
        <f t="array" ref="J227">IFERROR(IF(INDEX('Disaggregation Data'!$N$159:$N$310,MATCH(LEFT(M227,255),LEFT('Disaggregation Data'!$J$159:$J$310,255),0))=0,"",INDEX('Disaggregation Data'!$N$159:$N$310,MATCH(LEFT(M227,255),LEFT('Disaggregation Data'!J$159:$J$310,255),0))),"")</f>
        <v/>
      </c>
      <c r="K227" s="490">
        <f t="shared" si="12"/>
        <v>39</v>
      </c>
      <c r="L227" s="490" t="str">
        <f t="shared" si="13"/>
        <v/>
      </c>
      <c r="M227" s="490" t="str">
        <f t="shared" si="14"/>
        <v/>
      </c>
      <c r="N227" s="468" t="b">
        <f t="shared" si="15"/>
        <v>0</v>
      </c>
      <c r="O227" s="473" t="s">
        <v>1743</v>
      </c>
      <c r="P227" s="512" t="str">
        <f t="array" ref="P227">IFERROR(IF(INDEX('Disaggregation Records'!$G$59:$G$92,MATCH(LEFT(L227,255),LEFT('Disaggregation Records'!$D$59:$D$92,255),0))=0,"",INDEX('Disaggregation Records'!$G$59:$G$92,MATCH(LEFT(L227,255),LEFT('Disaggregation Records'!$D$59:$D$92,255),0))),"")</f>
        <v/>
      </c>
      <c r="Q227" s="511" t="s">
        <v>845</v>
      </c>
      <c r="R227" s="50"/>
    </row>
    <row r="228" spans="1:18" ht="47.1" customHeight="1" x14ac:dyDescent="0.25">
      <c r="A228" s="396">
        <v>7</v>
      </c>
      <c r="B228" s="414" t="str">
        <f>IFERROR(VLOOKUP(A228,'Outcome Indicators - Section C'!$A$10:$S$27,19,FALSE),"")</f>
        <v/>
      </c>
      <c r="C228" s="509" t="str">
        <f t="array" ref="C228">IFERROR(IF(INDEX('Disaggregation Records'!$E$59:$E$92,MATCH(LEFT(L228,255),LEFT('Disaggregation Records'!$D$59:$D$92,255),0))=0,"",INDEX('Disaggregation Records'!$E$59:$E$92,MATCH(LEFT(L228,255),LEFT('Disaggregation Records'!$D$59:$D$92,255),0))),"")</f>
        <v/>
      </c>
      <c r="D228" s="509" t="str">
        <f t="array" ref="D228">IFERROR(IF(INDEX('Disaggregation Records'!$F$59:$F$92,MATCH(LEFT(L228,255),LEFT('Disaggregation Records'!$D$59:$D$92,255),0))=0,"",INDEX('Disaggregation Records'!$F$59:$F$92,MATCH(LEFT(L228,255),LEFT('Disaggregation Records'!$D$59:$D$92,255),0))),"")</f>
        <v/>
      </c>
      <c r="E228" s="399" t="str">
        <f t="array" ref="E228">IFERROR(IF(INDEX('Disaggregation Data'!$K$159:$K$310,MATCH(LEFT(M228,255),LEFT('Disaggregation Data'!$J$159:$J$310,255),0))=0,"",INDEX('Disaggregation Data'!$K$159:$K$310,MATCH(LEFT(M228,255),LEFT('Disaggregation Data'!J$159:$J$310,255),0))),"")</f>
        <v/>
      </c>
      <c r="F228" s="399" t="str">
        <f t="array" ref="F228">IFERROR(IF(INDEX('Disaggregation Data'!$L$159:$L$310,MATCH(LEFT(M228,255),LEFT('Disaggregation Data'!$J$159:$J$310,255),0))=0,"",INDEX('Disaggregation Data'!$L$159:$L$310,MATCH(LEFT(M228,255),LEFT('Disaggregation Data'!J$159:$J$310,255),0))),"")</f>
        <v/>
      </c>
      <c r="G228" s="399" t="str">
        <f t="array" ref="G228">IFERROR(IF(INDEX('Disaggregation Data'!$O$159:$O$310,MATCH(LEFT(M228,255),LEFT('Disaggregation Data'!$J$159:$J$310,255),0))=0,"",INDEX('Disaggregation Data'!$O$159:$O$310,MATCH(LEFT(M228,255),LEFT('Disaggregation Data'!J$159:$J$310,255),0))),"")</f>
        <v/>
      </c>
      <c r="H228" s="398" t="str">
        <f t="array" ref="H228">IFERROR(IF(INDEX('Disaggregation Data'!$P$159:$P$310,MATCH(LEFT(M228,255),LEFT('Disaggregation Data'!$J$159:$J$310,255),0))=0,"",INDEX('Disaggregation Data'!$P$159:$P$310,MATCH(LEFT(M228,255),LEFT('Disaggregation Data'!J$159:$J$310,255),0))),"")</f>
        <v/>
      </c>
      <c r="I228" s="398" t="str">
        <f t="array" ref="I228">IFERROR(IF(INDEX('Disaggregation Data'!$M$159:$M$310,MATCH(LEFT(M228,255),LEFT('Disaggregation Data'!$J$159:$J$310,255),0))=0,"",INDEX('Disaggregation Data'!$M$159:$M$310,MATCH(LEFT(M228,255),LEFT('Disaggregation Data'!J$159:$J$310,255),0))),"")</f>
        <v/>
      </c>
      <c r="J228" s="398" t="str">
        <f t="array" ref="J228">IFERROR(IF(INDEX('Disaggregation Data'!$N$159:$N$310,MATCH(LEFT(M228,255),LEFT('Disaggregation Data'!$J$159:$J$310,255),0))=0,"",INDEX('Disaggregation Data'!$N$159:$N$310,MATCH(LEFT(M228,255),LEFT('Disaggregation Data'!J$159:$J$310,255),0))),"")</f>
        <v/>
      </c>
      <c r="K228" s="490">
        <f t="shared" si="12"/>
        <v>40</v>
      </c>
      <c r="L228" s="490" t="str">
        <f t="shared" si="13"/>
        <v/>
      </c>
      <c r="M228" s="490" t="str">
        <f t="shared" si="14"/>
        <v/>
      </c>
      <c r="N228" s="468" t="b">
        <f t="shared" si="15"/>
        <v>0</v>
      </c>
      <c r="O228" s="473" t="s">
        <v>1744</v>
      </c>
      <c r="P228" s="512" t="str">
        <f t="array" ref="P228">IFERROR(IF(INDEX('Disaggregation Records'!$G$59:$G$92,MATCH(LEFT(L228,255),LEFT('Disaggregation Records'!$D$59:$D$92,255),0))=0,"",INDEX('Disaggregation Records'!$G$59:$G$92,MATCH(LEFT(L228,255),LEFT('Disaggregation Records'!$D$59:$D$92,255),0))),"")</f>
        <v/>
      </c>
      <c r="Q228" s="511" t="s">
        <v>846</v>
      </c>
      <c r="R228" s="50"/>
    </row>
    <row r="229" spans="1:18" ht="47.1" customHeight="1" x14ac:dyDescent="0.25">
      <c r="A229" s="396">
        <v>7</v>
      </c>
      <c r="B229" s="414" t="str">
        <f>IFERROR(VLOOKUP(A229,'Outcome Indicators - Section C'!$A$10:$S$27,19,FALSE),"")</f>
        <v/>
      </c>
      <c r="C229" s="509" t="str">
        <f t="array" ref="C229">IFERROR(IF(INDEX('Disaggregation Records'!$E$59:$E$92,MATCH(LEFT(L229,255),LEFT('Disaggregation Records'!$D$59:$D$92,255),0))=0,"",INDEX('Disaggregation Records'!$E$59:$E$92,MATCH(LEFT(L229,255),LEFT('Disaggregation Records'!$D$59:$D$92,255),0))),"")</f>
        <v/>
      </c>
      <c r="D229" s="509" t="str">
        <f t="array" ref="D229">IFERROR(IF(INDEX('Disaggregation Records'!$F$59:$F$92,MATCH(LEFT(L229,255),LEFT('Disaggregation Records'!$D$59:$D$92,255),0))=0,"",INDEX('Disaggregation Records'!$F$59:$F$92,MATCH(LEFT(L229,255),LEFT('Disaggregation Records'!$D$59:$D$92,255),0))),"")</f>
        <v/>
      </c>
      <c r="E229" s="399" t="str">
        <f t="array" ref="E229">IFERROR(IF(INDEX('Disaggregation Data'!$K$159:$K$310,MATCH(LEFT(M229,255),LEFT('Disaggregation Data'!$J$159:$J$310,255),0))=0,"",INDEX('Disaggregation Data'!$K$159:$K$310,MATCH(LEFT(M229,255),LEFT('Disaggregation Data'!J$159:$J$310,255),0))),"")</f>
        <v/>
      </c>
      <c r="F229" s="399" t="str">
        <f t="array" ref="F229">IFERROR(IF(INDEX('Disaggregation Data'!$L$159:$L$310,MATCH(LEFT(M229,255),LEFT('Disaggregation Data'!$J$159:$J$310,255),0))=0,"",INDEX('Disaggregation Data'!$L$159:$L$310,MATCH(LEFT(M229,255),LEFT('Disaggregation Data'!J$159:$J$310,255),0))),"")</f>
        <v/>
      </c>
      <c r="G229" s="399" t="str">
        <f t="array" ref="G229">IFERROR(IF(INDEX('Disaggregation Data'!$O$159:$O$310,MATCH(LEFT(M229,255),LEFT('Disaggregation Data'!$J$159:$J$310,255),0))=0,"",INDEX('Disaggregation Data'!$O$159:$O$310,MATCH(LEFT(M229,255),LEFT('Disaggregation Data'!J$159:$J$310,255),0))),"")</f>
        <v/>
      </c>
      <c r="H229" s="398" t="str">
        <f t="array" ref="H229">IFERROR(IF(INDEX('Disaggregation Data'!$P$159:$P$310,MATCH(LEFT(M229,255),LEFT('Disaggregation Data'!$J$159:$J$310,255),0))=0,"",INDEX('Disaggregation Data'!$P$159:$P$310,MATCH(LEFT(M229,255),LEFT('Disaggregation Data'!J$159:$J$310,255),0))),"")</f>
        <v/>
      </c>
      <c r="I229" s="398" t="str">
        <f t="array" ref="I229">IFERROR(IF(INDEX('Disaggregation Data'!$M$159:$M$310,MATCH(LEFT(M229,255),LEFT('Disaggregation Data'!$J$159:$J$310,255),0))=0,"",INDEX('Disaggregation Data'!$M$159:$M$310,MATCH(LEFT(M229,255),LEFT('Disaggregation Data'!J$159:$J$310,255),0))),"")</f>
        <v/>
      </c>
      <c r="J229" s="398" t="str">
        <f t="array" ref="J229">IFERROR(IF(INDEX('Disaggregation Data'!$N$159:$N$310,MATCH(LEFT(M229,255),LEFT('Disaggregation Data'!$J$159:$J$310,255),0))=0,"",INDEX('Disaggregation Data'!$N$159:$N$310,MATCH(LEFT(M229,255),LEFT('Disaggregation Data'!J$159:$J$310,255),0))),"")</f>
        <v/>
      </c>
      <c r="K229" s="490">
        <f t="shared" si="12"/>
        <v>41</v>
      </c>
      <c r="L229" s="490" t="str">
        <f t="shared" si="13"/>
        <v/>
      </c>
      <c r="M229" s="490" t="str">
        <f t="shared" si="14"/>
        <v/>
      </c>
      <c r="N229" s="468" t="b">
        <f t="shared" si="15"/>
        <v>0</v>
      </c>
      <c r="O229" s="473" t="s">
        <v>1745</v>
      </c>
      <c r="P229" s="512" t="str">
        <f t="array" ref="P229">IFERROR(IF(INDEX('Disaggregation Records'!$G$59:$G$92,MATCH(LEFT(L229,255),LEFT('Disaggregation Records'!$D$59:$D$92,255),0))=0,"",INDEX('Disaggregation Records'!$G$59:$G$92,MATCH(LEFT(L229,255),LEFT('Disaggregation Records'!$D$59:$D$92,255),0))),"")</f>
        <v/>
      </c>
      <c r="Q229" s="511" t="s">
        <v>846</v>
      </c>
      <c r="R229" s="50"/>
    </row>
    <row r="230" spans="1:18" ht="47.1" customHeight="1" x14ac:dyDescent="0.25">
      <c r="A230" s="396">
        <v>7</v>
      </c>
      <c r="B230" s="414" t="str">
        <f>IFERROR(VLOOKUP(A230,'Outcome Indicators - Section C'!$A$10:$S$27,19,FALSE),"")</f>
        <v/>
      </c>
      <c r="C230" s="509" t="str">
        <f t="array" ref="C230">IFERROR(IF(INDEX('Disaggregation Records'!$E$59:$E$92,MATCH(LEFT(L230,255),LEFT('Disaggregation Records'!$D$59:$D$92,255),0))=0,"",INDEX('Disaggregation Records'!$E$59:$E$92,MATCH(LEFT(L230,255),LEFT('Disaggregation Records'!$D$59:$D$92,255),0))),"")</f>
        <v/>
      </c>
      <c r="D230" s="509" t="str">
        <f t="array" ref="D230">IFERROR(IF(INDEX('Disaggregation Records'!$F$59:$F$92,MATCH(LEFT(L230,255),LEFT('Disaggregation Records'!$D$59:$D$92,255),0))=0,"",INDEX('Disaggregation Records'!$F$59:$F$92,MATCH(LEFT(L230,255),LEFT('Disaggregation Records'!$D$59:$D$92,255),0))),"")</f>
        <v/>
      </c>
      <c r="E230" s="399" t="str">
        <f t="array" ref="E230">IFERROR(IF(INDEX('Disaggregation Data'!$K$159:$K$310,MATCH(LEFT(M230,255),LEFT('Disaggregation Data'!$J$159:$J$310,255),0))=0,"",INDEX('Disaggregation Data'!$K$159:$K$310,MATCH(LEFT(M230,255),LEFT('Disaggregation Data'!J$159:$J$310,255),0))),"")</f>
        <v/>
      </c>
      <c r="F230" s="399" t="str">
        <f t="array" ref="F230">IFERROR(IF(INDEX('Disaggregation Data'!$L$159:$L$310,MATCH(LEFT(M230,255),LEFT('Disaggregation Data'!$J$159:$J$310,255),0))=0,"",INDEX('Disaggregation Data'!$L$159:$L$310,MATCH(LEFT(M230,255),LEFT('Disaggregation Data'!J$159:$J$310,255),0))),"")</f>
        <v/>
      </c>
      <c r="G230" s="399" t="str">
        <f t="array" ref="G230">IFERROR(IF(INDEX('Disaggregation Data'!$O$159:$O$310,MATCH(LEFT(M230,255),LEFT('Disaggregation Data'!$J$159:$J$310,255),0))=0,"",INDEX('Disaggregation Data'!$O$159:$O$310,MATCH(LEFT(M230,255),LEFT('Disaggregation Data'!J$159:$J$310,255),0))),"")</f>
        <v/>
      </c>
      <c r="H230" s="398" t="str">
        <f t="array" ref="H230">IFERROR(IF(INDEX('Disaggregation Data'!$P$159:$P$310,MATCH(LEFT(M230,255),LEFT('Disaggregation Data'!$J$159:$J$310,255),0))=0,"",INDEX('Disaggregation Data'!$P$159:$P$310,MATCH(LEFT(M230,255),LEFT('Disaggregation Data'!J$159:$J$310,255),0))),"")</f>
        <v/>
      </c>
      <c r="I230" s="398" t="str">
        <f t="array" ref="I230">IFERROR(IF(INDEX('Disaggregation Data'!$M$159:$M$310,MATCH(LEFT(M230,255),LEFT('Disaggregation Data'!$J$159:$J$310,255),0))=0,"",INDEX('Disaggregation Data'!$M$159:$M$310,MATCH(LEFT(M230,255),LEFT('Disaggregation Data'!J$159:$J$310,255),0))),"")</f>
        <v/>
      </c>
      <c r="J230" s="398" t="str">
        <f t="array" ref="J230">IFERROR(IF(INDEX('Disaggregation Data'!$N$159:$N$310,MATCH(LEFT(M230,255),LEFT('Disaggregation Data'!$J$159:$J$310,255),0))=0,"",INDEX('Disaggregation Data'!$N$159:$N$310,MATCH(LEFT(M230,255),LEFT('Disaggregation Data'!J$159:$J$310,255),0))),"")</f>
        <v/>
      </c>
      <c r="K230" s="490">
        <f t="shared" si="12"/>
        <v>42</v>
      </c>
      <c r="L230" s="490" t="str">
        <f t="shared" si="13"/>
        <v/>
      </c>
      <c r="M230" s="490" t="str">
        <f t="shared" si="14"/>
        <v/>
      </c>
      <c r="N230" s="468" t="b">
        <f t="shared" si="15"/>
        <v>0</v>
      </c>
      <c r="O230" s="473" t="s">
        <v>1746</v>
      </c>
      <c r="P230" s="512" t="str">
        <f t="array" ref="P230">IFERROR(IF(INDEX('Disaggregation Records'!$G$59:$G$92,MATCH(LEFT(L230,255),LEFT('Disaggregation Records'!$D$59:$D$92,255),0))=0,"",INDEX('Disaggregation Records'!$G$59:$G$92,MATCH(LEFT(L230,255),LEFT('Disaggregation Records'!$D$59:$D$92,255),0))),"")</f>
        <v/>
      </c>
      <c r="Q230" s="511" t="s">
        <v>846</v>
      </c>
      <c r="R230" s="50"/>
    </row>
    <row r="231" spans="1:18" ht="47.1" customHeight="1" x14ac:dyDescent="0.25">
      <c r="A231" s="396">
        <v>7</v>
      </c>
      <c r="B231" s="414" t="str">
        <f>IFERROR(VLOOKUP(A231,'Outcome Indicators - Section C'!$A$10:$S$27,19,FALSE),"")</f>
        <v/>
      </c>
      <c r="C231" s="509" t="str">
        <f t="array" ref="C231">IFERROR(IF(INDEX('Disaggregation Records'!$E$59:$E$92,MATCH(LEFT(L231,255),LEFT('Disaggregation Records'!$D$59:$D$92,255),0))=0,"",INDEX('Disaggregation Records'!$E$59:$E$92,MATCH(LEFT(L231,255),LEFT('Disaggregation Records'!$D$59:$D$92,255),0))),"")</f>
        <v/>
      </c>
      <c r="D231" s="509" t="str">
        <f t="array" ref="D231">IFERROR(IF(INDEX('Disaggregation Records'!$F$59:$F$92,MATCH(LEFT(L231,255),LEFT('Disaggregation Records'!$D$59:$D$92,255),0))=0,"",INDEX('Disaggregation Records'!$F$59:$F$92,MATCH(LEFT(L231,255),LEFT('Disaggregation Records'!$D$59:$D$92,255),0))),"")</f>
        <v/>
      </c>
      <c r="E231" s="399" t="str">
        <f t="array" ref="E231">IFERROR(IF(INDEX('Disaggregation Data'!$K$159:$K$310,MATCH(LEFT(M231,255),LEFT('Disaggregation Data'!$J$159:$J$310,255),0))=0,"",INDEX('Disaggregation Data'!$K$159:$K$310,MATCH(LEFT(M231,255),LEFT('Disaggregation Data'!J$159:$J$310,255),0))),"")</f>
        <v/>
      </c>
      <c r="F231" s="399" t="str">
        <f t="array" ref="F231">IFERROR(IF(INDEX('Disaggregation Data'!$L$159:$L$310,MATCH(LEFT(M231,255),LEFT('Disaggregation Data'!$J$159:$J$310,255),0))=0,"",INDEX('Disaggregation Data'!$L$159:$L$310,MATCH(LEFT(M231,255),LEFT('Disaggregation Data'!J$159:$J$310,255),0))),"")</f>
        <v/>
      </c>
      <c r="G231" s="399" t="str">
        <f t="array" ref="G231">IFERROR(IF(INDEX('Disaggregation Data'!$O$159:$O$310,MATCH(LEFT(M231,255),LEFT('Disaggregation Data'!$J$159:$J$310,255),0))=0,"",INDEX('Disaggregation Data'!$O$159:$O$310,MATCH(LEFT(M231,255),LEFT('Disaggregation Data'!J$159:$J$310,255),0))),"")</f>
        <v/>
      </c>
      <c r="H231" s="398" t="str">
        <f t="array" ref="H231">IFERROR(IF(INDEX('Disaggregation Data'!$P$159:$P$310,MATCH(LEFT(M231,255),LEFT('Disaggregation Data'!$J$159:$J$310,255),0))=0,"",INDEX('Disaggregation Data'!$P$159:$P$310,MATCH(LEFT(M231,255),LEFT('Disaggregation Data'!J$159:$J$310,255),0))),"")</f>
        <v/>
      </c>
      <c r="I231" s="398" t="str">
        <f t="array" ref="I231">IFERROR(IF(INDEX('Disaggregation Data'!$M$159:$M$310,MATCH(LEFT(M231,255),LEFT('Disaggregation Data'!$J$159:$J$310,255),0))=0,"",INDEX('Disaggregation Data'!$M$159:$M$310,MATCH(LEFT(M231,255),LEFT('Disaggregation Data'!J$159:$J$310,255),0))),"")</f>
        <v/>
      </c>
      <c r="J231" s="398" t="str">
        <f t="array" ref="J231">IFERROR(IF(INDEX('Disaggregation Data'!$N$159:$N$310,MATCH(LEFT(M231,255),LEFT('Disaggregation Data'!$J$159:$J$310,255),0))=0,"",INDEX('Disaggregation Data'!$N$159:$N$310,MATCH(LEFT(M231,255),LEFT('Disaggregation Data'!J$159:$J$310,255),0))),"")</f>
        <v/>
      </c>
      <c r="K231" s="490">
        <f t="shared" si="12"/>
        <v>43</v>
      </c>
      <c r="L231" s="490" t="str">
        <f t="shared" si="13"/>
        <v/>
      </c>
      <c r="M231" s="490" t="str">
        <f t="shared" si="14"/>
        <v/>
      </c>
      <c r="N231" s="468" t="b">
        <f t="shared" si="15"/>
        <v>0</v>
      </c>
      <c r="O231" s="473" t="s">
        <v>1747</v>
      </c>
      <c r="P231" s="512" t="str">
        <f t="array" ref="P231">IFERROR(IF(INDEX('Disaggregation Records'!$G$59:$G$92,MATCH(LEFT(L231,255),LEFT('Disaggregation Records'!$D$59:$D$92,255),0))=0,"",INDEX('Disaggregation Records'!$G$59:$G$92,MATCH(LEFT(L231,255),LEFT('Disaggregation Records'!$D$59:$D$92,255),0))),"")</f>
        <v/>
      </c>
      <c r="Q231" s="511" t="s">
        <v>846</v>
      </c>
      <c r="R231" s="50"/>
    </row>
    <row r="232" spans="1:18" ht="47.1" customHeight="1" x14ac:dyDescent="0.25">
      <c r="A232" s="396">
        <v>7</v>
      </c>
      <c r="B232" s="414" t="str">
        <f>IFERROR(VLOOKUP(A232,'Outcome Indicators - Section C'!$A$10:$S$27,19,FALSE),"")</f>
        <v/>
      </c>
      <c r="C232" s="509" t="str">
        <f t="array" ref="C232">IFERROR(IF(INDEX('Disaggregation Records'!$E$59:$E$92,MATCH(LEFT(L232,255),LEFT('Disaggregation Records'!$D$59:$D$92,255),0))=0,"",INDEX('Disaggregation Records'!$E$59:$E$92,MATCH(LEFT(L232,255),LEFT('Disaggregation Records'!$D$59:$D$92,255),0))),"")</f>
        <v/>
      </c>
      <c r="D232" s="509" t="str">
        <f t="array" ref="D232">IFERROR(IF(INDEX('Disaggregation Records'!$F$59:$F$92,MATCH(LEFT(L232,255),LEFT('Disaggregation Records'!$D$59:$D$92,255),0))=0,"",INDEX('Disaggregation Records'!$F$59:$F$92,MATCH(LEFT(L232,255),LEFT('Disaggregation Records'!$D$59:$D$92,255),0))),"")</f>
        <v/>
      </c>
      <c r="E232" s="399" t="str">
        <f t="array" ref="E232">IFERROR(IF(INDEX('Disaggregation Data'!$K$159:$K$310,MATCH(LEFT(M232,255),LEFT('Disaggregation Data'!$J$159:$J$310,255),0))=0,"",INDEX('Disaggregation Data'!$K$159:$K$310,MATCH(LEFT(M232,255),LEFT('Disaggregation Data'!J$159:$J$310,255),0))),"")</f>
        <v/>
      </c>
      <c r="F232" s="399" t="str">
        <f t="array" ref="F232">IFERROR(IF(INDEX('Disaggregation Data'!$L$159:$L$310,MATCH(LEFT(M232,255),LEFT('Disaggregation Data'!$J$159:$J$310,255),0))=0,"",INDEX('Disaggregation Data'!$L$159:$L$310,MATCH(LEFT(M232,255),LEFT('Disaggregation Data'!J$159:$J$310,255),0))),"")</f>
        <v/>
      </c>
      <c r="G232" s="399" t="str">
        <f t="array" ref="G232">IFERROR(IF(INDEX('Disaggregation Data'!$O$159:$O$310,MATCH(LEFT(M232,255),LEFT('Disaggregation Data'!$J$159:$J$310,255),0))=0,"",INDEX('Disaggregation Data'!$O$159:$O$310,MATCH(LEFT(M232,255),LEFT('Disaggregation Data'!J$159:$J$310,255),0))),"")</f>
        <v/>
      </c>
      <c r="H232" s="398" t="str">
        <f t="array" ref="H232">IFERROR(IF(INDEX('Disaggregation Data'!$P$159:$P$310,MATCH(LEFT(M232,255),LEFT('Disaggregation Data'!$J$159:$J$310,255),0))=0,"",INDEX('Disaggregation Data'!$P$159:$P$310,MATCH(LEFT(M232,255),LEFT('Disaggregation Data'!J$159:$J$310,255),0))),"")</f>
        <v/>
      </c>
      <c r="I232" s="398" t="str">
        <f t="array" ref="I232">IFERROR(IF(INDEX('Disaggregation Data'!$M$159:$M$310,MATCH(LEFT(M232,255),LEFT('Disaggregation Data'!$J$159:$J$310,255),0))=0,"",INDEX('Disaggregation Data'!$M$159:$M$310,MATCH(LEFT(M232,255),LEFT('Disaggregation Data'!J$159:$J$310,255),0))),"")</f>
        <v/>
      </c>
      <c r="J232" s="398" t="str">
        <f t="array" ref="J232">IFERROR(IF(INDEX('Disaggregation Data'!$N$159:$N$310,MATCH(LEFT(M232,255),LEFT('Disaggregation Data'!$J$159:$J$310,255),0))=0,"",INDEX('Disaggregation Data'!$N$159:$N$310,MATCH(LEFT(M232,255),LEFT('Disaggregation Data'!J$159:$J$310,255),0))),"")</f>
        <v/>
      </c>
      <c r="K232" s="490">
        <f t="shared" ref="K232:K295" si="16">IF(B232=B231,K231+1,0)</f>
        <v>44</v>
      </c>
      <c r="L232" s="490" t="str">
        <f t="shared" ref="L232:L295" si="17">IF(B232&lt;&gt;"",B232&amp;"-"&amp;K232,"")</f>
        <v/>
      </c>
      <c r="M232" s="490" t="str">
        <f t="shared" ref="M232:M295" si="18">IF(B232&lt;&gt;"",B232&amp;C232&amp;D232,"")</f>
        <v/>
      </c>
      <c r="N232" s="468" t="b">
        <f t="shared" ref="N232:N295" si="19">IFERROR(IF(B232&lt;&gt;"",TRUE,FALSE),"")</f>
        <v>0</v>
      </c>
      <c r="O232" s="473" t="s">
        <v>1748</v>
      </c>
      <c r="P232" s="512" t="str">
        <f t="array" ref="P232">IFERROR(IF(INDEX('Disaggregation Records'!$G$59:$G$92,MATCH(LEFT(L232,255),LEFT('Disaggregation Records'!$D$59:$D$92,255),0))=0,"",INDEX('Disaggregation Records'!$G$59:$G$92,MATCH(LEFT(L232,255),LEFT('Disaggregation Records'!$D$59:$D$92,255),0))),"")</f>
        <v/>
      </c>
      <c r="Q232" s="511" t="s">
        <v>846</v>
      </c>
      <c r="R232" s="50"/>
    </row>
    <row r="233" spans="1:18" ht="47.1" customHeight="1" x14ac:dyDescent="0.25">
      <c r="A233" s="396">
        <v>7</v>
      </c>
      <c r="B233" s="414" t="str">
        <f>IFERROR(VLOOKUP(A233,'Outcome Indicators - Section C'!$A$10:$S$27,19,FALSE),"")</f>
        <v/>
      </c>
      <c r="C233" s="509" t="str">
        <f t="array" ref="C233">IFERROR(IF(INDEX('Disaggregation Records'!$E$59:$E$92,MATCH(LEFT(L233,255),LEFT('Disaggregation Records'!$D$59:$D$92,255),0))=0,"",INDEX('Disaggregation Records'!$E$59:$E$92,MATCH(LEFT(L233,255),LEFT('Disaggregation Records'!$D$59:$D$92,255),0))),"")</f>
        <v/>
      </c>
      <c r="D233" s="509" t="str">
        <f t="array" ref="D233">IFERROR(IF(INDEX('Disaggregation Records'!$F$59:$F$92,MATCH(LEFT(L233,255),LEFT('Disaggregation Records'!$D$59:$D$92,255),0))=0,"",INDEX('Disaggregation Records'!$F$59:$F$92,MATCH(LEFT(L233,255),LEFT('Disaggregation Records'!$D$59:$D$92,255),0))),"")</f>
        <v/>
      </c>
      <c r="E233" s="399" t="str">
        <f t="array" ref="E233">IFERROR(IF(INDEX('Disaggregation Data'!$K$159:$K$310,MATCH(LEFT(M233,255),LEFT('Disaggregation Data'!$J$159:$J$310,255),0))=0,"",INDEX('Disaggregation Data'!$K$159:$K$310,MATCH(LEFT(M233,255),LEFT('Disaggregation Data'!J$159:$J$310,255),0))),"")</f>
        <v/>
      </c>
      <c r="F233" s="399" t="str">
        <f t="array" ref="F233">IFERROR(IF(INDEX('Disaggregation Data'!$L$159:$L$310,MATCH(LEFT(M233,255),LEFT('Disaggregation Data'!$J$159:$J$310,255),0))=0,"",INDEX('Disaggregation Data'!$L$159:$L$310,MATCH(LEFT(M233,255),LEFT('Disaggregation Data'!J$159:$J$310,255),0))),"")</f>
        <v/>
      </c>
      <c r="G233" s="399" t="str">
        <f t="array" ref="G233">IFERROR(IF(INDEX('Disaggregation Data'!$O$159:$O$310,MATCH(LEFT(M233,255),LEFT('Disaggregation Data'!$J$159:$J$310,255),0))=0,"",INDEX('Disaggregation Data'!$O$159:$O$310,MATCH(LEFT(M233,255),LEFT('Disaggregation Data'!J$159:$J$310,255),0))),"")</f>
        <v/>
      </c>
      <c r="H233" s="398" t="str">
        <f t="array" ref="H233">IFERROR(IF(INDEX('Disaggregation Data'!$P$159:$P$310,MATCH(LEFT(M233,255),LEFT('Disaggregation Data'!$J$159:$J$310,255),0))=0,"",INDEX('Disaggregation Data'!$P$159:$P$310,MATCH(LEFT(M233,255),LEFT('Disaggregation Data'!J$159:$J$310,255),0))),"")</f>
        <v/>
      </c>
      <c r="I233" s="398" t="str">
        <f t="array" ref="I233">IFERROR(IF(INDEX('Disaggregation Data'!$M$159:$M$310,MATCH(LEFT(M233,255),LEFT('Disaggregation Data'!$J$159:$J$310,255),0))=0,"",INDEX('Disaggregation Data'!$M$159:$M$310,MATCH(LEFT(M233,255),LEFT('Disaggregation Data'!J$159:$J$310,255),0))),"")</f>
        <v/>
      </c>
      <c r="J233" s="398" t="str">
        <f t="array" ref="J233">IFERROR(IF(INDEX('Disaggregation Data'!$N$159:$N$310,MATCH(LEFT(M233,255),LEFT('Disaggregation Data'!$J$159:$J$310,255),0))=0,"",INDEX('Disaggregation Data'!$N$159:$N$310,MATCH(LEFT(M233,255),LEFT('Disaggregation Data'!J$159:$J$310,255),0))),"")</f>
        <v/>
      </c>
      <c r="K233" s="490">
        <f t="shared" si="16"/>
        <v>45</v>
      </c>
      <c r="L233" s="490" t="str">
        <f t="shared" si="17"/>
        <v/>
      </c>
      <c r="M233" s="490" t="str">
        <f t="shared" si="18"/>
        <v/>
      </c>
      <c r="N233" s="468" t="b">
        <f t="shared" si="19"/>
        <v>0</v>
      </c>
      <c r="O233" s="473" t="s">
        <v>1749</v>
      </c>
      <c r="P233" s="512" t="str">
        <f t="array" ref="P233">IFERROR(IF(INDEX('Disaggregation Records'!$G$59:$G$92,MATCH(LEFT(L233,255),LEFT('Disaggregation Records'!$D$59:$D$92,255),0))=0,"",INDEX('Disaggregation Records'!$G$59:$G$92,MATCH(LEFT(L233,255),LEFT('Disaggregation Records'!$D$59:$D$92,255),0))),"")</f>
        <v/>
      </c>
      <c r="Q233" s="511" t="s">
        <v>846</v>
      </c>
      <c r="R233" s="50"/>
    </row>
    <row r="234" spans="1:18" ht="47.1" customHeight="1" x14ac:dyDescent="0.25">
      <c r="A234" s="396">
        <v>7</v>
      </c>
      <c r="B234" s="414" t="str">
        <f>IFERROR(VLOOKUP(A234,'Outcome Indicators - Section C'!$A$10:$S$27,19,FALSE),"")</f>
        <v/>
      </c>
      <c r="C234" s="509" t="str">
        <f t="array" ref="C234">IFERROR(IF(INDEX('Disaggregation Records'!$E$59:$E$92,MATCH(LEFT(L234,255),LEFT('Disaggregation Records'!$D$59:$D$92,255),0))=0,"",INDEX('Disaggregation Records'!$E$59:$E$92,MATCH(LEFT(L234,255),LEFT('Disaggregation Records'!$D$59:$D$92,255),0))),"")</f>
        <v/>
      </c>
      <c r="D234" s="509" t="str">
        <f t="array" ref="D234">IFERROR(IF(INDEX('Disaggregation Records'!$F$59:$F$92,MATCH(LEFT(L234,255),LEFT('Disaggregation Records'!$D$59:$D$92,255),0))=0,"",INDEX('Disaggregation Records'!$F$59:$F$92,MATCH(LEFT(L234,255),LEFT('Disaggregation Records'!$D$59:$D$92,255),0))),"")</f>
        <v/>
      </c>
      <c r="E234" s="399" t="str">
        <f t="array" ref="E234">IFERROR(IF(INDEX('Disaggregation Data'!$K$159:$K$310,MATCH(LEFT(M234,255),LEFT('Disaggregation Data'!$J$159:$J$310,255),0))=0,"",INDEX('Disaggregation Data'!$K$159:$K$310,MATCH(LEFT(M234,255),LEFT('Disaggregation Data'!J$159:$J$310,255),0))),"")</f>
        <v/>
      </c>
      <c r="F234" s="399" t="str">
        <f t="array" ref="F234">IFERROR(IF(INDEX('Disaggregation Data'!$L$159:$L$310,MATCH(LEFT(M234,255),LEFT('Disaggregation Data'!$J$159:$J$310,255),0))=0,"",INDEX('Disaggregation Data'!$L$159:$L$310,MATCH(LEFT(M234,255),LEFT('Disaggregation Data'!J$159:$J$310,255),0))),"")</f>
        <v/>
      </c>
      <c r="G234" s="399" t="str">
        <f t="array" ref="G234">IFERROR(IF(INDEX('Disaggregation Data'!$O$159:$O$310,MATCH(LEFT(M234,255),LEFT('Disaggregation Data'!$J$159:$J$310,255),0))=0,"",INDEX('Disaggregation Data'!$O$159:$O$310,MATCH(LEFT(M234,255),LEFT('Disaggregation Data'!J$159:$J$310,255),0))),"")</f>
        <v/>
      </c>
      <c r="H234" s="398" t="str">
        <f t="array" ref="H234">IFERROR(IF(INDEX('Disaggregation Data'!$P$159:$P$310,MATCH(LEFT(M234,255),LEFT('Disaggregation Data'!$J$159:$J$310,255),0))=0,"",INDEX('Disaggregation Data'!$P$159:$P$310,MATCH(LEFT(M234,255),LEFT('Disaggregation Data'!J$159:$J$310,255),0))),"")</f>
        <v/>
      </c>
      <c r="I234" s="398" t="str">
        <f t="array" ref="I234">IFERROR(IF(INDEX('Disaggregation Data'!$M$159:$M$310,MATCH(LEFT(M234,255),LEFT('Disaggregation Data'!$J$159:$J$310,255),0))=0,"",INDEX('Disaggregation Data'!$M$159:$M$310,MATCH(LEFT(M234,255),LEFT('Disaggregation Data'!J$159:$J$310,255),0))),"")</f>
        <v/>
      </c>
      <c r="J234" s="398" t="str">
        <f t="array" ref="J234">IFERROR(IF(INDEX('Disaggregation Data'!$N$159:$N$310,MATCH(LEFT(M234,255),LEFT('Disaggregation Data'!$J$159:$J$310,255),0))=0,"",INDEX('Disaggregation Data'!$N$159:$N$310,MATCH(LEFT(M234,255),LEFT('Disaggregation Data'!J$159:$J$310,255),0))),"")</f>
        <v/>
      </c>
      <c r="K234" s="490">
        <f t="shared" si="16"/>
        <v>46</v>
      </c>
      <c r="L234" s="490" t="str">
        <f t="shared" si="17"/>
        <v/>
      </c>
      <c r="M234" s="490" t="str">
        <f t="shared" si="18"/>
        <v/>
      </c>
      <c r="N234" s="468" t="b">
        <f t="shared" si="19"/>
        <v>0</v>
      </c>
      <c r="O234" s="473" t="s">
        <v>1750</v>
      </c>
      <c r="P234" s="512" t="str">
        <f t="array" ref="P234">IFERROR(IF(INDEX('Disaggregation Records'!$G$59:$G$92,MATCH(LEFT(L234,255),LEFT('Disaggregation Records'!$D$59:$D$92,255),0))=0,"",INDEX('Disaggregation Records'!$G$59:$G$92,MATCH(LEFT(L234,255),LEFT('Disaggregation Records'!$D$59:$D$92,255),0))),"")</f>
        <v/>
      </c>
      <c r="Q234" s="511" t="s">
        <v>846</v>
      </c>
      <c r="R234" s="50"/>
    </row>
    <row r="235" spans="1:18" ht="47.1" customHeight="1" x14ac:dyDescent="0.25">
      <c r="A235" s="396">
        <v>7</v>
      </c>
      <c r="B235" s="414" t="str">
        <f>IFERROR(VLOOKUP(A235,'Outcome Indicators - Section C'!$A$10:$S$27,19,FALSE),"")</f>
        <v/>
      </c>
      <c r="C235" s="509" t="str">
        <f t="array" ref="C235">IFERROR(IF(INDEX('Disaggregation Records'!$E$59:$E$92,MATCH(LEFT(L235,255),LEFT('Disaggregation Records'!$D$59:$D$92,255),0))=0,"",INDEX('Disaggregation Records'!$E$59:$E$92,MATCH(LEFT(L235,255),LEFT('Disaggregation Records'!$D$59:$D$92,255),0))),"")</f>
        <v/>
      </c>
      <c r="D235" s="509" t="str">
        <f t="array" ref="D235">IFERROR(IF(INDEX('Disaggregation Records'!$F$59:$F$92,MATCH(LEFT(L235,255),LEFT('Disaggregation Records'!$D$59:$D$92,255),0))=0,"",INDEX('Disaggregation Records'!$F$59:$F$92,MATCH(LEFT(L235,255),LEFT('Disaggregation Records'!$D$59:$D$92,255),0))),"")</f>
        <v/>
      </c>
      <c r="E235" s="399" t="str">
        <f t="array" ref="E235">IFERROR(IF(INDEX('Disaggregation Data'!$K$159:$K$310,MATCH(LEFT(M235,255),LEFT('Disaggregation Data'!$J$159:$J$310,255),0))=0,"",INDEX('Disaggregation Data'!$K$159:$K$310,MATCH(LEFT(M235,255),LEFT('Disaggregation Data'!J$159:$J$310,255),0))),"")</f>
        <v/>
      </c>
      <c r="F235" s="399" t="str">
        <f t="array" ref="F235">IFERROR(IF(INDEX('Disaggregation Data'!$L$159:$L$310,MATCH(LEFT(M235,255),LEFT('Disaggregation Data'!$J$159:$J$310,255),0))=0,"",INDEX('Disaggregation Data'!$L$159:$L$310,MATCH(LEFT(M235,255),LEFT('Disaggregation Data'!J$159:$J$310,255),0))),"")</f>
        <v/>
      </c>
      <c r="G235" s="399" t="str">
        <f t="array" ref="G235">IFERROR(IF(INDEX('Disaggregation Data'!$O$159:$O$310,MATCH(LEFT(M235,255),LEFT('Disaggregation Data'!$J$159:$J$310,255),0))=0,"",INDEX('Disaggregation Data'!$O$159:$O$310,MATCH(LEFT(M235,255),LEFT('Disaggregation Data'!J$159:$J$310,255),0))),"")</f>
        <v/>
      </c>
      <c r="H235" s="398" t="str">
        <f t="array" ref="H235">IFERROR(IF(INDEX('Disaggregation Data'!$P$159:$P$310,MATCH(LEFT(M235,255),LEFT('Disaggregation Data'!$J$159:$J$310,255),0))=0,"",INDEX('Disaggregation Data'!$P$159:$P$310,MATCH(LEFT(M235,255),LEFT('Disaggregation Data'!J$159:$J$310,255),0))),"")</f>
        <v/>
      </c>
      <c r="I235" s="398" t="str">
        <f t="array" ref="I235">IFERROR(IF(INDEX('Disaggregation Data'!$M$159:$M$310,MATCH(LEFT(M235,255),LEFT('Disaggregation Data'!$J$159:$J$310,255),0))=0,"",INDEX('Disaggregation Data'!$M$159:$M$310,MATCH(LEFT(M235,255),LEFT('Disaggregation Data'!J$159:$J$310,255),0))),"")</f>
        <v/>
      </c>
      <c r="J235" s="398" t="str">
        <f t="array" ref="J235">IFERROR(IF(INDEX('Disaggregation Data'!$N$159:$N$310,MATCH(LEFT(M235,255),LEFT('Disaggregation Data'!$J$159:$J$310,255),0))=0,"",INDEX('Disaggregation Data'!$N$159:$N$310,MATCH(LEFT(M235,255),LEFT('Disaggregation Data'!J$159:$J$310,255),0))),"")</f>
        <v/>
      </c>
      <c r="K235" s="490">
        <f t="shared" si="16"/>
        <v>47</v>
      </c>
      <c r="L235" s="490" t="str">
        <f t="shared" si="17"/>
        <v/>
      </c>
      <c r="M235" s="490" t="str">
        <f t="shared" si="18"/>
        <v/>
      </c>
      <c r="N235" s="468" t="b">
        <f t="shared" si="19"/>
        <v>0</v>
      </c>
      <c r="O235" s="473" t="s">
        <v>1751</v>
      </c>
      <c r="P235" s="512" t="str">
        <f t="array" ref="P235">IFERROR(IF(INDEX('Disaggregation Records'!$G$59:$G$92,MATCH(LEFT(L235,255),LEFT('Disaggregation Records'!$D$59:$D$92,255),0))=0,"",INDEX('Disaggregation Records'!$G$59:$G$92,MATCH(LEFT(L235,255),LEFT('Disaggregation Records'!$D$59:$D$92,255),0))),"")</f>
        <v/>
      </c>
      <c r="Q235" s="511" t="s">
        <v>846</v>
      </c>
      <c r="R235" s="50"/>
    </row>
    <row r="236" spans="1:18" ht="47.1" customHeight="1" x14ac:dyDescent="0.25">
      <c r="A236" s="396">
        <v>7</v>
      </c>
      <c r="B236" s="414" t="str">
        <f>IFERROR(VLOOKUP(A236,'Outcome Indicators - Section C'!$A$10:$S$27,19,FALSE),"")</f>
        <v/>
      </c>
      <c r="C236" s="509" t="str">
        <f t="array" ref="C236">IFERROR(IF(INDEX('Disaggregation Records'!$E$59:$E$92,MATCH(LEFT(L236,255),LEFT('Disaggregation Records'!$D$59:$D$92,255),0))=0,"",INDEX('Disaggregation Records'!$E$59:$E$92,MATCH(LEFT(L236,255),LEFT('Disaggregation Records'!$D$59:$D$92,255),0))),"")</f>
        <v/>
      </c>
      <c r="D236" s="509" t="str">
        <f t="array" ref="D236">IFERROR(IF(INDEX('Disaggregation Records'!$F$59:$F$92,MATCH(LEFT(L236,255),LEFT('Disaggregation Records'!$D$59:$D$92,255),0))=0,"",INDEX('Disaggregation Records'!$F$59:$F$92,MATCH(LEFT(L236,255),LEFT('Disaggregation Records'!$D$59:$D$92,255),0))),"")</f>
        <v/>
      </c>
      <c r="E236" s="399" t="str">
        <f t="array" ref="E236">IFERROR(IF(INDEX('Disaggregation Data'!$K$159:$K$310,MATCH(LEFT(M236,255),LEFT('Disaggregation Data'!$J$159:$J$310,255),0))=0,"",INDEX('Disaggregation Data'!$K$159:$K$310,MATCH(LEFT(M236,255),LEFT('Disaggregation Data'!J$159:$J$310,255),0))),"")</f>
        <v/>
      </c>
      <c r="F236" s="399" t="str">
        <f t="array" ref="F236">IFERROR(IF(INDEX('Disaggregation Data'!$L$159:$L$310,MATCH(LEFT(M236,255),LEFT('Disaggregation Data'!$J$159:$J$310,255),0))=0,"",INDEX('Disaggregation Data'!$L$159:$L$310,MATCH(LEFT(M236,255),LEFT('Disaggregation Data'!J$159:$J$310,255),0))),"")</f>
        <v/>
      </c>
      <c r="G236" s="399" t="str">
        <f t="array" ref="G236">IFERROR(IF(INDEX('Disaggregation Data'!$O$159:$O$310,MATCH(LEFT(M236,255),LEFT('Disaggregation Data'!$J$159:$J$310,255),0))=0,"",INDEX('Disaggregation Data'!$O$159:$O$310,MATCH(LEFT(M236,255),LEFT('Disaggregation Data'!J$159:$J$310,255),0))),"")</f>
        <v/>
      </c>
      <c r="H236" s="398" t="str">
        <f t="array" ref="H236">IFERROR(IF(INDEX('Disaggregation Data'!$P$159:$P$310,MATCH(LEFT(M236,255),LEFT('Disaggregation Data'!$J$159:$J$310,255),0))=0,"",INDEX('Disaggregation Data'!$P$159:$P$310,MATCH(LEFT(M236,255),LEFT('Disaggregation Data'!J$159:$J$310,255),0))),"")</f>
        <v/>
      </c>
      <c r="I236" s="398" t="str">
        <f t="array" ref="I236">IFERROR(IF(INDEX('Disaggregation Data'!$M$159:$M$310,MATCH(LEFT(M236,255),LEFT('Disaggregation Data'!$J$159:$J$310,255),0))=0,"",INDEX('Disaggregation Data'!$M$159:$M$310,MATCH(LEFT(M236,255),LEFT('Disaggregation Data'!J$159:$J$310,255),0))),"")</f>
        <v/>
      </c>
      <c r="J236" s="398" t="str">
        <f t="array" ref="J236">IFERROR(IF(INDEX('Disaggregation Data'!$N$159:$N$310,MATCH(LEFT(M236,255),LEFT('Disaggregation Data'!$J$159:$J$310,255),0))=0,"",INDEX('Disaggregation Data'!$N$159:$N$310,MATCH(LEFT(M236,255),LEFT('Disaggregation Data'!J$159:$J$310,255),0))),"")</f>
        <v/>
      </c>
      <c r="K236" s="490">
        <f t="shared" si="16"/>
        <v>48</v>
      </c>
      <c r="L236" s="490" t="str">
        <f t="shared" si="17"/>
        <v/>
      </c>
      <c r="M236" s="490" t="str">
        <f t="shared" si="18"/>
        <v/>
      </c>
      <c r="N236" s="468" t="b">
        <f t="shared" si="19"/>
        <v>0</v>
      </c>
      <c r="O236" s="473" t="s">
        <v>1752</v>
      </c>
      <c r="P236" s="512" t="str">
        <f t="array" ref="P236">IFERROR(IF(INDEX('Disaggregation Records'!$G$59:$G$92,MATCH(LEFT(L236,255),LEFT('Disaggregation Records'!$D$59:$D$92,255),0))=0,"",INDEX('Disaggregation Records'!$G$59:$G$92,MATCH(LEFT(L236,255),LEFT('Disaggregation Records'!$D$59:$D$92,255),0))),"")</f>
        <v/>
      </c>
      <c r="Q236" s="511" t="s">
        <v>846</v>
      </c>
      <c r="R236" s="50"/>
    </row>
    <row r="237" spans="1:18" ht="47.1" customHeight="1" x14ac:dyDescent="0.25">
      <c r="A237" s="396">
        <v>7</v>
      </c>
      <c r="B237" s="414" t="str">
        <f>IFERROR(VLOOKUP(A237,'Outcome Indicators - Section C'!$A$10:$S$27,19,FALSE),"")</f>
        <v/>
      </c>
      <c r="C237" s="509" t="str">
        <f t="array" ref="C237">IFERROR(IF(INDEX('Disaggregation Records'!$E$59:$E$92,MATCH(LEFT(L237,255),LEFT('Disaggregation Records'!$D$59:$D$92,255),0))=0,"",INDEX('Disaggregation Records'!$E$59:$E$92,MATCH(LEFT(L237,255),LEFT('Disaggregation Records'!$D$59:$D$92,255),0))),"")</f>
        <v/>
      </c>
      <c r="D237" s="509" t="str">
        <f t="array" ref="D237">IFERROR(IF(INDEX('Disaggregation Records'!$F$59:$F$92,MATCH(LEFT(L237,255),LEFT('Disaggregation Records'!$D$59:$D$92,255),0))=0,"",INDEX('Disaggregation Records'!$F$59:$F$92,MATCH(LEFT(L237,255),LEFT('Disaggregation Records'!$D$59:$D$92,255),0))),"")</f>
        <v/>
      </c>
      <c r="E237" s="399" t="str">
        <f t="array" ref="E237">IFERROR(IF(INDEX('Disaggregation Data'!$K$159:$K$310,MATCH(LEFT(M237,255),LEFT('Disaggregation Data'!$J$159:$J$310,255),0))=0,"",INDEX('Disaggregation Data'!$K$159:$K$310,MATCH(LEFT(M237,255),LEFT('Disaggregation Data'!J$159:$J$310,255),0))),"")</f>
        <v/>
      </c>
      <c r="F237" s="399" t="str">
        <f t="array" ref="F237">IFERROR(IF(INDEX('Disaggregation Data'!$L$159:$L$310,MATCH(LEFT(M237,255),LEFT('Disaggregation Data'!$J$159:$J$310,255),0))=0,"",INDEX('Disaggregation Data'!$L$159:$L$310,MATCH(LEFT(M237,255),LEFT('Disaggregation Data'!J$159:$J$310,255),0))),"")</f>
        <v/>
      </c>
      <c r="G237" s="399" t="str">
        <f t="array" ref="G237">IFERROR(IF(INDEX('Disaggregation Data'!$O$159:$O$310,MATCH(LEFT(M237,255),LEFT('Disaggregation Data'!$J$159:$J$310,255),0))=0,"",INDEX('Disaggregation Data'!$O$159:$O$310,MATCH(LEFT(M237,255),LEFT('Disaggregation Data'!J$159:$J$310,255),0))),"")</f>
        <v/>
      </c>
      <c r="H237" s="398" t="str">
        <f t="array" ref="H237">IFERROR(IF(INDEX('Disaggregation Data'!$P$159:$P$310,MATCH(LEFT(M237,255),LEFT('Disaggregation Data'!$J$159:$J$310,255),0))=0,"",INDEX('Disaggregation Data'!$P$159:$P$310,MATCH(LEFT(M237,255),LEFT('Disaggregation Data'!J$159:$J$310,255),0))),"")</f>
        <v/>
      </c>
      <c r="I237" s="398" t="str">
        <f t="array" ref="I237">IFERROR(IF(INDEX('Disaggregation Data'!$M$159:$M$310,MATCH(LEFT(M237,255),LEFT('Disaggregation Data'!$J$159:$J$310,255),0))=0,"",INDEX('Disaggregation Data'!$M$159:$M$310,MATCH(LEFT(M237,255),LEFT('Disaggregation Data'!J$159:$J$310,255),0))),"")</f>
        <v/>
      </c>
      <c r="J237" s="398" t="str">
        <f t="array" ref="J237">IFERROR(IF(INDEX('Disaggregation Data'!$N$159:$N$310,MATCH(LEFT(M237,255),LEFT('Disaggregation Data'!$J$159:$J$310,255),0))=0,"",INDEX('Disaggregation Data'!$N$159:$N$310,MATCH(LEFT(M237,255),LEFT('Disaggregation Data'!J$159:$J$310,255),0))),"")</f>
        <v/>
      </c>
      <c r="K237" s="490">
        <f t="shared" si="16"/>
        <v>49</v>
      </c>
      <c r="L237" s="490" t="str">
        <f t="shared" si="17"/>
        <v/>
      </c>
      <c r="M237" s="490" t="str">
        <f t="shared" si="18"/>
        <v/>
      </c>
      <c r="N237" s="468" t="b">
        <f t="shared" si="19"/>
        <v>0</v>
      </c>
      <c r="O237" s="473" t="s">
        <v>1753</v>
      </c>
      <c r="P237" s="512" t="str">
        <f t="array" ref="P237">IFERROR(IF(INDEX('Disaggregation Records'!$G$59:$G$92,MATCH(LEFT(L237,255),LEFT('Disaggregation Records'!$D$59:$D$92,255),0))=0,"",INDEX('Disaggregation Records'!$G$59:$G$92,MATCH(LEFT(L237,255),LEFT('Disaggregation Records'!$D$59:$D$92,255),0))),"")</f>
        <v/>
      </c>
      <c r="Q237" s="511" t="s">
        <v>846</v>
      </c>
      <c r="R237" s="50"/>
    </row>
    <row r="238" spans="1:18" ht="47.1" customHeight="1" x14ac:dyDescent="0.25">
      <c r="A238" s="396">
        <v>8</v>
      </c>
      <c r="B238" s="414" t="str">
        <f>IFERROR(VLOOKUP(A238,'Outcome Indicators - Section C'!$A$10:$S$27,19,FALSE),"")</f>
        <v/>
      </c>
      <c r="C238" s="509" t="str">
        <f t="array" ref="C238">IFERROR(IF(INDEX('Disaggregation Records'!$E$59:$E$92,MATCH(LEFT(L238,255),LEFT('Disaggregation Records'!$D$59:$D$92,255),0))=0,"",INDEX('Disaggregation Records'!$E$59:$E$92,MATCH(LEFT(L238,255),LEFT('Disaggregation Records'!$D$59:$D$92,255),0))),"")</f>
        <v/>
      </c>
      <c r="D238" s="509" t="str">
        <f t="array" ref="D238">IFERROR(IF(INDEX('Disaggregation Records'!$F$59:$F$92,MATCH(LEFT(L238,255),LEFT('Disaggregation Records'!$D$59:$D$92,255),0))=0,"",INDEX('Disaggregation Records'!$F$59:$F$92,MATCH(LEFT(L238,255),LEFT('Disaggregation Records'!$D$59:$D$92,255),0))),"")</f>
        <v/>
      </c>
      <c r="E238" s="399" t="str">
        <f t="array" ref="E238">IFERROR(IF(INDEX('Disaggregation Data'!$K$159:$K$310,MATCH(LEFT(M238,255),LEFT('Disaggregation Data'!$J$159:$J$310,255),0))=0,"",INDEX('Disaggregation Data'!$K$159:$K$310,MATCH(LEFT(M238,255),LEFT('Disaggregation Data'!J$159:$J$310,255),0))),"")</f>
        <v/>
      </c>
      <c r="F238" s="399" t="str">
        <f t="array" ref="F238">IFERROR(IF(INDEX('Disaggregation Data'!$L$159:$L$310,MATCH(LEFT(M238,255),LEFT('Disaggregation Data'!$J$159:$J$310,255),0))=0,"",INDEX('Disaggregation Data'!$L$159:$L$310,MATCH(LEFT(M238,255),LEFT('Disaggregation Data'!J$159:$J$310,255),0))),"")</f>
        <v/>
      </c>
      <c r="G238" s="399" t="str">
        <f t="array" ref="G238">IFERROR(IF(INDEX('Disaggregation Data'!$O$159:$O$310,MATCH(LEFT(M238,255),LEFT('Disaggregation Data'!$J$159:$J$310,255),0))=0,"",INDEX('Disaggregation Data'!$O$159:$O$310,MATCH(LEFT(M238,255),LEFT('Disaggregation Data'!J$159:$J$310,255),0))),"")</f>
        <v/>
      </c>
      <c r="H238" s="398" t="str">
        <f t="array" ref="H238">IFERROR(IF(INDEX('Disaggregation Data'!$P$159:$P$310,MATCH(LEFT(M238,255),LEFT('Disaggregation Data'!$J$159:$J$310,255),0))=0,"",INDEX('Disaggregation Data'!$P$159:$P$310,MATCH(LEFT(M238,255),LEFT('Disaggregation Data'!J$159:$J$310,255),0))),"")</f>
        <v/>
      </c>
      <c r="I238" s="398" t="str">
        <f t="array" ref="I238">IFERROR(IF(INDEX('Disaggregation Data'!$M$159:$M$310,MATCH(LEFT(M238,255),LEFT('Disaggregation Data'!$J$159:$J$310,255),0))=0,"",INDEX('Disaggregation Data'!$M$159:$M$310,MATCH(LEFT(M238,255),LEFT('Disaggregation Data'!J$159:$J$310,255),0))),"")</f>
        <v/>
      </c>
      <c r="J238" s="398" t="str">
        <f t="array" ref="J238">IFERROR(IF(INDEX('Disaggregation Data'!$N$159:$N$310,MATCH(LEFT(M238,255),LEFT('Disaggregation Data'!$J$159:$J$310,255),0))=0,"",INDEX('Disaggregation Data'!$N$159:$N$310,MATCH(LEFT(M238,255),LEFT('Disaggregation Data'!J$159:$J$310,255),0))),"")</f>
        <v/>
      </c>
      <c r="K238" s="490">
        <f t="shared" si="16"/>
        <v>50</v>
      </c>
      <c r="L238" s="490" t="str">
        <f t="shared" si="17"/>
        <v/>
      </c>
      <c r="M238" s="490" t="str">
        <f t="shared" si="18"/>
        <v/>
      </c>
      <c r="N238" s="468" t="b">
        <f t="shared" si="19"/>
        <v>0</v>
      </c>
      <c r="O238" s="473" t="s">
        <v>1754</v>
      </c>
      <c r="P238" s="512" t="str">
        <f t="array" ref="P238">IFERROR(IF(INDEX('Disaggregation Records'!$G$59:$G$92,MATCH(LEFT(L238,255),LEFT('Disaggregation Records'!$D$59:$D$92,255),0))=0,"",INDEX('Disaggregation Records'!$G$59:$G$92,MATCH(LEFT(L238,255),LEFT('Disaggregation Records'!$D$59:$D$92,255),0))),"")</f>
        <v/>
      </c>
      <c r="Q238" s="511" t="s">
        <v>847</v>
      </c>
      <c r="R238" s="50"/>
    </row>
    <row r="239" spans="1:18" ht="47.1" customHeight="1" x14ac:dyDescent="0.25">
      <c r="A239" s="396">
        <v>8</v>
      </c>
      <c r="B239" s="414" t="str">
        <f>IFERROR(VLOOKUP(A239,'Outcome Indicators - Section C'!$A$10:$S$27,19,FALSE),"")</f>
        <v/>
      </c>
      <c r="C239" s="509" t="str">
        <f t="array" ref="C239">IFERROR(IF(INDEX('Disaggregation Records'!$E$59:$E$92,MATCH(LEFT(L239,255),LEFT('Disaggregation Records'!$D$59:$D$92,255),0))=0,"",INDEX('Disaggregation Records'!$E$59:$E$92,MATCH(LEFT(L239,255),LEFT('Disaggregation Records'!$D$59:$D$92,255),0))),"")</f>
        <v/>
      </c>
      <c r="D239" s="509" t="str">
        <f t="array" ref="D239">IFERROR(IF(INDEX('Disaggregation Records'!$F$59:$F$92,MATCH(LEFT(L239,255),LEFT('Disaggregation Records'!$D$59:$D$92,255),0))=0,"",INDEX('Disaggregation Records'!$F$59:$F$92,MATCH(LEFT(L239,255),LEFT('Disaggregation Records'!$D$59:$D$92,255),0))),"")</f>
        <v/>
      </c>
      <c r="E239" s="399" t="str">
        <f t="array" ref="E239">IFERROR(IF(INDEX('Disaggregation Data'!$K$159:$K$310,MATCH(LEFT(M239,255),LEFT('Disaggregation Data'!$J$159:$J$310,255),0))=0,"",INDEX('Disaggregation Data'!$K$159:$K$310,MATCH(LEFT(M239,255),LEFT('Disaggregation Data'!J$159:$J$310,255),0))),"")</f>
        <v/>
      </c>
      <c r="F239" s="399" t="str">
        <f t="array" ref="F239">IFERROR(IF(INDEX('Disaggregation Data'!$L$159:$L$310,MATCH(LEFT(M239,255),LEFT('Disaggregation Data'!$J$159:$J$310,255),0))=0,"",INDEX('Disaggregation Data'!$L$159:$L$310,MATCH(LEFT(M239,255),LEFT('Disaggregation Data'!J$159:$J$310,255),0))),"")</f>
        <v/>
      </c>
      <c r="G239" s="399" t="str">
        <f t="array" ref="G239">IFERROR(IF(INDEX('Disaggregation Data'!$O$159:$O$310,MATCH(LEFT(M239,255),LEFT('Disaggregation Data'!$J$159:$J$310,255),0))=0,"",INDEX('Disaggregation Data'!$O$159:$O$310,MATCH(LEFT(M239,255),LEFT('Disaggregation Data'!J$159:$J$310,255),0))),"")</f>
        <v/>
      </c>
      <c r="H239" s="398" t="str">
        <f t="array" ref="H239">IFERROR(IF(INDEX('Disaggregation Data'!$P$159:$P$310,MATCH(LEFT(M239,255),LEFT('Disaggregation Data'!$J$159:$J$310,255),0))=0,"",INDEX('Disaggregation Data'!$P$159:$P$310,MATCH(LEFT(M239,255),LEFT('Disaggregation Data'!J$159:$J$310,255),0))),"")</f>
        <v/>
      </c>
      <c r="I239" s="398" t="str">
        <f t="array" ref="I239">IFERROR(IF(INDEX('Disaggregation Data'!$M$159:$M$310,MATCH(LEFT(M239,255),LEFT('Disaggregation Data'!$J$159:$J$310,255),0))=0,"",INDEX('Disaggregation Data'!$M$159:$M$310,MATCH(LEFT(M239,255),LEFT('Disaggregation Data'!J$159:$J$310,255),0))),"")</f>
        <v/>
      </c>
      <c r="J239" s="398" t="str">
        <f t="array" ref="J239">IFERROR(IF(INDEX('Disaggregation Data'!$N$159:$N$310,MATCH(LEFT(M239,255),LEFT('Disaggregation Data'!$J$159:$J$310,255),0))=0,"",INDEX('Disaggregation Data'!$N$159:$N$310,MATCH(LEFT(M239,255),LEFT('Disaggregation Data'!J$159:$J$310,255),0))),"")</f>
        <v/>
      </c>
      <c r="K239" s="490">
        <f t="shared" si="16"/>
        <v>51</v>
      </c>
      <c r="L239" s="490" t="str">
        <f t="shared" si="17"/>
        <v/>
      </c>
      <c r="M239" s="490" t="str">
        <f t="shared" si="18"/>
        <v/>
      </c>
      <c r="N239" s="468" t="b">
        <f t="shared" si="19"/>
        <v>0</v>
      </c>
      <c r="O239" s="473" t="s">
        <v>1755</v>
      </c>
      <c r="P239" s="512" t="str">
        <f t="array" ref="P239">IFERROR(IF(INDEX('Disaggregation Records'!$G$59:$G$92,MATCH(LEFT(L239,255),LEFT('Disaggregation Records'!$D$59:$D$92,255),0))=0,"",INDEX('Disaggregation Records'!$G$59:$G$92,MATCH(LEFT(L239,255),LEFT('Disaggregation Records'!$D$59:$D$92,255),0))),"")</f>
        <v/>
      </c>
      <c r="Q239" s="511" t="s">
        <v>847</v>
      </c>
      <c r="R239" s="50"/>
    </row>
    <row r="240" spans="1:18" ht="47.1" customHeight="1" x14ac:dyDescent="0.25">
      <c r="A240" s="396">
        <v>8</v>
      </c>
      <c r="B240" s="414" t="str">
        <f>IFERROR(VLOOKUP(A240,'Outcome Indicators - Section C'!$A$10:$S$27,19,FALSE),"")</f>
        <v/>
      </c>
      <c r="C240" s="509" t="str">
        <f t="array" ref="C240">IFERROR(IF(INDEX('Disaggregation Records'!$E$59:$E$92,MATCH(LEFT(L240,255),LEFT('Disaggregation Records'!$D$59:$D$92,255),0))=0,"",INDEX('Disaggregation Records'!$E$59:$E$92,MATCH(LEFT(L240,255),LEFT('Disaggregation Records'!$D$59:$D$92,255),0))),"")</f>
        <v/>
      </c>
      <c r="D240" s="509" t="str">
        <f t="array" ref="D240">IFERROR(IF(INDEX('Disaggregation Records'!$F$59:$F$92,MATCH(LEFT(L240,255),LEFT('Disaggregation Records'!$D$59:$D$92,255),0))=0,"",INDEX('Disaggregation Records'!$F$59:$F$92,MATCH(LEFT(L240,255),LEFT('Disaggregation Records'!$D$59:$D$92,255),0))),"")</f>
        <v/>
      </c>
      <c r="E240" s="399" t="str">
        <f t="array" ref="E240">IFERROR(IF(INDEX('Disaggregation Data'!$K$159:$K$310,MATCH(LEFT(M240,255),LEFT('Disaggregation Data'!$J$159:$J$310,255),0))=0,"",INDEX('Disaggregation Data'!$K$159:$K$310,MATCH(LEFT(M240,255),LEFT('Disaggregation Data'!J$159:$J$310,255),0))),"")</f>
        <v/>
      </c>
      <c r="F240" s="399" t="str">
        <f t="array" ref="F240">IFERROR(IF(INDEX('Disaggregation Data'!$L$159:$L$310,MATCH(LEFT(M240,255),LEFT('Disaggregation Data'!$J$159:$J$310,255),0))=0,"",INDEX('Disaggregation Data'!$L$159:$L$310,MATCH(LEFT(M240,255),LEFT('Disaggregation Data'!J$159:$J$310,255),0))),"")</f>
        <v/>
      </c>
      <c r="G240" s="399" t="str">
        <f t="array" ref="G240">IFERROR(IF(INDEX('Disaggregation Data'!$O$159:$O$310,MATCH(LEFT(M240,255),LEFT('Disaggregation Data'!$J$159:$J$310,255),0))=0,"",INDEX('Disaggregation Data'!$O$159:$O$310,MATCH(LEFT(M240,255),LEFT('Disaggregation Data'!J$159:$J$310,255),0))),"")</f>
        <v/>
      </c>
      <c r="H240" s="398" t="str">
        <f t="array" ref="H240">IFERROR(IF(INDEX('Disaggregation Data'!$P$159:$P$310,MATCH(LEFT(M240,255),LEFT('Disaggregation Data'!$J$159:$J$310,255),0))=0,"",INDEX('Disaggregation Data'!$P$159:$P$310,MATCH(LEFT(M240,255),LEFT('Disaggregation Data'!J$159:$J$310,255),0))),"")</f>
        <v/>
      </c>
      <c r="I240" s="398" t="str">
        <f t="array" ref="I240">IFERROR(IF(INDEX('Disaggregation Data'!$M$159:$M$310,MATCH(LEFT(M240,255),LEFT('Disaggregation Data'!$J$159:$J$310,255),0))=0,"",INDEX('Disaggregation Data'!$M$159:$M$310,MATCH(LEFT(M240,255),LEFT('Disaggregation Data'!J$159:$J$310,255),0))),"")</f>
        <v/>
      </c>
      <c r="J240" s="398" t="str">
        <f t="array" ref="J240">IFERROR(IF(INDEX('Disaggregation Data'!$N$159:$N$310,MATCH(LEFT(M240,255),LEFT('Disaggregation Data'!$J$159:$J$310,255),0))=0,"",INDEX('Disaggregation Data'!$N$159:$N$310,MATCH(LEFT(M240,255),LEFT('Disaggregation Data'!J$159:$J$310,255),0))),"")</f>
        <v/>
      </c>
      <c r="K240" s="490">
        <f t="shared" si="16"/>
        <v>52</v>
      </c>
      <c r="L240" s="490" t="str">
        <f t="shared" si="17"/>
        <v/>
      </c>
      <c r="M240" s="490" t="str">
        <f t="shared" si="18"/>
        <v/>
      </c>
      <c r="N240" s="468" t="b">
        <f t="shared" si="19"/>
        <v>0</v>
      </c>
      <c r="O240" s="473" t="s">
        <v>1756</v>
      </c>
      <c r="P240" s="512" t="str">
        <f t="array" ref="P240">IFERROR(IF(INDEX('Disaggregation Records'!$G$59:$G$92,MATCH(LEFT(L240,255),LEFT('Disaggregation Records'!$D$59:$D$92,255),0))=0,"",INDEX('Disaggregation Records'!$G$59:$G$92,MATCH(LEFT(L240,255),LEFT('Disaggregation Records'!$D$59:$D$92,255),0))),"")</f>
        <v/>
      </c>
      <c r="Q240" s="511" t="s">
        <v>847</v>
      </c>
      <c r="R240" s="50"/>
    </row>
    <row r="241" spans="1:18" ht="47.1" customHeight="1" x14ac:dyDescent="0.25">
      <c r="A241" s="396">
        <v>8</v>
      </c>
      <c r="B241" s="414" t="str">
        <f>IFERROR(VLOOKUP(A241,'Outcome Indicators - Section C'!$A$10:$S$27,19,FALSE),"")</f>
        <v/>
      </c>
      <c r="C241" s="509" t="str">
        <f t="array" ref="C241">IFERROR(IF(INDEX('Disaggregation Records'!$E$59:$E$92,MATCH(LEFT(L241,255),LEFT('Disaggregation Records'!$D$59:$D$92,255),0))=0,"",INDEX('Disaggregation Records'!$E$59:$E$92,MATCH(LEFT(L241,255),LEFT('Disaggregation Records'!$D$59:$D$92,255),0))),"")</f>
        <v/>
      </c>
      <c r="D241" s="509" t="str">
        <f t="array" ref="D241">IFERROR(IF(INDEX('Disaggregation Records'!$F$59:$F$92,MATCH(LEFT(L241,255),LEFT('Disaggregation Records'!$D$59:$D$92,255),0))=0,"",INDEX('Disaggregation Records'!$F$59:$F$92,MATCH(LEFT(L241,255),LEFT('Disaggregation Records'!$D$59:$D$92,255),0))),"")</f>
        <v/>
      </c>
      <c r="E241" s="399" t="str">
        <f t="array" ref="E241">IFERROR(IF(INDEX('Disaggregation Data'!$K$159:$K$310,MATCH(LEFT(M241,255),LEFT('Disaggregation Data'!$J$159:$J$310,255),0))=0,"",INDEX('Disaggregation Data'!$K$159:$K$310,MATCH(LEFT(M241,255),LEFT('Disaggregation Data'!J$159:$J$310,255),0))),"")</f>
        <v/>
      </c>
      <c r="F241" s="399" t="str">
        <f t="array" ref="F241">IFERROR(IF(INDEX('Disaggregation Data'!$L$159:$L$310,MATCH(LEFT(M241,255),LEFT('Disaggregation Data'!$J$159:$J$310,255),0))=0,"",INDEX('Disaggregation Data'!$L$159:$L$310,MATCH(LEFT(M241,255),LEFT('Disaggregation Data'!J$159:$J$310,255),0))),"")</f>
        <v/>
      </c>
      <c r="G241" s="399" t="str">
        <f t="array" ref="G241">IFERROR(IF(INDEX('Disaggregation Data'!$O$159:$O$310,MATCH(LEFT(M241,255),LEFT('Disaggregation Data'!$J$159:$J$310,255),0))=0,"",INDEX('Disaggregation Data'!$O$159:$O$310,MATCH(LEFT(M241,255),LEFT('Disaggregation Data'!J$159:$J$310,255),0))),"")</f>
        <v/>
      </c>
      <c r="H241" s="398" t="str">
        <f t="array" ref="H241">IFERROR(IF(INDEX('Disaggregation Data'!$P$159:$P$310,MATCH(LEFT(M241,255),LEFT('Disaggregation Data'!$J$159:$J$310,255),0))=0,"",INDEX('Disaggregation Data'!$P$159:$P$310,MATCH(LEFT(M241,255),LEFT('Disaggregation Data'!J$159:$J$310,255),0))),"")</f>
        <v/>
      </c>
      <c r="I241" s="398" t="str">
        <f t="array" ref="I241">IFERROR(IF(INDEX('Disaggregation Data'!$M$159:$M$310,MATCH(LEFT(M241,255),LEFT('Disaggregation Data'!$J$159:$J$310,255),0))=0,"",INDEX('Disaggregation Data'!$M$159:$M$310,MATCH(LEFT(M241,255),LEFT('Disaggregation Data'!J$159:$J$310,255),0))),"")</f>
        <v/>
      </c>
      <c r="J241" s="398" t="str">
        <f t="array" ref="J241">IFERROR(IF(INDEX('Disaggregation Data'!$N$159:$N$310,MATCH(LEFT(M241,255),LEFT('Disaggregation Data'!$J$159:$J$310,255),0))=0,"",INDEX('Disaggregation Data'!$N$159:$N$310,MATCH(LEFT(M241,255),LEFT('Disaggregation Data'!J$159:$J$310,255),0))),"")</f>
        <v/>
      </c>
      <c r="K241" s="490">
        <f t="shared" si="16"/>
        <v>53</v>
      </c>
      <c r="L241" s="490" t="str">
        <f t="shared" si="17"/>
        <v/>
      </c>
      <c r="M241" s="490" t="str">
        <f t="shared" si="18"/>
        <v/>
      </c>
      <c r="N241" s="468" t="b">
        <f t="shared" si="19"/>
        <v>0</v>
      </c>
      <c r="O241" s="473" t="s">
        <v>1757</v>
      </c>
      <c r="P241" s="512" t="str">
        <f t="array" ref="P241">IFERROR(IF(INDEX('Disaggregation Records'!$G$59:$G$92,MATCH(LEFT(L241,255),LEFT('Disaggregation Records'!$D$59:$D$92,255),0))=0,"",INDEX('Disaggregation Records'!$G$59:$G$92,MATCH(LEFT(L241,255),LEFT('Disaggregation Records'!$D$59:$D$92,255),0))),"")</f>
        <v/>
      </c>
      <c r="Q241" s="511" t="s">
        <v>847</v>
      </c>
      <c r="R241" s="50"/>
    </row>
    <row r="242" spans="1:18" ht="47.1" customHeight="1" x14ac:dyDescent="0.25">
      <c r="A242" s="396">
        <v>8</v>
      </c>
      <c r="B242" s="414" t="str">
        <f>IFERROR(VLOOKUP(A242,'Outcome Indicators - Section C'!$A$10:$S$27,19,FALSE),"")</f>
        <v/>
      </c>
      <c r="C242" s="509" t="str">
        <f t="array" ref="C242">IFERROR(IF(INDEX('Disaggregation Records'!$E$59:$E$92,MATCH(LEFT(L242,255),LEFT('Disaggregation Records'!$D$59:$D$92,255),0))=0,"",INDEX('Disaggregation Records'!$E$59:$E$92,MATCH(LEFT(L242,255),LEFT('Disaggregation Records'!$D$59:$D$92,255),0))),"")</f>
        <v/>
      </c>
      <c r="D242" s="509" t="str">
        <f t="array" ref="D242">IFERROR(IF(INDEX('Disaggregation Records'!$F$59:$F$92,MATCH(LEFT(L242,255),LEFT('Disaggregation Records'!$D$59:$D$92,255),0))=0,"",INDEX('Disaggregation Records'!$F$59:$F$92,MATCH(LEFT(L242,255),LEFT('Disaggregation Records'!$D$59:$D$92,255),0))),"")</f>
        <v/>
      </c>
      <c r="E242" s="399" t="str">
        <f t="array" ref="E242">IFERROR(IF(INDEX('Disaggregation Data'!$K$159:$K$310,MATCH(LEFT(M242,255),LEFT('Disaggregation Data'!$J$159:$J$310,255),0))=0,"",INDEX('Disaggregation Data'!$K$159:$K$310,MATCH(LEFT(M242,255),LEFT('Disaggregation Data'!J$159:$J$310,255),0))),"")</f>
        <v/>
      </c>
      <c r="F242" s="399" t="str">
        <f t="array" ref="F242">IFERROR(IF(INDEX('Disaggregation Data'!$L$159:$L$310,MATCH(LEFT(M242,255),LEFT('Disaggregation Data'!$J$159:$J$310,255),0))=0,"",INDEX('Disaggregation Data'!$L$159:$L$310,MATCH(LEFT(M242,255),LEFT('Disaggregation Data'!J$159:$J$310,255),0))),"")</f>
        <v/>
      </c>
      <c r="G242" s="399" t="str">
        <f t="array" ref="G242">IFERROR(IF(INDEX('Disaggregation Data'!$O$159:$O$310,MATCH(LEFT(M242,255),LEFT('Disaggregation Data'!$J$159:$J$310,255),0))=0,"",INDEX('Disaggregation Data'!$O$159:$O$310,MATCH(LEFT(M242,255),LEFT('Disaggregation Data'!J$159:$J$310,255),0))),"")</f>
        <v/>
      </c>
      <c r="H242" s="398" t="str">
        <f t="array" ref="H242">IFERROR(IF(INDEX('Disaggregation Data'!$P$159:$P$310,MATCH(LEFT(M242,255),LEFT('Disaggregation Data'!$J$159:$J$310,255),0))=0,"",INDEX('Disaggregation Data'!$P$159:$P$310,MATCH(LEFT(M242,255),LEFT('Disaggregation Data'!J$159:$J$310,255),0))),"")</f>
        <v/>
      </c>
      <c r="I242" s="398" t="str">
        <f t="array" ref="I242">IFERROR(IF(INDEX('Disaggregation Data'!$M$159:$M$310,MATCH(LEFT(M242,255),LEFT('Disaggregation Data'!$J$159:$J$310,255),0))=0,"",INDEX('Disaggregation Data'!$M$159:$M$310,MATCH(LEFT(M242,255),LEFT('Disaggregation Data'!J$159:$J$310,255),0))),"")</f>
        <v/>
      </c>
      <c r="J242" s="398" t="str">
        <f t="array" ref="J242">IFERROR(IF(INDEX('Disaggregation Data'!$N$159:$N$310,MATCH(LEFT(M242,255),LEFT('Disaggregation Data'!$J$159:$J$310,255),0))=0,"",INDEX('Disaggregation Data'!$N$159:$N$310,MATCH(LEFT(M242,255),LEFT('Disaggregation Data'!J$159:$J$310,255),0))),"")</f>
        <v/>
      </c>
      <c r="K242" s="490">
        <f t="shared" si="16"/>
        <v>54</v>
      </c>
      <c r="L242" s="490" t="str">
        <f t="shared" si="17"/>
        <v/>
      </c>
      <c r="M242" s="490" t="str">
        <f t="shared" si="18"/>
        <v/>
      </c>
      <c r="N242" s="468" t="b">
        <f t="shared" si="19"/>
        <v>0</v>
      </c>
      <c r="O242" s="473" t="s">
        <v>1758</v>
      </c>
      <c r="P242" s="512" t="str">
        <f t="array" ref="P242">IFERROR(IF(INDEX('Disaggregation Records'!$G$59:$G$92,MATCH(LEFT(L242,255),LEFT('Disaggregation Records'!$D$59:$D$92,255),0))=0,"",INDEX('Disaggregation Records'!$G$59:$G$92,MATCH(LEFT(L242,255),LEFT('Disaggregation Records'!$D$59:$D$92,255),0))),"")</f>
        <v/>
      </c>
      <c r="Q242" s="511" t="s">
        <v>847</v>
      </c>
      <c r="R242" s="50"/>
    </row>
    <row r="243" spans="1:18" ht="47.1" customHeight="1" x14ac:dyDescent="0.25">
      <c r="A243" s="396">
        <v>8</v>
      </c>
      <c r="B243" s="414" t="str">
        <f>IFERROR(VLOOKUP(A243,'Outcome Indicators - Section C'!$A$10:$S$27,19,FALSE),"")</f>
        <v/>
      </c>
      <c r="C243" s="509" t="str">
        <f t="array" ref="C243">IFERROR(IF(INDEX('Disaggregation Records'!$E$59:$E$92,MATCH(LEFT(L243,255),LEFT('Disaggregation Records'!$D$59:$D$92,255),0))=0,"",INDEX('Disaggregation Records'!$E$59:$E$92,MATCH(LEFT(L243,255),LEFT('Disaggregation Records'!$D$59:$D$92,255),0))),"")</f>
        <v/>
      </c>
      <c r="D243" s="509" t="str">
        <f t="array" ref="D243">IFERROR(IF(INDEX('Disaggregation Records'!$F$59:$F$92,MATCH(LEFT(L243,255),LEFT('Disaggregation Records'!$D$59:$D$92,255),0))=0,"",INDEX('Disaggregation Records'!$F$59:$F$92,MATCH(LEFT(L243,255),LEFT('Disaggregation Records'!$D$59:$D$92,255),0))),"")</f>
        <v/>
      </c>
      <c r="E243" s="399" t="str">
        <f t="array" ref="E243">IFERROR(IF(INDEX('Disaggregation Data'!$K$159:$K$310,MATCH(LEFT(M243,255),LEFT('Disaggregation Data'!$J$159:$J$310,255),0))=0,"",INDEX('Disaggregation Data'!$K$159:$K$310,MATCH(LEFT(M243,255),LEFT('Disaggregation Data'!J$159:$J$310,255),0))),"")</f>
        <v/>
      </c>
      <c r="F243" s="399" t="str">
        <f t="array" ref="F243">IFERROR(IF(INDEX('Disaggregation Data'!$L$159:$L$310,MATCH(LEFT(M243,255),LEFT('Disaggregation Data'!$J$159:$J$310,255),0))=0,"",INDEX('Disaggregation Data'!$L$159:$L$310,MATCH(LEFT(M243,255),LEFT('Disaggregation Data'!J$159:$J$310,255),0))),"")</f>
        <v/>
      </c>
      <c r="G243" s="399" t="str">
        <f t="array" ref="G243">IFERROR(IF(INDEX('Disaggregation Data'!$O$159:$O$310,MATCH(LEFT(M243,255),LEFT('Disaggregation Data'!$J$159:$J$310,255),0))=0,"",INDEX('Disaggregation Data'!$O$159:$O$310,MATCH(LEFT(M243,255),LEFT('Disaggregation Data'!J$159:$J$310,255),0))),"")</f>
        <v/>
      </c>
      <c r="H243" s="398" t="str">
        <f t="array" ref="H243">IFERROR(IF(INDEX('Disaggregation Data'!$P$159:$P$310,MATCH(LEFT(M243,255),LEFT('Disaggregation Data'!$J$159:$J$310,255),0))=0,"",INDEX('Disaggregation Data'!$P$159:$P$310,MATCH(LEFT(M243,255),LEFT('Disaggregation Data'!J$159:$J$310,255),0))),"")</f>
        <v/>
      </c>
      <c r="I243" s="398" t="str">
        <f t="array" ref="I243">IFERROR(IF(INDEX('Disaggregation Data'!$M$159:$M$310,MATCH(LEFT(M243,255),LEFT('Disaggregation Data'!$J$159:$J$310,255),0))=0,"",INDEX('Disaggregation Data'!$M$159:$M$310,MATCH(LEFT(M243,255),LEFT('Disaggregation Data'!J$159:$J$310,255),0))),"")</f>
        <v/>
      </c>
      <c r="J243" s="398" t="str">
        <f t="array" ref="J243">IFERROR(IF(INDEX('Disaggregation Data'!$N$159:$N$310,MATCH(LEFT(M243,255),LEFT('Disaggregation Data'!$J$159:$J$310,255),0))=0,"",INDEX('Disaggregation Data'!$N$159:$N$310,MATCH(LEFT(M243,255),LEFT('Disaggregation Data'!J$159:$J$310,255),0))),"")</f>
        <v/>
      </c>
      <c r="K243" s="490">
        <f t="shared" si="16"/>
        <v>55</v>
      </c>
      <c r="L243" s="490" t="str">
        <f t="shared" si="17"/>
        <v/>
      </c>
      <c r="M243" s="490" t="str">
        <f t="shared" si="18"/>
        <v/>
      </c>
      <c r="N243" s="468" t="b">
        <f t="shared" si="19"/>
        <v>0</v>
      </c>
      <c r="O243" s="473" t="s">
        <v>1759</v>
      </c>
      <c r="P243" s="512" t="str">
        <f t="array" ref="P243">IFERROR(IF(INDEX('Disaggregation Records'!$G$59:$G$92,MATCH(LEFT(L243,255),LEFT('Disaggregation Records'!$D$59:$D$92,255),0))=0,"",INDEX('Disaggregation Records'!$G$59:$G$92,MATCH(LEFT(L243,255),LEFT('Disaggregation Records'!$D$59:$D$92,255),0))),"")</f>
        <v/>
      </c>
      <c r="Q243" s="511" t="s">
        <v>847</v>
      </c>
      <c r="R243" s="50"/>
    </row>
    <row r="244" spans="1:18" ht="47.1" customHeight="1" x14ac:dyDescent="0.25">
      <c r="A244" s="396">
        <v>8</v>
      </c>
      <c r="B244" s="414" t="str">
        <f>IFERROR(VLOOKUP(A244,'Outcome Indicators - Section C'!$A$10:$S$27,19,FALSE),"")</f>
        <v/>
      </c>
      <c r="C244" s="509" t="str">
        <f t="array" ref="C244">IFERROR(IF(INDEX('Disaggregation Records'!$E$59:$E$92,MATCH(LEFT(L244,255),LEFT('Disaggregation Records'!$D$59:$D$92,255),0))=0,"",INDEX('Disaggregation Records'!$E$59:$E$92,MATCH(LEFT(L244,255),LEFT('Disaggregation Records'!$D$59:$D$92,255),0))),"")</f>
        <v/>
      </c>
      <c r="D244" s="509" t="str">
        <f t="array" ref="D244">IFERROR(IF(INDEX('Disaggregation Records'!$F$59:$F$92,MATCH(LEFT(L244,255),LEFT('Disaggregation Records'!$D$59:$D$92,255),0))=0,"",INDEX('Disaggregation Records'!$F$59:$F$92,MATCH(LEFT(L244,255),LEFT('Disaggregation Records'!$D$59:$D$92,255),0))),"")</f>
        <v/>
      </c>
      <c r="E244" s="399" t="str">
        <f t="array" ref="E244">IFERROR(IF(INDEX('Disaggregation Data'!$K$159:$K$310,MATCH(LEFT(M244,255),LEFT('Disaggregation Data'!$J$159:$J$310,255),0))=0,"",INDEX('Disaggregation Data'!$K$159:$K$310,MATCH(LEFT(M244,255),LEFT('Disaggregation Data'!J$159:$J$310,255),0))),"")</f>
        <v/>
      </c>
      <c r="F244" s="399" t="str">
        <f t="array" ref="F244">IFERROR(IF(INDEX('Disaggregation Data'!$L$159:$L$310,MATCH(LEFT(M244,255),LEFT('Disaggregation Data'!$J$159:$J$310,255),0))=0,"",INDEX('Disaggregation Data'!$L$159:$L$310,MATCH(LEFT(M244,255),LEFT('Disaggregation Data'!J$159:$J$310,255),0))),"")</f>
        <v/>
      </c>
      <c r="G244" s="399" t="str">
        <f t="array" ref="G244">IFERROR(IF(INDEX('Disaggregation Data'!$O$159:$O$310,MATCH(LEFT(M244,255),LEFT('Disaggregation Data'!$J$159:$J$310,255),0))=0,"",INDEX('Disaggregation Data'!$O$159:$O$310,MATCH(LEFT(M244,255),LEFT('Disaggregation Data'!J$159:$J$310,255),0))),"")</f>
        <v/>
      </c>
      <c r="H244" s="398" t="str">
        <f t="array" ref="H244">IFERROR(IF(INDEX('Disaggregation Data'!$P$159:$P$310,MATCH(LEFT(M244,255),LEFT('Disaggregation Data'!$J$159:$J$310,255),0))=0,"",INDEX('Disaggregation Data'!$P$159:$P$310,MATCH(LEFT(M244,255),LEFT('Disaggregation Data'!J$159:$J$310,255),0))),"")</f>
        <v/>
      </c>
      <c r="I244" s="398" t="str">
        <f t="array" ref="I244">IFERROR(IF(INDEX('Disaggregation Data'!$M$159:$M$310,MATCH(LEFT(M244,255),LEFT('Disaggregation Data'!$J$159:$J$310,255),0))=0,"",INDEX('Disaggregation Data'!$M$159:$M$310,MATCH(LEFT(M244,255),LEFT('Disaggregation Data'!J$159:$J$310,255),0))),"")</f>
        <v/>
      </c>
      <c r="J244" s="398" t="str">
        <f t="array" ref="J244">IFERROR(IF(INDEX('Disaggregation Data'!$N$159:$N$310,MATCH(LEFT(M244,255),LEFT('Disaggregation Data'!$J$159:$J$310,255),0))=0,"",INDEX('Disaggregation Data'!$N$159:$N$310,MATCH(LEFT(M244,255),LEFT('Disaggregation Data'!J$159:$J$310,255),0))),"")</f>
        <v/>
      </c>
      <c r="K244" s="490">
        <f t="shared" si="16"/>
        <v>56</v>
      </c>
      <c r="L244" s="490" t="str">
        <f t="shared" si="17"/>
        <v/>
      </c>
      <c r="M244" s="490" t="str">
        <f t="shared" si="18"/>
        <v/>
      </c>
      <c r="N244" s="468" t="b">
        <f t="shared" si="19"/>
        <v>0</v>
      </c>
      <c r="O244" s="473" t="s">
        <v>1760</v>
      </c>
      <c r="P244" s="512" t="str">
        <f t="array" ref="P244">IFERROR(IF(INDEX('Disaggregation Records'!$G$59:$G$92,MATCH(LEFT(L244,255),LEFT('Disaggregation Records'!$D$59:$D$92,255),0))=0,"",INDEX('Disaggregation Records'!$G$59:$G$92,MATCH(LEFT(L244,255),LEFT('Disaggregation Records'!$D$59:$D$92,255),0))),"")</f>
        <v/>
      </c>
      <c r="Q244" s="511" t="s">
        <v>847</v>
      </c>
      <c r="R244" s="50"/>
    </row>
    <row r="245" spans="1:18" ht="47.1" customHeight="1" x14ac:dyDescent="0.25">
      <c r="A245" s="396">
        <v>8</v>
      </c>
      <c r="B245" s="414" t="str">
        <f>IFERROR(VLOOKUP(A245,'Outcome Indicators - Section C'!$A$10:$S$27,19,FALSE),"")</f>
        <v/>
      </c>
      <c r="C245" s="509" t="str">
        <f t="array" ref="C245">IFERROR(IF(INDEX('Disaggregation Records'!$E$59:$E$92,MATCH(LEFT(L245,255),LEFT('Disaggregation Records'!$D$59:$D$92,255),0))=0,"",INDEX('Disaggregation Records'!$E$59:$E$92,MATCH(LEFT(L245,255),LEFT('Disaggregation Records'!$D$59:$D$92,255),0))),"")</f>
        <v/>
      </c>
      <c r="D245" s="509" t="str">
        <f t="array" ref="D245">IFERROR(IF(INDEX('Disaggregation Records'!$F$59:$F$92,MATCH(LEFT(L245,255),LEFT('Disaggregation Records'!$D$59:$D$92,255),0))=0,"",INDEX('Disaggregation Records'!$F$59:$F$92,MATCH(LEFT(L245,255),LEFT('Disaggregation Records'!$D$59:$D$92,255),0))),"")</f>
        <v/>
      </c>
      <c r="E245" s="399" t="str">
        <f t="array" ref="E245">IFERROR(IF(INDEX('Disaggregation Data'!$K$159:$K$310,MATCH(LEFT(M245,255),LEFT('Disaggregation Data'!$J$159:$J$310,255),0))=0,"",INDEX('Disaggregation Data'!$K$159:$K$310,MATCH(LEFT(M245,255),LEFT('Disaggregation Data'!J$159:$J$310,255),0))),"")</f>
        <v/>
      </c>
      <c r="F245" s="399" t="str">
        <f t="array" ref="F245">IFERROR(IF(INDEX('Disaggregation Data'!$L$159:$L$310,MATCH(LEFT(M245,255),LEFT('Disaggregation Data'!$J$159:$J$310,255),0))=0,"",INDEX('Disaggregation Data'!$L$159:$L$310,MATCH(LEFT(M245,255),LEFT('Disaggregation Data'!J$159:$J$310,255),0))),"")</f>
        <v/>
      </c>
      <c r="G245" s="399" t="str">
        <f t="array" ref="G245">IFERROR(IF(INDEX('Disaggregation Data'!$O$159:$O$310,MATCH(LEFT(M245,255),LEFT('Disaggregation Data'!$J$159:$J$310,255),0))=0,"",INDEX('Disaggregation Data'!$O$159:$O$310,MATCH(LEFT(M245,255),LEFT('Disaggregation Data'!J$159:$J$310,255),0))),"")</f>
        <v/>
      </c>
      <c r="H245" s="398" t="str">
        <f t="array" ref="H245">IFERROR(IF(INDEX('Disaggregation Data'!$P$159:$P$310,MATCH(LEFT(M245,255),LEFT('Disaggregation Data'!$J$159:$J$310,255),0))=0,"",INDEX('Disaggregation Data'!$P$159:$P$310,MATCH(LEFT(M245,255),LEFT('Disaggregation Data'!J$159:$J$310,255),0))),"")</f>
        <v/>
      </c>
      <c r="I245" s="398" t="str">
        <f t="array" ref="I245">IFERROR(IF(INDEX('Disaggregation Data'!$M$159:$M$310,MATCH(LEFT(M245,255),LEFT('Disaggregation Data'!$J$159:$J$310,255),0))=0,"",INDEX('Disaggregation Data'!$M$159:$M$310,MATCH(LEFT(M245,255),LEFT('Disaggregation Data'!J$159:$J$310,255),0))),"")</f>
        <v/>
      </c>
      <c r="J245" s="398" t="str">
        <f t="array" ref="J245">IFERROR(IF(INDEX('Disaggregation Data'!$N$159:$N$310,MATCH(LEFT(M245,255),LEFT('Disaggregation Data'!$J$159:$J$310,255),0))=0,"",INDEX('Disaggregation Data'!$N$159:$N$310,MATCH(LEFT(M245,255),LEFT('Disaggregation Data'!J$159:$J$310,255),0))),"")</f>
        <v/>
      </c>
      <c r="K245" s="490">
        <f t="shared" si="16"/>
        <v>57</v>
      </c>
      <c r="L245" s="490" t="str">
        <f t="shared" si="17"/>
        <v/>
      </c>
      <c r="M245" s="490" t="str">
        <f t="shared" si="18"/>
        <v/>
      </c>
      <c r="N245" s="468" t="b">
        <f t="shared" si="19"/>
        <v>0</v>
      </c>
      <c r="O245" s="473" t="s">
        <v>1761</v>
      </c>
      <c r="P245" s="512" t="str">
        <f t="array" ref="P245">IFERROR(IF(INDEX('Disaggregation Records'!$G$59:$G$92,MATCH(LEFT(L245,255),LEFT('Disaggregation Records'!$D$59:$D$92,255),0))=0,"",INDEX('Disaggregation Records'!$G$59:$G$92,MATCH(LEFT(L245,255),LEFT('Disaggregation Records'!$D$59:$D$92,255),0))),"")</f>
        <v/>
      </c>
      <c r="Q245" s="511" t="s">
        <v>847</v>
      </c>
      <c r="R245" s="50"/>
    </row>
    <row r="246" spans="1:18" ht="47.1" customHeight="1" x14ac:dyDescent="0.25">
      <c r="A246" s="396">
        <v>8</v>
      </c>
      <c r="B246" s="414" t="str">
        <f>IFERROR(VLOOKUP(A246,'Outcome Indicators - Section C'!$A$10:$S$27,19,FALSE),"")</f>
        <v/>
      </c>
      <c r="C246" s="509" t="str">
        <f t="array" ref="C246">IFERROR(IF(INDEX('Disaggregation Records'!$E$59:$E$92,MATCH(LEFT(L246,255),LEFT('Disaggregation Records'!$D$59:$D$92,255),0))=0,"",INDEX('Disaggregation Records'!$E$59:$E$92,MATCH(LEFT(L246,255),LEFT('Disaggregation Records'!$D$59:$D$92,255),0))),"")</f>
        <v/>
      </c>
      <c r="D246" s="509" t="str">
        <f t="array" ref="D246">IFERROR(IF(INDEX('Disaggregation Records'!$F$59:$F$92,MATCH(LEFT(L246,255),LEFT('Disaggregation Records'!$D$59:$D$92,255),0))=0,"",INDEX('Disaggregation Records'!$F$59:$F$92,MATCH(LEFT(L246,255),LEFT('Disaggregation Records'!$D$59:$D$92,255),0))),"")</f>
        <v/>
      </c>
      <c r="E246" s="399" t="str">
        <f t="array" ref="E246">IFERROR(IF(INDEX('Disaggregation Data'!$K$159:$K$310,MATCH(LEFT(M246,255),LEFT('Disaggregation Data'!$J$159:$J$310,255),0))=0,"",INDEX('Disaggregation Data'!$K$159:$K$310,MATCH(LEFT(M246,255),LEFT('Disaggregation Data'!J$159:$J$310,255),0))),"")</f>
        <v/>
      </c>
      <c r="F246" s="399" t="str">
        <f t="array" ref="F246">IFERROR(IF(INDEX('Disaggregation Data'!$L$159:$L$310,MATCH(LEFT(M246,255),LEFT('Disaggregation Data'!$J$159:$J$310,255),0))=0,"",INDEX('Disaggregation Data'!$L$159:$L$310,MATCH(LEFT(M246,255),LEFT('Disaggregation Data'!J$159:$J$310,255),0))),"")</f>
        <v/>
      </c>
      <c r="G246" s="399" t="str">
        <f t="array" ref="G246">IFERROR(IF(INDEX('Disaggregation Data'!$O$159:$O$310,MATCH(LEFT(M246,255),LEFT('Disaggregation Data'!$J$159:$J$310,255),0))=0,"",INDEX('Disaggregation Data'!$O$159:$O$310,MATCH(LEFT(M246,255),LEFT('Disaggregation Data'!J$159:$J$310,255),0))),"")</f>
        <v/>
      </c>
      <c r="H246" s="398" t="str">
        <f t="array" ref="H246">IFERROR(IF(INDEX('Disaggregation Data'!$P$159:$P$310,MATCH(LEFT(M246,255),LEFT('Disaggregation Data'!$J$159:$J$310,255),0))=0,"",INDEX('Disaggregation Data'!$P$159:$P$310,MATCH(LEFT(M246,255),LEFT('Disaggregation Data'!J$159:$J$310,255),0))),"")</f>
        <v/>
      </c>
      <c r="I246" s="398" t="str">
        <f t="array" ref="I246">IFERROR(IF(INDEX('Disaggregation Data'!$M$159:$M$310,MATCH(LEFT(M246,255),LEFT('Disaggregation Data'!$J$159:$J$310,255),0))=0,"",INDEX('Disaggregation Data'!$M$159:$M$310,MATCH(LEFT(M246,255),LEFT('Disaggregation Data'!J$159:$J$310,255),0))),"")</f>
        <v/>
      </c>
      <c r="J246" s="398" t="str">
        <f t="array" ref="J246">IFERROR(IF(INDEX('Disaggregation Data'!$N$159:$N$310,MATCH(LEFT(M246,255),LEFT('Disaggregation Data'!$J$159:$J$310,255),0))=0,"",INDEX('Disaggregation Data'!$N$159:$N$310,MATCH(LEFT(M246,255),LEFT('Disaggregation Data'!J$159:$J$310,255),0))),"")</f>
        <v/>
      </c>
      <c r="K246" s="490">
        <f t="shared" si="16"/>
        <v>58</v>
      </c>
      <c r="L246" s="490" t="str">
        <f t="shared" si="17"/>
        <v/>
      </c>
      <c r="M246" s="490" t="str">
        <f t="shared" si="18"/>
        <v/>
      </c>
      <c r="N246" s="468" t="b">
        <f t="shared" si="19"/>
        <v>0</v>
      </c>
      <c r="O246" s="473" t="s">
        <v>1762</v>
      </c>
      <c r="P246" s="512" t="str">
        <f t="array" ref="P246">IFERROR(IF(INDEX('Disaggregation Records'!$G$59:$G$92,MATCH(LEFT(L246,255),LEFT('Disaggregation Records'!$D$59:$D$92,255),0))=0,"",INDEX('Disaggregation Records'!$G$59:$G$92,MATCH(LEFT(L246,255),LEFT('Disaggregation Records'!$D$59:$D$92,255),0))),"")</f>
        <v/>
      </c>
      <c r="Q246" s="511" t="s">
        <v>847</v>
      </c>
      <c r="R246" s="50"/>
    </row>
    <row r="247" spans="1:18" ht="47.1" customHeight="1" x14ac:dyDescent="0.25">
      <c r="A247" s="396">
        <v>8</v>
      </c>
      <c r="B247" s="414" t="str">
        <f>IFERROR(VLOOKUP(A247,'Outcome Indicators - Section C'!$A$10:$S$27,19,FALSE),"")</f>
        <v/>
      </c>
      <c r="C247" s="509" t="str">
        <f t="array" ref="C247">IFERROR(IF(INDEX('Disaggregation Records'!$E$59:$E$92,MATCH(LEFT(L247,255),LEFT('Disaggregation Records'!$D$59:$D$92,255),0))=0,"",INDEX('Disaggregation Records'!$E$59:$E$92,MATCH(LEFT(L247,255),LEFT('Disaggregation Records'!$D$59:$D$92,255),0))),"")</f>
        <v/>
      </c>
      <c r="D247" s="509" t="str">
        <f t="array" ref="D247">IFERROR(IF(INDEX('Disaggregation Records'!$F$59:$F$92,MATCH(LEFT(L247,255),LEFT('Disaggregation Records'!$D$59:$D$92,255),0))=0,"",INDEX('Disaggregation Records'!$F$59:$F$92,MATCH(LEFT(L247,255),LEFT('Disaggregation Records'!$D$59:$D$92,255),0))),"")</f>
        <v/>
      </c>
      <c r="E247" s="399" t="str">
        <f t="array" ref="E247">IFERROR(IF(INDEX('Disaggregation Data'!$K$159:$K$310,MATCH(LEFT(M247,255),LEFT('Disaggregation Data'!$J$159:$J$310,255),0))=0,"",INDEX('Disaggregation Data'!$K$159:$K$310,MATCH(LEFT(M247,255),LEFT('Disaggregation Data'!J$159:$J$310,255),0))),"")</f>
        <v/>
      </c>
      <c r="F247" s="399" t="str">
        <f t="array" ref="F247">IFERROR(IF(INDEX('Disaggregation Data'!$L$159:$L$310,MATCH(LEFT(M247,255),LEFT('Disaggregation Data'!$J$159:$J$310,255),0))=0,"",INDEX('Disaggregation Data'!$L$159:$L$310,MATCH(LEFT(M247,255),LEFT('Disaggregation Data'!J$159:$J$310,255),0))),"")</f>
        <v/>
      </c>
      <c r="G247" s="399" t="str">
        <f t="array" ref="G247">IFERROR(IF(INDEX('Disaggregation Data'!$O$159:$O$310,MATCH(LEFT(M247,255),LEFT('Disaggregation Data'!$J$159:$J$310,255),0))=0,"",INDEX('Disaggregation Data'!$O$159:$O$310,MATCH(LEFT(M247,255),LEFT('Disaggregation Data'!J$159:$J$310,255),0))),"")</f>
        <v/>
      </c>
      <c r="H247" s="398" t="str">
        <f t="array" ref="H247">IFERROR(IF(INDEX('Disaggregation Data'!$P$159:$P$310,MATCH(LEFT(M247,255),LEFT('Disaggregation Data'!$J$159:$J$310,255),0))=0,"",INDEX('Disaggregation Data'!$P$159:$P$310,MATCH(LEFT(M247,255),LEFT('Disaggregation Data'!J$159:$J$310,255),0))),"")</f>
        <v/>
      </c>
      <c r="I247" s="398" t="str">
        <f t="array" ref="I247">IFERROR(IF(INDEX('Disaggregation Data'!$M$159:$M$310,MATCH(LEFT(M247,255),LEFT('Disaggregation Data'!$J$159:$J$310,255),0))=0,"",INDEX('Disaggregation Data'!$M$159:$M$310,MATCH(LEFT(M247,255),LEFT('Disaggregation Data'!J$159:$J$310,255),0))),"")</f>
        <v/>
      </c>
      <c r="J247" s="398" t="str">
        <f t="array" ref="J247">IFERROR(IF(INDEX('Disaggregation Data'!$N$159:$N$310,MATCH(LEFT(M247,255),LEFT('Disaggregation Data'!$J$159:$J$310,255),0))=0,"",INDEX('Disaggregation Data'!$N$159:$N$310,MATCH(LEFT(M247,255),LEFT('Disaggregation Data'!J$159:$J$310,255),0))),"")</f>
        <v/>
      </c>
      <c r="K247" s="490">
        <f t="shared" si="16"/>
        <v>59</v>
      </c>
      <c r="L247" s="490" t="str">
        <f t="shared" si="17"/>
        <v/>
      </c>
      <c r="M247" s="490" t="str">
        <f t="shared" si="18"/>
        <v/>
      </c>
      <c r="N247" s="468" t="b">
        <f t="shared" si="19"/>
        <v>0</v>
      </c>
      <c r="O247" s="473" t="s">
        <v>1763</v>
      </c>
      <c r="P247" s="512" t="str">
        <f t="array" ref="P247">IFERROR(IF(INDEX('Disaggregation Records'!$G$59:$G$92,MATCH(LEFT(L247,255),LEFT('Disaggregation Records'!$D$59:$D$92,255),0))=0,"",INDEX('Disaggregation Records'!$G$59:$G$92,MATCH(LEFT(L247,255),LEFT('Disaggregation Records'!$D$59:$D$92,255),0))),"")</f>
        <v/>
      </c>
      <c r="Q247" s="511" t="s">
        <v>847</v>
      </c>
      <c r="R247" s="50"/>
    </row>
    <row r="248" spans="1:18" ht="47.1" customHeight="1" x14ac:dyDescent="0.25">
      <c r="A248" s="396">
        <v>9</v>
      </c>
      <c r="B248" s="414" t="str">
        <f>IFERROR(VLOOKUP(A248,'Outcome Indicators - Section C'!$A$10:$S$27,19,FALSE),"")</f>
        <v/>
      </c>
      <c r="C248" s="509" t="str">
        <f t="array" ref="C248">IFERROR(IF(INDEX('Disaggregation Records'!$E$59:$E$92,MATCH(LEFT(L248,255),LEFT('Disaggregation Records'!$D$59:$D$92,255),0))=0,"",INDEX('Disaggregation Records'!$E$59:$E$92,MATCH(LEFT(L248,255),LEFT('Disaggregation Records'!$D$59:$D$92,255),0))),"")</f>
        <v/>
      </c>
      <c r="D248" s="509" t="str">
        <f t="array" ref="D248">IFERROR(IF(INDEX('Disaggregation Records'!$F$59:$F$92,MATCH(LEFT(L248,255),LEFT('Disaggregation Records'!$D$59:$D$92,255),0))=0,"",INDEX('Disaggregation Records'!$F$59:$F$92,MATCH(LEFT(L248,255),LEFT('Disaggregation Records'!$D$59:$D$92,255),0))),"")</f>
        <v/>
      </c>
      <c r="E248" s="399" t="str">
        <f t="array" ref="E248">IFERROR(IF(INDEX('Disaggregation Data'!$K$159:$K$310,MATCH(LEFT(M248,255),LEFT('Disaggregation Data'!$J$159:$J$310,255),0))=0,"",INDEX('Disaggregation Data'!$K$159:$K$310,MATCH(LEFT(M248,255),LEFT('Disaggregation Data'!J$159:$J$310,255),0))),"")</f>
        <v/>
      </c>
      <c r="F248" s="399" t="str">
        <f t="array" ref="F248">IFERROR(IF(INDEX('Disaggregation Data'!$L$159:$L$310,MATCH(LEFT(M248,255),LEFT('Disaggregation Data'!$J$159:$J$310,255),0))=0,"",INDEX('Disaggregation Data'!$L$159:$L$310,MATCH(LEFT(M248,255),LEFT('Disaggregation Data'!J$159:$J$310,255),0))),"")</f>
        <v/>
      </c>
      <c r="G248" s="399" t="str">
        <f t="array" ref="G248">IFERROR(IF(INDEX('Disaggregation Data'!$O$159:$O$310,MATCH(LEFT(M248,255),LEFT('Disaggregation Data'!$J$159:$J$310,255),0))=0,"",INDEX('Disaggregation Data'!$O$159:$O$310,MATCH(LEFT(M248,255),LEFT('Disaggregation Data'!J$159:$J$310,255),0))),"")</f>
        <v/>
      </c>
      <c r="H248" s="398" t="str">
        <f t="array" ref="H248">IFERROR(IF(INDEX('Disaggregation Data'!$P$159:$P$310,MATCH(LEFT(M248,255),LEFT('Disaggregation Data'!$J$159:$J$310,255),0))=0,"",INDEX('Disaggregation Data'!$P$159:$P$310,MATCH(LEFT(M248,255),LEFT('Disaggregation Data'!J$159:$J$310,255),0))),"")</f>
        <v/>
      </c>
      <c r="I248" s="398" t="str">
        <f t="array" ref="I248">IFERROR(IF(INDEX('Disaggregation Data'!$M$159:$M$310,MATCH(LEFT(M248,255),LEFT('Disaggregation Data'!$J$159:$J$310,255),0))=0,"",INDEX('Disaggregation Data'!$M$159:$M$310,MATCH(LEFT(M248,255),LEFT('Disaggregation Data'!J$159:$J$310,255),0))),"")</f>
        <v/>
      </c>
      <c r="J248" s="398" t="str">
        <f t="array" ref="J248">IFERROR(IF(INDEX('Disaggregation Data'!$N$159:$N$310,MATCH(LEFT(M248,255),LEFT('Disaggregation Data'!$J$159:$J$310,255),0))=0,"",INDEX('Disaggregation Data'!$N$159:$N$310,MATCH(LEFT(M248,255),LEFT('Disaggregation Data'!J$159:$J$310,255),0))),"")</f>
        <v/>
      </c>
      <c r="K248" s="490">
        <f t="shared" si="16"/>
        <v>60</v>
      </c>
      <c r="L248" s="490" t="str">
        <f t="shared" si="17"/>
        <v/>
      </c>
      <c r="M248" s="490" t="str">
        <f t="shared" si="18"/>
        <v/>
      </c>
      <c r="N248" s="468" t="b">
        <f t="shared" si="19"/>
        <v>0</v>
      </c>
      <c r="O248" s="473" t="s">
        <v>1764</v>
      </c>
      <c r="P248" s="512" t="str">
        <f t="array" ref="P248">IFERROR(IF(INDEX('Disaggregation Records'!$G$59:$G$92,MATCH(LEFT(L248,255),LEFT('Disaggregation Records'!$D$59:$D$92,255),0))=0,"",INDEX('Disaggregation Records'!$G$59:$G$92,MATCH(LEFT(L248,255),LEFT('Disaggregation Records'!$D$59:$D$92,255),0))),"")</f>
        <v/>
      </c>
      <c r="Q248" s="511" t="s">
        <v>848</v>
      </c>
      <c r="R248" s="50"/>
    </row>
    <row r="249" spans="1:18" ht="47.1" customHeight="1" x14ac:dyDescent="0.25">
      <c r="A249" s="396">
        <v>9</v>
      </c>
      <c r="B249" s="414" t="str">
        <f>IFERROR(VLOOKUP(A249,'Outcome Indicators - Section C'!$A$10:$S$27,19,FALSE),"")</f>
        <v/>
      </c>
      <c r="C249" s="509" t="str">
        <f t="array" ref="C249">IFERROR(IF(INDEX('Disaggregation Records'!$E$59:$E$92,MATCH(LEFT(L249,255),LEFT('Disaggregation Records'!$D$59:$D$92,255),0))=0,"",INDEX('Disaggregation Records'!$E$59:$E$92,MATCH(LEFT(L249,255),LEFT('Disaggregation Records'!$D$59:$D$92,255),0))),"")</f>
        <v/>
      </c>
      <c r="D249" s="509" t="str">
        <f t="array" ref="D249">IFERROR(IF(INDEX('Disaggregation Records'!$F$59:$F$92,MATCH(LEFT(L249,255),LEFT('Disaggregation Records'!$D$59:$D$92,255),0))=0,"",INDEX('Disaggregation Records'!$F$59:$F$92,MATCH(LEFT(L249,255),LEFT('Disaggregation Records'!$D$59:$D$92,255),0))),"")</f>
        <v/>
      </c>
      <c r="E249" s="399" t="str">
        <f t="array" ref="E249">IFERROR(IF(INDEX('Disaggregation Data'!$K$159:$K$310,MATCH(LEFT(M249,255),LEFT('Disaggregation Data'!$J$159:$J$310,255),0))=0,"",INDEX('Disaggregation Data'!$K$159:$K$310,MATCH(LEFT(M249,255),LEFT('Disaggregation Data'!J$159:$J$310,255),0))),"")</f>
        <v/>
      </c>
      <c r="F249" s="399" t="str">
        <f t="array" ref="F249">IFERROR(IF(INDEX('Disaggregation Data'!$L$159:$L$310,MATCH(LEFT(M249,255),LEFT('Disaggregation Data'!$J$159:$J$310,255),0))=0,"",INDEX('Disaggregation Data'!$L$159:$L$310,MATCH(LEFT(M249,255),LEFT('Disaggregation Data'!J$159:$J$310,255),0))),"")</f>
        <v/>
      </c>
      <c r="G249" s="399" t="str">
        <f t="array" ref="G249">IFERROR(IF(INDEX('Disaggregation Data'!$O$159:$O$310,MATCH(LEFT(M249,255),LEFT('Disaggregation Data'!$J$159:$J$310,255),0))=0,"",INDEX('Disaggregation Data'!$O$159:$O$310,MATCH(LEFT(M249,255),LEFT('Disaggregation Data'!J$159:$J$310,255),0))),"")</f>
        <v/>
      </c>
      <c r="H249" s="398" t="str">
        <f t="array" ref="H249">IFERROR(IF(INDEX('Disaggregation Data'!$P$159:$P$310,MATCH(LEFT(M249,255),LEFT('Disaggregation Data'!$J$159:$J$310,255),0))=0,"",INDEX('Disaggregation Data'!$P$159:$P$310,MATCH(LEFT(M249,255),LEFT('Disaggregation Data'!J$159:$J$310,255),0))),"")</f>
        <v/>
      </c>
      <c r="I249" s="398" t="str">
        <f t="array" ref="I249">IFERROR(IF(INDEX('Disaggregation Data'!$M$159:$M$310,MATCH(LEFT(M249,255),LEFT('Disaggregation Data'!$J$159:$J$310,255),0))=0,"",INDEX('Disaggregation Data'!$M$159:$M$310,MATCH(LEFT(M249,255),LEFT('Disaggregation Data'!J$159:$J$310,255),0))),"")</f>
        <v/>
      </c>
      <c r="J249" s="398" t="str">
        <f t="array" ref="J249">IFERROR(IF(INDEX('Disaggregation Data'!$N$159:$N$310,MATCH(LEFT(M249,255),LEFT('Disaggregation Data'!$J$159:$J$310,255),0))=0,"",INDEX('Disaggregation Data'!$N$159:$N$310,MATCH(LEFT(M249,255),LEFT('Disaggregation Data'!J$159:$J$310,255),0))),"")</f>
        <v/>
      </c>
      <c r="K249" s="490">
        <f t="shared" si="16"/>
        <v>61</v>
      </c>
      <c r="L249" s="490" t="str">
        <f t="shared" si="17"/>
        <v/>
      </c>
      <c r="M249" s="490" t="str">
        <f t="shared" si="18"/>
        <v/>
      </c>
      <c r="N249" s="468" t="b">
        <f t="shared" si="19"/>
        <v>0</v>
      </c>
      <c r="O249" s="473" t="s">
        <v>1765</v>
      </c>
      <c r="P249" s="512" t="str">
        <f t="array" ref="P249">IFERROR(IF(INDEX('Disaggregation Records'!$G$59:$G$92,MATCH(LEFT(L249,255),LEFT('Disaggregation Records'!$D$59:$D$92,255),0))=0,"",INDEX('Disaggregation Records'!$G$59:$G$92,MATCH(LEFT(L249,255),LEFT('Disaggregation Records'!$D$59:$D$92,255),0))),"")</f>
        <v/>
      </c>
      <c r="Q249" s="511" t="s">
        <v>848</v>
      </c>
      <c r="R249" s="50"/>
    </row>
    <row r="250" spans="1:18" ht="47.1" customHeight="1" x14ac:dyDescent="0.25">
      <c r="A250" s="396">
        <v>9</v>
      </c>
      <c r="B250" s="414" t="str">
        <f>IFERROR(VLOOKUP(A250,'Outcome Indicators - Section C'!$A$10:$S$27,19,FALSE),"")</f>
        <v/>
      </c>
      <c r="C250" s="509" t="str">
        <f t="array" ref="C250">IFERROR(IF(INDEX('Disaggregation Records'!$E$59:$E$92,MATCH(LEFT(L250,255),LEFT('Disaggregation Records'!$D$59:$D$92,255),0))=0,"",INDEX('Disaggregation Records'!$E$59:$E$92,MATCH(LEFT(L250,255),LEFT('Disaggregation Records'!$D$59:$D$92,255),0))),"")</f>
        <v/>
      </c>
      <c r="D250" s="509" t="str">
        <f t="array" ref="D250">IFERROR(IF(INDEX('Disaggregation Records'!$F$59:$F$92,MATCH(LEFT(L250,255),LEFT('Disaggregation Records'!$D$59:$D$92,255),0))=0,"",INDEX('Disaggregation Records'!$F$59:$F$92,MATCH(LEFT(L250,255),LEFT('Disaggregation Records'!$D$59:$D$92,255),0))),"")</f>
        <v/>
      </c>
      <c r="E250" s="399" t="str">
        <f t="array" ref="E250">IFERROR(IF(INDEX('Disaggregation Data'!$K$159:$K$310,MATCH(LEFT(M250,255),LEFT('Disaggregation Data'!$J$159:$J$310,255),0))=0,"",INDEX('Disaggregation Data'!$K$159:$K$310,MATCH(LEFT(M250,255),LEFT('Disaggregation Data'!J$159:$J$310,255),0))),"")</f>
        <v/>
      </c>
      <c r="F250" s="399" t="str">
        <f t="array" ref="F250">IFERROR(IF(INDEX('Disaggregation Data'!$L$159:$L$310,MATCH(LEFT(M250,255),LEFT('Disaggregation Data'!$J$159:$J$310,255),0))=0,"",INDEX('Disaggregation Data'!$L$159:$L$310,MATCH(LEFT(M250,255),LEFT('Disaggregation Data'!J$159:$J$310,255),0))),"")</f>
        <v/>
      </c>
      <c r="G250" s="399" t="str">
        <f t="array" ref="G250">IFERROR(IF(INDEX('Disaggregation Data'!$O$159:$O$310,MATCH(LEFT(M250,255),LEFT('Disaggregation Data'!$J$159:$J$310,255),0))=0,"",INDEX('Disaggregation Data'!$O$159:$O$310,MATCH(LEFT(M250,255),LEFT('Disaggregation Data'!J$159:$J$310,255),0))),"")</f>
        <v/>
      </c>
      <c r="H250" s="398" t="str">
        <f t="array" ref="H250">IFERROR(IF(INDEX('Disaggregation Data'!$P$159:$P$310,MATCH(LEFT(M250,255),LEFT('Disaggregation Data'!$J$159:$J$310,255),0))=0,"",INDEX('Disaggregation Data'!$P$159:$P$310,MATCH(LEFT(M250,255),LEFT('Disaggregation Data'!J$159:$J$310,255),0))),"")</f>
        <v/>
      </c>
      <c r="I250" s="398" t="str">
        <f t="array" ref="I250">IFERROR(IF(INDEX('Disaggregation Data'!$M$159:$M$310,MATCH(LEFT(M250,255),LEFT('Disaggregation Data'!$J$159:$J$310,255),0))=0,"",INDEX('Disaggregation Data'!$M$159:$M$310,MATCH(LEFT(M250,255),LEFT('Disaggregation Data'!J$159:$J$310,255),0))),"")</f>
        <v/>
      </c>
      <c r="J250" s="398" t="str">
        <f t="array" ref="J250">IFERROR(IF(INDEX('Disaggregation Data'!$N$159:$N$310,MATCH(LEFT(M250,255),LEFT('Disaggregation Data'!$J$159:$J$310,255),0))=0,"",INDEX('Disaggregation Data'!$N$159:$N$310,MATCH(LEFT(M250,255),LEFT('Disaggregation Data'!J$159:$J$310,255),0))),"")</f>
        <v/>
      </c>
      <c r="K250" s="490">
        <f t="shared" si="16"/>
        <v>62</v>
      </c>
      <c r="L250" s="490" t="str">
        <f t="shared" si="17"/>
        <v/>
      </c>
      <c r="M250" s="490" t="str">
        <f t="shared" si="18"/>
        <v/>
      </c>
      <c r="N250" s="468" t="b">
        <f t="shared" si="19"/>
        <v>0</v>
      </c>
      <c r="O250" s="473" t="s">
        <v>1766</v>
      </c>
      <c r="P250" s="512" t="str">
        <f t="array" ref="P250">IFERROR(IF(INDEX('Disaggregation Records'!$G$59:$G$92,MATCH(LEFT(L250,255),LEFT('Disaggregation Records'!$D$59:$D$92,255),0))=0,"",INDEX('Disaggregation Records'!$G$59:$G$92,MATCH(LEFT(L250,255),LEFT('Disaggregation Records'!$D$59:$D$92,255),0))),"")</f>
        <v/>
      </c>
      <c r="Q250" s="511" t="s">
        <v>848</v>
      </c>
      <c r="R250" s="50"/>
    </row>
    <row r="251" spans="1:18" ht="47.1" customHeight="1" x14ac:dyDescent="0.25">
      <c r="A251" s="396">
        <v>9</v>
      </c>
      <c r="B251" s="414" t="str">
        <f>IFERROR(VLOOKUP(A251,'Outcome Indicators - Section C'!$A$10:$S$27,19,FALSE),"")</f>
        <v/>
      </c>
      <c r="C251" s="509" t="str">
        <f t="array" ref="C251">IFERROR(IF(INDEX('Disaggregation Records'!$E$59:$E$92,MATCH(LEFT(L251,255),LEFT('Disaggregation Records'!$D$59:$D$92,255),0))=0,"",INDEX('Disaggregation Records'!$E$59:$E$92,MATCH(LEFT(L251,255),LEFT('Disaggregation Records'!$D$59:$D$92,255),0))),"")</f>
        <v/>
      </c>
      <c r="D251" s="509" t="str">
        <f t="array" ref="D251">IFERROR(IF(INDEX('Disaggregation Records'!$F$59:$F$92,MATCH(LEFT(L251,255),LEFT('Disaggregation Records'!$D$59:$D$92,255),0))=0,"",INDEX('Disaggregation Records'!$F$59:$F$92,MATCH(LEFT(L251,255),LEFT('Disaggregation Records'!$D$59:$D$92,255),0))),"")</f>
        <v/>
      </c>
      <c r="E251" s="399" t="str">
        <f t="array" ref="E251">IFERROR(IF(INDEX('Disaggregation Data'!$K$159:$K$310,MATCH(LEFT(M251,255),LEFT('Disaggregation Data'!$J$159:$J$310,255),0))=0,"",INDEX('Disaggregation Data'!$K$159:$K$310,MATCH(LEFT(M251,255),LEFT('Disaggregation Data'!J$159:$J$310,255),0))),"")</f>
        <v/>
      </c>
      <c r="F251" s="399" t="str">
        <f t="array" ref="F251">IFERROR(IF(INDEX('Disaggregation Data'!$L$159:$L$310,MATCH(LEFT(M251,255),LEFT('Disaggregation Data'!$J$159:$J$310,255),0))=0,"",INDEX('Disaggregation Data'!$L$159:$L$310,MATCH(LEFT(M251,255),LEFT('Disaggregation Data'!J$159:$J$310,255),0))),"")</f>
        <v/>
      </c>
      <c r="G251" s="399" t="str">
        <f t="array" ref="G251">IFERROR(IF(INDEX('Disaggregation Data'!$O$159:$O$310,MATCH(LEFT(M251,255),LEFT('Disaggregation Data'!$J$159:$J$310,255),0))=0,"",INDEX('Disaggregation Data'!$O$159:$O$310,MATCH(LEFT(M251,255),LEFT('Disaggregation Data'!J$159:$J$310,255),0))),"")</f>
        <v/>
      </c>
      <c r="H251" s="398" t="str">
        <f t="array" ref="H251">IFERROR(IF(INDEX('Disaggregation Data'!$P$159:$P$310,MATCH(LEFT(M251,255),LEFT('Disaggregation Data'!$J$159:$J$310,255),0))=0,"",INDEX('Disaggregation Data'!$P$159:$P$310,MATCH(LEFT(M251,255),LEFT('Disaggregation Data'!J$159:$J$310,255),0))),"")</f>
        <v/>
      </c>
      <c r="I251" s="398" t="str">
        <f t="array" ref="I251">IFERROR(IF(INDEX('Disaggregation Data'!$M$159:$M$310,MATCH(LEFT(M251,255),LEFT('Disaggregation Data'!$J$159:$J$310,255),0))=0,"",INDEX('Disaggregation Data'!$M$159:$M$310,MATCH(LEFT(M251,255),LEFT('Disaggregation Data'!J$159:$J$310,255),0))),"")</f>
        <v/>
      </c>
      <c r="J251" s="398" t="str">
        <f t="array" ref="J251">IFERROR(IF(INDEX('Disaggregation Data'!$N$159:$N$310,MATCH(LEFT(M251,255),LEFT('Disaggregation Data'!$J$159:$J$310,255),0))=0,"",INDEX('Disaggregation Data'!$N$159:$N$310,MATCH(LEFT(M251,255),LEFT('Disaggregation Data'!J$159:$J$310,255),0))),"")</f>
        <v/>
      </c>
      <c r="K251" s="490">
        <f t="shared" si="16"/>
        <v>63</v>
      </c>
      <c r="L251" s="490" t="str">
        <f t="shared" si="17"/>
        <v/>
      </c>
      <c r="M251" s="490" t="str">
        <f t="shared" si="18"/>
        <v/>
      </c>
      <c r="N251" s="468" t="b">
        <f t="shared" si="19"/>
        <v>0</v>
      </c>
      <c r="O251" s="473" t="s">
        <v>1767</v>
      </c>
      <c r="P251" s="512" t="str">
        <f t="array" ref="P251">IFERROR(IF(INDEX('Disaggregation Records'!$G$59:$G$92,MATCH(LEFT(L251,255),LEFT('Disaggregation Records'!$D$59:$D$92,255),0))=0,"",INDEX('Disaggregation Records'!$G$59:$G$92,MATCH(LEFT(L251,255),LEFT('Disaggregation Records'!$D$59:$D$92,255),0))),"")</f>
        <v/>
      </c>
      <c r="Q251" s="511" t="s">
        <v>848</v>
      </c>
      <c r="R251" s="50"/>
    </row>
    <row r="252" spans="1:18" ht="47.1" customHeight="1" x14ac:dyDescent="0.25">
      <c r="A252" s="396">
        <v>9</v>
      </c>
      <c r="B252" s="414" t="str">
        <f>IFERROR(VLOOKUP(A252,'Outcome Indicators - Section C'!$A$10:$S$27,19,FALSE),"")</f>
        <v/>
      </c>
      <c r="C252" s="509" t="str">
        <f t="array" ref="C252">IFERROR(IF(INDEX('Disaggregation Records'!$E$59:$E$92,MATCH(LEFT(L252,255),LEFT('Disaggregation Records'!$D$59:$D$92,255),0))=0,"",INDEX('Disaggregation Records'!$E$59:$E$92,MATCH(LEFT(L252,255),LEFT('Disaggregation Records'!$D$59:$D$92,255),0))),"")</f>
        <v/>
      </c>
      <c r="D252" s="509" t="str">
        <f t="array" ref="D252">IFERROR(IF(INDEX('Disaggregation Records'!$F$59:$F$92,MATCH(LEFT(L252,255),LEFT('Disaggregation Records'!$D$59:$D$92,255),0))=0,"",INDEX('Disaggregation Records'!$F$59:$F$92,MATCH(LEFT(L252,255),LEFT('Disaggregation Records'!$D$59:$D$92,255),0))),"")</f>
        <v/>
      </c>
      <c r="E252" s="399" t="str">
        <f t="array" ref="E252">IFERROR(IF(INDEX('Disaggregation Data'!$K$159:$K$310,MATCH(LEFT(M252,255),LEFT('Disaggregation Data'!$J$159:$J$310,255),0))=0,"",INDEX('Disaggregation Data'!$K$159:$K$310,MATCH(LEFT(M252,255),LEFT('Disaggregation Data'!J$159:$J$310,255),0))),"")</f>
        <v/>
      </c>
      <c r="F252" s="399" t="str">
        <f t="array" ref="F252">IFERROR(IF(INDEX('Disaggregation Data'!$L$159:$L$310,MATCH(LEFT(M252,255),LEFT('Disaggregation Data'!$J$159:$J$310,255),0))=0,"",INDEX('Disaggregation Data'!$L$159:$L$310,MATCH(LEFT(M252,255),LEFT('Disaggregation Data'!J$159:$J$310,255),0))),"")</f>
        <v/>
      </c>
      <c r="G252" s="399" t="str">
        <f t="array" ref="G252">IFERROR(IF(INDEX('Disaggregation Data'!$O$159:$O$310,MATCH(LEFT(M252,255),LEFT('Disaggregation Data'!$J$159:$J$310,255),0))=0,"",INDEX('Disaggregation Data'!$O$159:$O$310,MATCH(LEFT(M252,255),LEFT('Disaggregation Data'!J$159:$J$310,255),0))),"")</f>
        <v/>
      </c>
      <c r="H252" s="398" t="str">
        <f t="array" ref="H252">IFERROR(IF(INDEX('Disaggregation Data'!$P$159:$P$310,MATCH(LEFT(M252,255),LEFT('Disaggregation Data'!$J$159:$J$310,255),0))=0,"",INDEX('Disaggregation Data'!$P$159:$P$310,MATCH(LEFT(M252,255),LEFT('Disaggregation Data'!J$159:$J$310,255),0))),"")</f>
        <v/>
      </c>
      <c r="I252" s="398" t="str">
        <f t="array" ref="I252">IFERROR(IF(INDEX('Disaggregation Data'!$M$159:$M$310,MATCH(LEFT(M252,255),LEFT('Disaggregation Data'!$J$159:$J$310,255),0))=0,"",INDEX('Disaggregation Data'!$M$159:$M$310,MATCH(LEFT(M252,255),LEFT('Disaggregation Data'!J$159:$J$310,255),0))),"")</f>
        <v/>
      </c>
      <c r="J252" s="398" t="str">
        <f t="array" ref="J252">IFERROR(IF(INDEX('Disaggregation Data'!$N$159:$N$310,MATCH(LEFT(M252,255),LEFT('Disaggregation Data'!$J$159:$J$310,255),0))=0,"",INDEX('Disaggregation Data'!$N$159:$N$310,MATCH(LEFT(M252,255),LEFT('Disaggregation Data'!J$159:$J$310,255),0))),"")</f>
        <v/>
      </c>
      <c r="K252" s="490">
        <f t="shared" si="16"/>
        <v>64</v>
      </c>
      <c r="L252" s="490" t="str">
        <f t="shared" si="17"/>
        <v/>
      </c>
      <c r="M252" s="490" t="str">
        <f t="shared" si="18"/>
        <v/>
      </c>
      <c r="N252" s="468" t="b">
        <f t="shared" si="19"/>
        <v>0</v>
      </c>
      <c r="O252" s="473" t="s">
        <v>1768</v>
      </c>
      <c r="P252" s="512" t="str">
        <f t="array" ref="P252">IFERROR(IF(INDEX('Disaggregation Records'!$G$59:$G$92,MATCH(LEFT(L252,255),LEFT('Disaggregation Records'!$D$59:$D$92,255),0))=0,"",INDEX('Disaggregation Records'!$G$59:$G$92,MATCH(LEFT(L252,255),LEFT('Disaggregation Records'!$D$59:$D$92,255),0))),"")</f>
        <v/>
      </c>
      <c r="Q252" s="511" t="s">
        <v>848</v>
      </c>
      <c r="R252" s="50"/>
    </row>
    <row r="253" spans="1:18" ht="47.1" customHeight="1" x14ac:dyDescent="0.25">
      <c r="A253" s="396">
        <v>9</v>
      </c>
      <c r="B253" s="414" t="str">
        <f>IFERROR(VLOOKUP(A253,'Outcome Indicators - Section C'!$A$10:$S$27,19,FALSE),"")</f>
        <v/>
      </c>
      <c r="C253" s="509" t="str">
        <f t="array" ref="C253">IFERROR(IF(INDEX('Disaggregation Records'!$E$59:$E$92,MATCH(LEFT(L253,255),LEFT('Disaggregation Records'!$D$59:$D$92,255),0))=0,"",INDEX('Disaggregation Records'!$E$59:$E$92,MATCH(LEFT(L253,255),LEFT('Disaggregation Records'!$D$59:$D$92,255),0))),"")</f>
        <v/>
      </c>
      <c r="D253" s="509" t="str">
        <f t="array" ref="D253">IFERROR(IF(INDEX('Disaggregation Records'!$F$59:$F$92,MATCH(LEFT(L253,255),LEFT('Disaggregation Records'!$D$59:$D$92,255),0))=0,"",INDEX('Disaggregation Records'!$F$59:$F$92,MATCH(LEFT(L253,255),LEFT('Disaggregation Records'!$D$59:$D$92,255),0))),"")</f>
        <v/>
      </c>
      <c r="E253" s="399" t="str">
        <f t="array" ref="E253">IFERROR(IF(INDEX('Disaggregation Data'!$K$159:$K$310,MATCH(LEFT(M253,255),LEFT('Disaggregation Data'!$J$159:$J$310,255),0))=0,"",INDEX('Disaggregation Data'!$K$159:$K$310,MATCH(LEFT(M253,255),LEFT('Disaggregation Data'!J$159:$J$310,255),0))),"")</f>
        <v/>
      </c>
      <c r="F253" s="399" t="str">
        <f t="array" ref="F253">IFERROR(IF(INDEX('Disaggregation Data'!$L$159:$L$310,MATCH(LEFT(M253,255),LEFT('Disaggregation Data'!$J$159:$J$310,255),0))=0,"",INDEX('Disaggregation Data'!$L$159:$L$310,MATCH(LEFT(M253,255),LEFT('Disaggregation Data'!J$159:$J$310,255),0))),"")</f>
        <v/>
      </c>
      <c r="G253" s="399" t="str">
        <f t="array" ref="G253">IFERROR(IF(INDEX('Disaggregation Data'!$O$159:$O$310,MATCH(LEFT(M253,255),LEFT('Disaggregation Data'!$J$159:$J$310,255),0))=0,"",INDEX('Disaggregation Data'!$O$159:$O$310,MATCH(LEFT(M253,255),LEFT('Disaggregation Data'!J$159:$J$310,255),0))),"")</f>
        <v/>
      </c>
      <c r="H253" s="398" t="str">
        <f t="array" ref="H253">IFERROR(IF(INDEX('Disaggregation Data'!$P$159:$P$310,MATCH(LEFT(M253,255),LEFT('Disaggregation Data'!$J$159:$J$310,255),0))=0,"",INDEX('Disaggregation Data'!$P$159:$P$310,MATCH(LEFT(M253,255),LEFT('Disaggregation Data'!J$159:$J$310,255),0))),"")</f>
        <v/>
      </c>
      <c r="I253" s="398" t="str">
        <f t="array" ref="I253">IFERROR(IF(INDEX('Disaggregation Data'!$M$159:$M$310,MATCH(LEFT(M253,255),LEFT('Disaggregation Data'!$J$159:$J$310,255),0))=0,"",INDEX('Disaggregation Data'!$M$159:$M$310,MATCH(LEFT(M253,255),LEFT('Disaggregation Data'!J$159:$J$310,255),0))),"")</f>
        <v/>
      </c>
      <c r="J253" s="398" t="str">
        <f t="array" ref="J253">IFERROR(IF(INDEX('Disaggregation Data'!$N$159:$N$310,MATCH(LEFT(M253,255),LEFT('Disaggregation Data'!$J$159:$J$310,255),0))=0,"",INDEX('Disaggregation Data'!$N$159:$N$310,MATCH(LEFT(M253,255),LEFT('Disaggregation Data'!J$159:$J$310,255),0))),"")</f>
        <v/>
      </c>
      <c r="K253" s="490">
        <f t="shared" si="16"/>
        <v>65</v>
      </c>
      <c r="L253" s="490" t="str">
        <f t="shared" si="17"/>
        <v/>
      </c>
      <c r="M253" s="490" t="str">
        <f t="shared" si="18"/>
        <v/>
      </c>
      <c r="N253" s="468" t="b">
        <f t="shared" si="19"/>
        <v>0</v>
      </c>
      <c r="O253" s="473" t="s">
        <v>1769</v>
      </c>
      <c r="P253" s="512" t="str">
        <f t="array" ref="P253">IFERROR(IF(INDEX('Disaggregation Records'!$G$59:$G$92,MATCH(LEFT(L253,255),LEFT('Disaggregation Records'!$D$59:$D$92,255),0))=0,"",INDEX('Disaggregation Records'!$G$59:$G$92,MATCH(LEFT(L253,255),LEFT('Disaggregation Records'!$D$59:$D$92,255),0))),"")</f>
        <v/>
      </c>
      <c r="Q253" s="511" t="s">
        <v>848</v>
      </c>
      <c r="R253" s="50"/>
    </row>
    <row r="254" spans="1:18" ht="47.1" customHeight="1" x14ac:dyDescent="0.25">
      <c r="A254" s="396">
        <v>9</v>
      </c>
      <c r="B254" s="414" t="str">
        <f>IFERROR(VLOOKUP(A254,'Outcome Indicators - Section C'!$A$10:$S$27,19,FALSE),"")</f>
        <v/>
      </c>
      <c r="C254" s="509" t="str">
        <f t="array" ref="C254">IFERROR(IF(INDEX('Disaggregation Records'!$E$59:$E$92,MATCH(LEFT(L254,255),LEFT('Disaggregation Records'!$D$59:$D$92,255),0))=0,"",INDEX('Disaggregation Records'!$E$59:$E$92,MATCH(LEFT(L254,255),LEFT('Disaggregation Records'!$D$59:$D$92,255),0))),"")</f>
        <v/>
      </c>
      <c r="D254" s="509" t="str">
        <f t="array" ref="D254">IFERROR(IF(INDEX('Disaggregation Records'!$F$59:$F$92,MATCH(LEFT(L254,255),LEFT('Disaggregation Records'!$D$59:$D$92,255),0))=0,"",INDEX('Disaggregation Records'!$F$59:$F$92,MATCH(LEFT(L254,255),LEFT('Disaggregation Records'!$D$59:$D$92,255),0))),"")</f>
        <v/>
      </c>
      <c r="E254" s="399" t="str">
        <f t="array" ref="E254">IFERROR(IF(INDEX('Disaggregation Data'!$K$159:$K$310,MATCH(LEFT(M254,255),LEFT('Disaggregation Data'!$J$159:$J$310,255),0))=0,"",INDEX('Disaggregation Data'!$K$159:$K$310,MATCH(LEFT(M254,255),LEFT('Disaggregation Data'!J$159:$J$310,255),0))),"")</f>
        <v/>
      </c>
      <c r="F254" s="399" t="str">
        <f t="array" ref="F254">IFERROR(IF(INDEX('Disaggregation Data'!$L$159:$L$310,MATCH(LEFT(M254,255),LEFT('Disaggregation Data'!$J$159:$J$310,255),0))=0,"",INDEX('Disaggregation Data'!$L$159:$L$310,MATCH(LEFT(M254,255),LEFT('Disaggregation Data'!J$159:$J$310,255),0))),"")</f>
        <v/>
      </c>
      <c r="G254" s="399" t="str">
        <f t="array" ref="G254">IFERROR(IF(INDEX('Disaggregation Data'!$O$159:$O$310,MATCH(LEFT(M254,255),LEFT('Disaggregation Data'!$J$159:$J$310,255),0))=0,"",INDEX('Disaggregation Data'!$O$159:$O$310,MATCH(LEFT(M254,255),LEFT('Disaggregation Data'!J$159:$J$310,255),0))),"")</f>
        <v/>
      </c>
      <c r="H254" s="398" t="str">
        <f t="array" ref="H254">IFERROR(IF(INDEX('Disaggregation Data'!$P$159:$P$310,MATCH(LEFT(M254,255),LEFT('Disaggregation Data'!$J$159:$J$310,255),0))=0,"",INDEX('Disaggregation Data'!$P$159:$P$310,MATCH(LEFT(M254,255),LEFT('Disaggregation Data'!J$159:$J$310,255),0))),"")</f>
        <v/>
      </c>
      <c r="I254" s="398" t="str">
        <f t="array" ref="I254">IFERROR(IF(INDEX('Disaggregation Data'!$M$159:$M$310,MATCH(LEFT(M254,255),LEFT('Disaggregation Data'!$J$159:$J$310,255),0))=0,"",INDEX('Disaggregation Data'!$M$159:$M$310,MATCH(LEFT(M254,255),LEFT('Disaggregation Data'!J$159:$J$310,255),0))),"")</f>
        <v/>
      </c>
      <c r="J254" s="398" t="str">
        <f t="array" ref="J254">IFERROR(IF(INDEX('Disaggregation Data'!$N$159:$N$310,MATCH(LEFT(M254,255),LEFT('Disaggregation Data'!$J$159:$J$310,255),0))=0,"",INDEX('Disaggregation Data'!$N$159:$N$310,MATCH(LEFT(M254,255),LEFT('Disaggregation Data'!J$159:$J$310,255),0))),"")</f>
        <v/>
      </c>
      <c r="K254" s="490">
        <f t="shared" si="16"/>
        <v>66</v>
      </c>
      <c r="L254" s="490" t="str">
        <f t="shared" si="17"/>
        <v/>
      </c>
      <c r="M254" s="490" t="str">
        <f t="shared" si="18"/>
        <v/>
      </c>
      <c r="N254" s="468" t="b">
        <f t="shared" si="19"/>
        <v>0</v>
      </c>
      <c r="O254" s="473" t="s">
        <v>1770</v>
      </c>
      <c r="P254" s="512" t="str">
        <f t="array" ref="P254">IFERROR(IF(INDEX('Disaggregation Records'!$G$59:$G$92,MATCH(LEFT(L254,255),LEFT('Disaggregation Records'!$D$59:$D$92,255),0))=0,"",INDEX('Disaggregation Records'!$G$59:$G$92,MATCH(LEFT(L254,255),LEFT('Disaggregation Records'!$D$59:$D$92,255),0))),"")</f>
        <v/>
      </c>
      <c r="Q254" s="511" t="s">
        <v>848</v>
      </c>
      <c r="R254" s="50"/>
    </row>
    <row r="255" spans="1:18" ht="47.1" customHeight="1" x14ac:dyDescent="0.25">
      <c r="A255" s="396">
        <v>9</v>
      </c>
      <c r="B255" s="414" t="str">
        <f>IFERROR(VLOOKUP(A255,'Outcome Indicators - Section C'!$A$10:$S$27,19,FALSE),"")</f>
        <v/>
      </c>
      <c r="C255" s="509" t="str">
        <f t="array" ref="C255">IFERROR(IF(INDEX('Disaggregation Records'!$E$59:$E$92,MATCH(LEFT(L255,255),LEFT('Disaggregation Records'!$D$59:$D$92,255),0))=0,"",INDEX('Disaggregation Records'!$E$59:$E$92,MATCH(LEFT(L255,255),LEFT('Disaggregation Records'!$D$59:$D$92,255),0))),"")</f>
        <v/>
      </c>
      <c r="D255" s="509" t="str">
        <f t="array" ref="D255">IFERROR(IF(INDEX('Disaggregation Records'!$F$59:$F$92,MATCH(LEFT(L255,255),LEFT('Disaggregation Records'!$D$59:$D$92,255),0))=0,"",INDEX('Disaggregation Records'!$F$59:$F$92,MATCH(LEFT(L255,255),LEFT('Disaggregation Records'!$D$59:$D$92,255),0))),"")</f>
        <v/>
      </c>
      <c r="E255" s="399" t="str">
        <f t="array" ref="E255">IFERROR(IF(INDEX('Disaggregation Data'!$K$159:$K$310,MATCH(LEFT(M255,255),LEFT('Disaggregation Data'!$J$159:$J$310,255),0))=0,"",INDEX('Disaggregation Data'!$K$159:$K$310,MATCH(LEFT(M255,255),LEFT('Disaggregation Data'!J$159:$J$310,255),0))),"")</f>
        <v/>
      </c>
      <c r="F255" s="399" t="str">
        <f t="array" ref="F255">IFERROR(IF(INDEX('Disaggregation Data'!$L$159:$L$310,MATCH(LEFT(M255,255),LEFT('Disaggregation Data'!$J$159:$J$310,255),0))=0,"",INDEX('Disaggregation Data'!$L$159:$L$310,MATCH(LEFT(M255,255),LEFT('Disaggregation Data'!J$159:$J$310,255),0))),"")</f>
        <v/>
      </c>
      <c r="G255" s="399" t="str">
        <f t="array" ref="G255">IFERROR(IF(INDEX('Disaggregation Data'!$O$159:$O$310,MATCH(LEFT(M255,255),LEFT('Disaggregation Data'!$J$159:$J$310,255),0))=0,"",INDEX('Disaggregation Data'!$O$159:$O$310,MATCH(LEFT(M255,255),LEFT('Disaggregation Data'!J$159:$J$310,255),0))),"")</f>
        <v/>
      </c>
      <c r="H255" s="398" t="str">
        <f t="array" ref="H255">IFERROR(IF(INDEX('Disaggregation Data'!$P$159:$P$310,MATCH(LEFT(M255,255),LEFT('Disaggregation Data'!$J$159:$J$310,255),0))=0,"",INDEX('Disaggregation Data'!$P$159:$P$310,MATCH(LEFT(M255,255),LEFT('Disaggregation Data'!J$159:$J$310,255),0))),"")</f>
        <v/>
      </c>
      <c r="I255" s="398" t="str">
        <f t="array" ref="I255">IFERROR(IF(INDEX('Disaggregation Data'!$M$159:$M$310,MATCH(LEFT(M255,255),LEFT('Disaggregation Data'!$J$159:$J$310,255),0))=0,"",INDEX('Disaggregation Data'!$M$159:$M$310,MATCH(LEFT(M255,255),LEFT('Disaggregation Data'!J$159:$J$310,255),0))),"")</f>
        <v/>
      </c>
      <c r="J255" s="398" t="str">
        <f t="array" ref="J255">IFERROR(IF(INDEX('Disaggregation Data'!$N$159:$N$310,MATCH(LEFT(M255,255),LEFT('Disaggregation Data'!$J$159:$J$310,255),0))=0,"",INDEX('Disaggregation Data'!$N$159:$N$310,MATCH(LEFT(M255,255),LEFT('Disaggregation Data'!J$159:$J$310,255),0))),"")</f>
        <v/>
      </c>
      <c r="K255" s="490">
        <f t="shared" si="16"/>
        <v>67</v>
      </c>
      <c r="L255" s="490" t="str">
        <f t="shared" si="17"/>
        <v/>
      </c>
      <c r="M255" s="490" t="str">
        <f t="shared" si="18"/>
        <v/>
      </c>
      <c r="N255" s="468" t="b">
        <f t="shared" si="19"/>
        <v>0</v>
      </c>
      <c r="O255" s="473" t="s">
        <v>1771</v>
      </c>
      <c r="P255" s="512" t="str">
        <f t="array" ref="P255">IFERROR(IF(INDEX('Disaggregation Records'!$G$59:$G$92,MATCH(LEFT(L255,255),LEFT('Disaggregation Records'!$D$59:$D$92,255),0))=0,"",INDEX('Disaggregation Records'!$G$59:$G$92,MATCH(LEFT(L255,255),LEFT('Disaggregation Records'!$D$59:$D$92,255),0))),"")</f>
        <v/>
      </c>
      <c r="Q255" s="511" t="s">
        <v>848</v>
      </c>
      <c r="R255" s="50"/>
    </row>
    <row r="256" spans="1:18" ht="47.1" customHeight="1" x14ac:dyDescent="0.25">
      <c r="A256" s="396">
        <v>9</v>
      </c>
      <c r="B256" s="414" t="str">
        <f>IFERROR(VLOOKUP(A256,'Outcome Indicators - Section C'!$A$10:$S$27,19,FALSE),"")</f>
        <v/>
      </c>
      <c r="C256" s="509" t="str">
        <f t="array" ref="C256">IFERROR(IF(INDEX('Disaggregation Records'!$E$59:$E$92,MATCH(LEFT(L256,255),LEFT('Disaggregation Records'!$D$59:$D$92,255),0))=0,"",INDEX('Disaggregation Records'!$E$59:$E$92,MATCH(LEFT(L256,255),LEFT('Disaggregation Records'!$D$59:$D$92,255),0))),"")</f>
        <v/>
      </c>
      <c r="D256" s="509" t="str">
        <f t="array" ref="D256">IFERROR(IF(INDEX('Disaggregation Records'!$F$59:$F$92,MATCH(LEFT(L256,255),LEFT('Disaggregation Records'!$D$59:$D$92,255),0))=0,"",INDEX('Disaggregation Records'!$F$59:$F$92,MATCH(LEFT(L256,255),LEFT('Disaggregation Records'!$D$59:$D$92,255),0))),"")</f>
        <v/>
      </c>
      <c r="E256" s="399" t="str">
        <f t="array" ref="E256">IFERROR(IF(INDEX('Disaggregation Data'!$K$159:$K$310,MATCH(LEFT(M256,255),LEFT('Disaggregation Data'!$J$159:$J$310,255),0))=0,"",INDEX('Disaggregation Data'!$K$159:$K$310,MATCH(LEFT(M256,255),LEFT('Disaggregation Data'!J$159:$J$310,255),0))),"")</f>
        <v/>
      </c>
      <c r="F256" s="399" t="str">
        <f t="array" ref="F256">IFERROR(IF(INDEX('Disaggregation Data'!$L$159:$L$310,MATCH(LEFT(M256,255),LEFT('Disaggregation Data'!$J$159:$J$310,255),0))=0,"",INDEX('Disaggregation Data'!$L$159:$L$310,MATCH(LEFT(M256,255),LEFT('Disaggregation Data'!J$159:$J$310,255),0))),"")</f>
        <v/>
      </c>
      <c r="G256" s="399" t="str">
        <f t="array" ref="G256">IFERROR(IF(INDEX('Disaggregation Data'!$O$159:$O$310,MATCH(LEFT(M256,255),LEFT('Disaggregation Data'!$J$159:$J$310,255),0))=0,"",INDEX('Disaggregation Data'!$O$159:$O$310,MATCH(LEFT(M256,255),LEFT('Disaggregation Data'!J$159:$J$310,255),0))),"")</f>
        <v/>
      </c>
      <c r="H256" s="398" t="str">
        <f t="array" ref="H256">IFERROR(IF(INDEX('Disaggregation Data'!$P$159:$P$310,MATCH(LEFT(M256,255),LEFT('Disaggregation Data'!$J$159:$J$310,255),0))=0,"",INDEX('Disaggregation Data'!$P$159:$P$310,MATCH(LEFT(M256,255),LEFT('Disaggregation Data'!J$159:$J$310,255),0))),"")</f>
        <v/>
      </c>
      <c r="I256" s="398" t="str">
        <f t="array" ref="I256">IFERROR(IF(INDEX('Disaggregation Data'!$M$159:$M$310,MATCH(LEFT(M256,255),LEFT('Disaggregation Data'!$J$159:$J$310,255),0))=0,"",INDEX('Disaggregation Data'!$M$159:$M$310,MATCH(LEFT(M256,255),LEFT('Disaggregation Data'!J$159:$J$310,255),0))),"")</f>
        <v/>
      </c>
      <c r="J256" s="398" t="str">
        <f t="array" ref="J256">IFERROR(IF(INDEX('Disaggregation Data'!$N$159:$N$310,MATCH(LEFT(M256,255),LEFT('Disaggregation Data'!$J$159:$J$310,255),0))=0,"",INDEX('Disaggregation Data'!$N$159:$N$310,MATCH(LEFT(M256,255),LEFT('Disaggregation Data'!J$159:$J$310,255),0))),"")</f>
        <v/>
      </c>
      <c r="K256" s="490">
        <f t="shared" si="16"/>
        <v>68</v>
      </c>
      <c r="L256" s="490" t="str">
        <f t="shared" si="17"/>
        <v/>
      </c>
      <c r="M256" s="490" t="str">
        <f t="shared" si="18"/>
        <v/>
      </c>
      <c r="N256" s="468" t="b">
        <f t="shared" si="19"/>
        <v>0</v>
      </c>
      <c r="O256" s="473" t="s">
        <v>1772</v>
      </c>
      <c r="P256" s="512" t="str">
        <f t="array" ref="P256">IFERROR(IF(INDEX('Disaggregation Records'!$G$59:$G$92,MATCH(LEFT(L256,255),LEFT('Disaggregation Records'!$D$59:$D$92,255),0))=0,"",INDEX('Disaggregation Records'!$G$59:$G$92,MATCH(LEFT(L256,255),LEFT('Disaggregation Records'!$D$59:$D$92,255),0))),"")</f>
        <v/>
      </c>
      <c r="Q256" s="511" t="s">
        <v>848</v>
      </c>
      <c r="R256" s="50"/>
    </row>
    <row r="257" spans="1:18" ht="47.1" customHeight="1" x14ac:dyDescent="0.25">
      <c r="A257" s="396">
        <v>9</v>
      </c>
      <c r="B257" s="414" t="str">
        <f>IFERROR(VLOOKUP(A257,'Outcome Indicators - Section C'!$A$10:$S$27,19,FALSE),"")</f>
        <v/>
      </c>
      <c r="C257" s="509" t="str">
        <f t="array" ref="C257">IFERROR(IF(INDEX('Disaggregation Records'!$E$59:$E$92,MATCH(LEFT(L257,255),LEFT('Disaggregation Records'!$D$59:$D$92,255),0))=0,"",INDEX('Disaggregation Records'!$E$59:$E$92,MATCH(LEFT(L257,255),LEFT('Disaggregation Records'!$D$59:$D$92,255),0))),"")</f>
        <v/>
      </c>
      <c r="D257" s="509" t="str">
        <f t="array" ref="D257">IFERROR(IF(INDEX('Disaggregation Records'!$F$59:$F$92,MATCH(LEFT(L257,255),LEFT('Disaggregation Records'!$D$59:$D$92,255),0))=0,"",INDEX('Disaggregation Records'!$F$59:$F$92,MATCH(LEFT(L257,255),LEFT('Disaggregation Records'!$D$59:$D$92,255),0))),"")</f>
        <v/>
      </c>
      <c r="E257" s="399" t="str">
        <f t="array" ref="E257">IFERROR(IF(INDEX('Disaggregation Data'!$K$159:$K$310,MATCH(LEFT(M257,255),LEFT('Disaggregation Data'!$J$159:$J$310,255),0))=0,"",INDEX('Disaggregation Data'!$K$159:$K$310,MATCH(LEFT(M257,255),LEFT('Disaggregation Data'!J$159:$J$310,255),0))),"")</f>
        <v/>
      </c>
      <c r="F257" s="399" t="str">
        <f t="array" ref="F257">IFERROR(IF(INDEX('Disaggregation Data'!$L$159:$L$310,MATCH(LEFT(M257,255),LEFT('Disaggregation Data'!$J$159:$J$310,255),0))=0,"",INDEX('Disaggregation Data'!$L$159:$L$310,MATCH(LEFT(M257,255),LEFT('Disaggregation Data'!J$159:$J$310,255),0))),"")</f>
        <v/>
      </c>
      <c r="G257" s="399" t="str">
        <f t="array" ref="G257">IFERROR(IF(INDEX('Disaggregation Data'!$O$159:$O$310,MATCH(LEFT(M257,255),LEFT('Disaggregation Data'!$J$159:$J$310,255),0))=0,"",INDEX('Disaggregation Data'!$O$159:$O$310,MATCH(LEFT(M257,255),LEFT('Disaggregation Data'!J$159:$J$310,255),0))),"")</f>
        <v/>
      </c>
      <c r="H257" s="398" t="str">
        <f t="array" ref="H257">IFERROR(IF(INDEX('Disaggregation Data'!$P$159:$P$310,MATCH(LEFT(M257,255),LEFT('Disaggregation Data'!$J$159:$J$310,255),0))=0,"",INDEX('Disaggregation Data'!$P$159:$P$310,MATCH(LEFT(M257,255),LEFT('Disaggregation Data'!J$159:$J$310,255),0))),"")</f>
        <v/>
      </c>
      <c r="I257" s="398" t="str">
        <f t="array" ref="I257">IFERROR(IF(INDEX('Disaggregation Data'!$M$159:$M$310,MATCH(LEFT(M257,255),LEFT('Disaggregation Data'!$J$159:$J$310,255),0))=0,"",INDEX('Disaggregation Data'!$M$159:$M$310,MATCH(LEFT(M257,255),LEFT('Disaggregation Data'!J$159:$J$310,255),0))),"")</f>
        <v/>
      </c>
      <c r="J257" s="398" t="str">
        <f t="array" ref="J257">IFERROR(IF(INDEX('Disaggregation Data'!$N$159:$N$310,MATCH(LEFT(M257,255),LEFT('Disaggregation Data'!$J$159:$J$310,255),0))=0,"",INDEX('Disaggregation Data'!$N$159:$N$310,MATCH(LEFT(M257,255),LEFT('Disaggregation Data'!J$159:$J$310,255),0))),"")</f>
        <v/>
      </c>
      <c r="K257" s="490">
        <f t="shared" si="16"/>
        <v>69</v>
      </c>
      <c r="L257" s="490" t="str">
        <f t="shared" si="17"/>
        <v/>
      </c>
      <c r="M257" s="490" t="str">
        <f t="shared" si="18"/>
        <v/>
      </c>
      <c r="N257" s="468" t="b">
        <f t="shared" si="19"/>
        <v>0</v>
      </c>
      <c r="O257" s="473" t="s">
        <v>1773</v>
      </c>
      <c r="P257" s="512" t="str">
        <f t="array" ref="P257">IFERROR(IF(INDEX('Disaggregation Records'!$G$59:$G$92,MATCH(LEFT(L257,255),LEFT('Disaggregation Records'!$D$59:$D$92,255),0))=0,"",INDEX('Disaggregation Records'!$G$59:$G$92,MATCH(LEFT(L257,255),LEFT('Disaggregation Records'!$D$59:$D$92,255),0))),"")</f>
        <v/>
      </c>
      <c r="Q257" s="511" t="s">
        <v>848</v>
      </c>
      <c r="R257" s="50"/>
    </row>
    <row r="258" spans="1:18" ht="47.1" customHeight="1" x14ac:dyDescent="0.25">
      <c r="A258" s="396">
        <v>10</v>
      </c>
      <c r="B258" s="414" t="str">
        <f>IFERROR(VLOOKUP(A258,'Outcome Indicators - Section C'!$A$10:$S$27,19,FALSE),"")</f>
        <v/>
      </c>
      <c r="C258" s="509" t="str">
        <f t="array" ref="C258">IFERROR(IF(INDEX('Disaggregation Records'!$E$59:$E$92,MATCH(LEFT(L258,255),LEFT('Disaggregation Records'!$D$59:$D$92,255),0))=0,"",INDEX('Disaggregation Records'!$E$59:$E$92,MATCH(LEFT(L258,255),LEFT('Disaggregation Records'!$D$59:$D$92,255),0))),"")</f>
        <v/>
      </c>
      <c r="D258" s="509" t="str">
        <f t="array" ref="D258">IFERROR(IF(INDEX('Disaggregation Records'!$F$59:$F$92,MATCH(LEFT(L258,255),LEFT('Disaggregation Records'!$D$59:$D$92,255),0))=0,"",INDEX('Disaggregation Records'!$F$59:$F$92,MATCH(LEFT(L258,255),LEFT('Disaggregation Records'!$D$59:$D$92,255),0))),"")</f>
        <v/>
      </c>
      <c r="E258" s="399" t="str">
        <f t="array" ref="E258">IFERROR(IF(INDEX('Disaggregation Data'!$K$159:$K$310,MATCH(LEFT(M258,255),LEFT('Disaggregation Data'!$J$159:$J$310,255),0))=0,"",INDEX('Disaggregation Data'!$K$159:$K$310,MATCH(LEFT(M258,255),LEFT('Disaggregation Data'!J$159:$J$310,255),0))),"")</f>
        <v/>
      </c>
      <c r="F258" s="399" t="str">
        <f t="array" ref="F258">IFERROR(IF(INDEX('Disaggregation Data'!$L$159:$L$310,MATCH(LEFT(M258,255),LEFT('Disaggregation Data'!$J$159:$J$310,255),0))=0,"",INDEX('Disaggregation Data'!$L$159:$L$310,MATCH(LEFT(M258,255),LEFT('Disaggregation Data'!J$159:$J$310,255),0))),"")</f>
        <v/>
      </c>
      <c r="G258" s="399" t="str">
        <f t="array" ref="G258">IFERROR(IF(INDEX('Disaggregation Data'!$O$159:$O$310,MATCH(LEFT(M258,255),LEFT('Disaggregation Data'!$J$159:$J$310,255),0))=0,"",INDEX('Disaggregation Data'!$O$159:$O$310,MATCH(LEFT(M258,255),LEFT('Disaggregation Data'!J$159:$J$310,255),0))),"")</f>
        <v/>
      </c>
      <c r="H258" s="398" t="str">
        <f t="array" ref="H258">IFERROR(IF(INDEX('Disaggregation Data'!$P$159:$P$310,MATCH(LEFT(M258,255),LEFT('Disaggregation Data'!$J$159:$J$310,255),0))=0,"",INDEX('Disaggregation Data'!$P$159:$P$310,MATCH(LEFT(M258,255),LEFT('Disaggregation Data'!J$159:$J$310,255),0))),"")</f>
        <v/>
      </c>
      <c r="I258" s="398" t="str">
        <f t="array" ref="I258">IFERROR(IF(INDEX('Disaggregation Data'!$M$159:$M$310,MATCH(LEFT(M258,255),LEFT('Disaggregation Data'!$J$159:$J$310,255),0))=0,"",INDEX('Disaggregation Data'!$M$159:$M$310,MATCH(LEFT(M258,255),LEFT('Disaggregation Data'!J$159:$J$310,255),0))),"")</f>
        <v/>
      </c>
      <c r="J258" s="398" t="str">
        <f t="array" ref="J258">IFERROR(IF(INDEX('Disaggregation Data'!$N$159:$N$310,MATCH(LEFT(M258,255),LEFT('Disaggregation Data'!$J$159:$J$310,255),0))=0,"",INDEX('Disaggregation Data'!$N$159:$N$310,MATCH(LEFT(M258,255),LEFT('Disaggregation Data'!J$159:$J$310,255),0))),"")</f>
        <v/>
      </c>
      <c r="K258" s="490">
        <f t="shared" si="16"/>
        <v>70</v>
      </c>
      <c r="L258" s="490" t="str">
        <f t="shared" si="17"/>
        <v/>
      </c>
      <c r="M258" s="490" t="str">
        <f t="shared" si="18"/>
        <v/>
      </c>
      <c r="N258" s="468" t="b">
        <f t="shared" si="19"/>
        <v>0</v>
      </c>
      <c r="O258" s="473" t="s">
        <v>1774</v>
      </c>
      <c r="P258" s="512" t="str">
        <f t="array" ref="P258">IFERROR(IF(INDEX('Disaggregation Records'!$G$59:$G$92,MATCH(LEFT(L258,255),LEFT('Disaggregation Records'!$D$59:$D$92,255),0))=0,"",INDEX('Disaggregation Records'!$G$59:$G$92,MATCH(LEFT(L258,255),LEFT('Disaggregation Records'!$D$59:$D$92,255),0))),"")</f>
        <v/>
      </c>
      <c r="Q258" s="511" t="s">
        <v>849</v>
      </c>
      <c r="R258" s="50"/>
    </row>
    <row r="259" spans="1:18" ht="47.1" customHeight="1" x14ac:dyDescent="0.25">
      <c r="A259" s="396">
        <v>10</v>
      </c>
      <c r="B259" s="414" t="str">
        <f>IFERROR(VLOOKUP(A259,'Outcome Indicators - Section C'!$A$10:$S$27,19,FALSE),"")</f>
        <v/>
      </c>
      <c r="C259" s="509" t="str">
        <f t="array" ref="C259">IFERROR(IF(INDEX('Disaggregation Records'!$E$59:$E$92,MATCH(LEFT(L259,255),LEFT('Disaggregation Records'!$D$59:$D$92,255),0))=0,"",INDEX('Disaggregation Records'!$E$59:$E$92,MATCH(LEFT(L259,255),LEFT('Disaggregation Records'!$D$59:$D$92,255),0))),"")</f>
        <v/>
      </c>
      <c r="D259" s="509" t="str">
        <f t="array" ref="D259">IFERROR(IF(INDEX('Disaggregation Records'!$F$59:$F$92,MATCH(LEFT(L259,255),LEFT('Disaggregation Records'!$D$59:$D$92,255),0))=0,"",INDEX('Disaggregation Records'!$F$59:$F$92,MATCH(LEFT(L259,255),LEFT('Disaggregation Records'!$D$59:$D$92,255),0))),"")</f>
        <v/>
      </c>
      <c r="E259" s="399" t="str">
        <f t="array" ref="E259">IFERROR(IF(INDEX('Disaggregation Data'!$K$159:$K$310,MATCH(LEFT(M259,255),LEFT('Disaggregation Data'!$J$159:$J$310,255),0))=0,"",INDEX('Disaggregation Data'!$K$159:$K$310,MATCH(LEFT(M259,255),LEFT('Disaggregation Data'!J$159:$J$310,255),0))),"")</f>
        <v/>
      </c>
      <c r="F259" s="399" t="str">
        <f t="array" ref="F259">IFERROR(IF(INDEX('Disaggregation Data'!$L$159:$L$310,MATCH(LEFT(M259,255),LEFT('Disaggregation Data'!$J$159:$J$310,255),0))=0,"",INDEX('Disaggregation Data'!$L$159:$L$310,MATCH(LEFT(M259,255),LEFT('Disaggregation Data'!J$159:$J$310,255),0))),"")</f>
        <v/>
      </c>
      <c r="G259" s="399" t="str">
        <f t="array" ref="G259">IFERROR(IF(INDEX('Disaggregation Data'!$O$159:$O$310,MATCH(LEFT(M259,255),LEFT('Disaggregation Data'!$J$159:$J$310,255),0))=0,"",INDEX('Disaggregation Data'!$O$159:$O$310,MATCH(LEFT(M259,255),LEFT('Disaggregation Data'!J$159:$J$310,255),0))),"")</f>
        <v/>
      </c>
      <c r="H259" s="398" t="str">
        <f t="array" ref="H259">IFERROR(IF(INDEX('Disaggregation Data'!$P$159:$P$310,MATCH(LEFT(M259,255),LEFT('Disaggregation Data'!$J$159:$J$310,255),0))=0,"",INDEX('Disaggregation Data'!$P$159:$P$310,MATCH(LEFT(M259,255),LEFT('Disaggregation Data'!J$159:$J$310,255),0))),"")</f>
        <v/>
      </c>
      <c r="I259" s="398" t="str">
        <f t="array" ref="I259">IFERROR(IF(INDEX('Disaggregation Data'!$M$159:$M$310,MATCH(LEFT(M259,255),LEFT('Disaggregation Data'!$J$159:$J$310,255),0))=0,"",INDEX('Disaggregation Data'!$M$159:$M$310,MATCH(LEFT(M259,255),LEFT('Disaggregation Data'!J$159:$J$310,255),0))),"")</f>
        <v/>
      </c>
      <c r="J259" s="398" t="str">
        <f t="array" ref="J259">IFERROR(IF(INDEX('Disaggregation Data'!$N$159:$N$310,MATCH(LEFT(M259,255),LEFT('Disaggregation Data'!$J$159:$J$310,255),0))=0,"",INDEX('Disaggregation Data'!$N$159:$N$310,MATCH(LEFT(M259,255),LEFT('Disaggregation Data'!J$159:$J$310,255),0))),"")</f>
        <v/>
      </c>
      <c r="K259" s="490">
        <f t="shared" si="16"/>
        <v>71</v>
      </c>
      <c r="L259" s="490" t="str">
        <f t="shared" si="17"/>
        <v/>
      </c>
      <c r="M259" s="490" t="str">
        <f t="shared" si="18"/>
        <v/>
      </c>
      <c r="N259" s="468" t="b">
        <f t="shared" si="19"/>
        <v>0</v>
      </c>
      <c r="O259" s="473" t="s">
        <v>1775</v>
      </c>
      <c r="P259" s="512" t="str">
        <f t="array" ref="P259">IFERROR(IF(INDEX('Disaggregation Records'!$G$59:$G$92,MATCH(LEFT(L259,255),LEFT('Disaggregation Records'!$D$59:$D$92,255),0))=0,"",INDEX('Disaggregation Records'!$G$59:$G$92,MATCH(LEFT(L259,255),LEFT('Disaggregation Records'!$D$59:$D$92,255),0))),"")</f>
        <v/>
      </c>
      <c r="Q259" s="511" t="s">
        <v>849</v>
      </c>
      <c r="R259" s="50"/>
    </row>
    <row r="260" spans="1:18" ht="47.1" customHeight="1" x14ac:dyDescent="0.25">
      <c r="A260" s="396">
        <v>10</v>
      </c>
      <c r="B260" s="414" t="str">
        <f>IFERROR(VLOOKUP(A260,'Outcome Indicators - Section C'!$A$10:$S$27,19,FALSE),"")</f>
        <v/>
      </c>
      <c r="C260" s="509" t="str">
        <f t="array" ref="C260">IFERROR(IF(INDEX('Disaggregation Records'!$E$59:$E$92,MATCH(LEFT(L260,255),LEFT('Disaggregation Records'!$D$59:$D$92,255),0))=0,"",INDEX('Disaggregation Records'!$E$59:$E$92,MATCH(LEFT(L260,255),LEFT('Disaggregation Records'!$D$59:$D$92,255),0))),"")</f>
        <v/>
      </c>
      <c r="D260" s="509" t="str">
        <f t="array" ref="D260">IFERROR(IF(INDEX('Disaggregation Records'!$F$59:$F$92,MATCH(LEFT(L260,255),LEFT('Disaggregation Records'!$D$59:$D$92,255),0))=0,"",INDEX('Disaggregation Records'!$F$59:$F$92,MATCH(LEFT(L260,255),LEFT('Disaggregation Records'!$D$59:$D$92,255),0))),"")</f>
        <v/>
      </c>
      <c r="E260" s="399" t="str">
        <f t="array" ref="E260">IFERROR(IF(INDEX('Disaggregation Data'!$K$159:$K$310,MATCH(LEFT(M260,255),LEFT('Disaggregation Data'!$J$159:$J$310,255),0))=0,"",INDEX('Disaggregation Data'!$K$159:$K$310,MATCH(LEFT(M260,255),LEFT('Disaggregation Data'!J$159:$J$310,255),0))),"")</f>
        <v/>
      </c>
      <c r="F260" s="399" t="str">
        <f t="array" ref="F260">IFERROR(IF(INDEX('Disaggregation Data'!$L$159:$L$310,MATCH(LEFT(M260,255),LEFT('Disaggregation Data'!$J$159:$J$310,255),0))=0,"",INDEX('Disaggregation Data'!$L$159:$L$310,MATCH(LEFT(M260,255),LEFT('Disaggregation Data'!J$159:$J$310,255),0))),"")</f>
        <v/>
      </c>
      <c r="G260" s="399" t="str">
        <f t="array" ref="G260">IFERROR(IF(INDEX('Disaggregation Data'!$O$159:$O$310,MATCH(LEFT(M260,255),LEFT('Disaggregation Data'!$J$159:$J$310,255),0))=0,"",INDEX('Disaggregation Data'!$O$159:$O$310,MATCH(LEFT(M260,255),LEFT('Disaggregation Data'!J$159:$J$310,255),0))),"")</f>
        <v/>
      </c>
      <c r="H260" s="398" t="str">
        <f t="array" ref="H260">IFERROR(IF(INDEX('Disaggregation Data'!$P$159:$P$310,MATCH(LEFT(M260,255),LEFT('Disaggregation Data'!$J$159:$J$310,255),0))=0,"",INDEX('Disaggregation Data'!$P$159:$P$310,MATCH(LEFT(M260,255),LEFT('Disaggregation Data'!J$159:$J$310,255),0))),"")</f>
        <v/>
      </c>
      <c r="I260" s="398" t="str">
        <f t="array" ref="I260">IFERROR(IF(INDEX('Disaggregation Data'!$M$159:$M$310,MATCH(LEFT(M260,255),LEFT('Disaggregation Data'!$J$159:$J$310,255),0))=0,"",INDEX('Disaggregation Data'!$M$159:$M$310,MATCH(LEFT(M260,255),LEFT('Disaggregation Data'!J$159:$J$310,255),0))),"")</f>
        <v/>
      </c>
      <c r="J260" s="398" t="str">
        <f t="array" ref="J260">IFERROR(IF(INDEX('Disaggregation Data'!$N$159:$N$310,MATCH(LEFT(M260,255),LEFT('Disaggregation Data'!$J$159:$J$310,255),0))=0,"",INDEX('Disaggregation Data'!$N$159:$N$310,MATCH(LEFT(M260,255),LEFT('Disaggregation Data'!J$159:$J$310,255),0))),"")</f>
        <v/>
      </c>
      <c r="K260" s="490">
        <f t="shared" si="16"/>
        <v>72</v>
      </c>
      <c r="L260" s="490" t="str">
        <f t="shared" si="17"/>
        <v/>
      </c>
      <c r="M260" s="490" t="str">
        <f t="shared" si="18"/>
        <v/>
      </c>
      <c r="N260" s="468" t="b">
        <f t="shared" si="19"/>
        <v>0</v>
      </c>
      <c r="O260" s="473" t="s">
        <v>1776</v>
      </c>
      <c r="P260" s="512" t="str">
        <f t="array" ref="P260">IFERROR(IF(INDEX('Disaggregation Records'!$G$59:$G$92,MATCH(LEFT(L260,255),LEFT('Disaggregation Records'!$D$59:$D$92,255),0))=0,"",INDEX('Disaggregation Records'!$G$59:$G$92,MATCH(LEFT(L260,255),LEFT('Disaggregation Records'!$D$59:$D$92,255),0))),"")</f>
        <v/>
      </c>
      <c r="Q260" s="511" t="s">
        <v>849</v>
      </c>
      <c r="R260" s="50"/>
    </row>
    <row r="261" spans="1:18" ht="47.1" customHeight="1" x14ac:dyDescent="0.25">
      <c r="A261" s="396">
        <v>10</v>
      </c>
      <c r="B261" s="414" t="str">
        <f>IFERROR(VLOOKUP(A261,'Outcome Indicators - Section C'!$A$10:$S$27,19,FALSE),"")</f>
        <v/>
      </c>
      <c r="C261" s="509" t="str">
        <f t="array" ref="C261">IFERROR(IF(INDEX('Disaggregation Records'!$E$59:$E$92,MATCH(LEFT(L261,255),LEFT('Disaggregation Records'!$D$59:$D$92,255),0))=0,"",INDEX('Disaggregation Records'!$E$59:$E$92,MATCH(LEFT(L261,255),LEFT('Disaggregation Records'!$D$59:$D$92,255),0))),"")</f>
        <v/>
      </c>
      <c r="D261" s="509" t="str">
        <f t="array" ref="D261">IFERROR(IF(INDEX('Disaggregation Records'!$F$59:$F$92,MATCH(LEFT(L261,255),LEFT('Disaggregation Records'!$D$59:$D$92,255),0))=0,"",INDEX('Disaggregation Records'!$F$59:$F$92,MATCH(LEFT(L261,255),LEFT('Disaggregation Records'!$D$59:$D$92,255),0))),"")</f>
        <v/>
      </c>
      <c r="E261" s="399" t="str">
        <f t="array" ref="E261">IFERROR(IF(INDEX('Disaggregation Data'!$K$159:$K$310,MATCH(LEFT(M261,255),LEFT('Disaggregation Data'!$J$159:$J$310,255),0))=0,"",INDEX('Disaggregation Data'!$K$159:$K$310,MATCH(LEFT(M261,255),LEFT('Disaggregation Data'!J$159:$J$310,255),0))),"")</f>
        <v/>
      </c>
      <c r="F261" s="399" t="str">
        <f t="array" ref="F261">IFERROR(IF(INDEX('Disaggregation Data'!$L$159:$L$310,MATCH(LEFT(M261,255),LEFT('Disaggregation Data'!$J$159:$J$310,255),0))=0,"",INDEX('Disaggregation Data'!$L$159:$L$310,MATCH(LEFT(M261,255),LEFT('Disaggregation Data'!J$159:$J$310,255),0))),"")</f>
        <v/>
      </c>
      <c r="G261" s="399" t="str">
        <f t="array" ref="G261">IFERROR(IF(INDEX('Disaggregation Data'!$O$159:$O$310,MATCH(LEFT(M261,255),LEFT('Disaggregation Data'!$J$159:$J$310,255),0))=0,"",INDEX('Disaggregation Data'!$O$159:$O$310,MATCH(LEFT(M261,255),LEFT('Disaggregation Data'!J$159:$J$310,255),0))),"")</f>
        <v/>
      </c>
      <c r="H261" s="398" t="str">
        <f t="array" ref="H261">IFERROR(IF(INDEX('Disaggregation Data'!$P$159:$P$310,MATCH(LEFT(M261,255),LEFT('Disaggregation Data'!$J$159:$J$310,255),0))=0,"",INDEX('Disaggregation Data'!$P$159:$P$310,MATCH(LEFT(M261,255),LEFT('Disaggregation Data'!J$159:$J$310,255),0))),"")</f>
        <v/>
      </c>
      <c r="I261" s="398" t="str">
        <f t="array" ref="I261">IFERROR(IF(INDEX('Disaggregation Data'!$M$159:$M$310,MATCH(LEFT(M261,255),LEFT('Disaggregation Data'!$J$159:$J$310,255),0))=0,"",INDEX('Disaggregation Data'!$M$159:$M$310,MATCH(LEFT(M261,255),LEFT('Disaggregation Data'!J$159:$J$310,255),0))),"")</f>
        <v/>
      </c>
      <c r="J261" s="398" t="str">
        <f t="array" ref="J261">IFERROR(IF(INDEX('Disaggregation Data'!$N$159:$N$310,MATCH(LEFT(M261,255),LEFT('Disaggregation Data'!$J$159:$J$310,255),0))=0,"",INDEX('Disaggregation Data'!$N$159:$N$310,MATCH(LEFT(M261,255),LEFT('Disaggregation Data'!J$159:$J$310,255),0))),"")</f>
        <v/>
      </c>
      <c r="K261" s="490">
        <f t="shared" si="16"/>
        <v>73</v>
      </c>
      <c r="L261" s="490" t="str">
        <f t="shared" si="17"/>
        <v/>
      </c>
      <c r="M261" s="490" t="str">
        <f t="shared" si="18"/>
        <v/>
      </c>
      <c r="N261" s="468" t="b">
        <f t="shared" si="19"/>
        <v>0</v>
      </c>
      <c r="O261" s="473" t="s">
        <v>1777</v>
      </c>
      <c r="P261" s="512" t="str">
        <f t="array" ref="P261">IFERROR(IF(INDEX('Disaggregation Records'!$G$59:$G$92,MATCH(LEFT(L261,255),LEFT('Disaggregation Records'!$D$59:$D$92,255),0))=0,"",INDEX('Disaggregation Records'!$G$59:$G$92,MATCH(LEFT(L261,255),LEFT('Disaggregation Records'!$D$59:$D$92,255),0))),"")</f>
        <v/>
      </c>
      <c r="Q261" s="511" t="s">
        <v>849</v>
      </c>
      <c r="R261" s="50"/>
    </row>
    <row r="262" spans="1:18" ht="47.1" customHeight="1" x14ac:dyDescent="0.25">
      <c r="A262" s="396">
        <v>10</v>
      </c>
      <c r="B262" s="414" t="str">
        <f>IFERROR(VLOOKUP(A262,'Outcome Indicators - Section C'!$A$10:$S$27,19,FALSE),"")</f>
        <v/>
      </c>
      <c r="C262" s="509" t="str">
        <f t="array" ref="C262">IFERROR(IF(INDEX('Disaggregation Records'!$E$59:$E$92,MATCH(LEFT(L262,255),LEFT('Disaggregation Records'!$D$59:$D$92,255),0))=0,"",INDEX('Disaggregation Records'!$E$59:$E$92,MATCH(LEFT(L262,255),LEFT('Disaggregation Records'!$D$59:$D$92,255),0))),"")</f>
        <v/>
      </c>
      <c r="D262" s="509" t="str">
        <f t="array" ref="D262">IFERROR(IF(INDEX('Disaggregation Records'!$F$59:$F$92,MATCH(LEFT(L262,255),LEFT('Disaggregation Records'!$D$59:$D$92,255),0))=0,"",INDEX('Disaggregation Records'!$F$59:$F$92,MATCH(LEFT(L262,255),LEFT('Disaggregation Records'!$D$59:$D$92,255),0))),"")</f>
        <v/>
      </c>
      <c r="E262" s="399" t="str">
        <f t="array" ref="E262">IFERROR(IF(INDEX('Disaggregation Data'!$K$159:$K$310,MATCH(LEFT(M262,255),LEFT('Disaggregation Data'!$J$159:$J$310,255),0))=0,"",INDEX('Disaggregation Data'!$K$159:$K$310,MATCH(LEFT(M262,255),LEFT('Disaggregation Data'!J$159:$J$310,255),0))),"")</f>
        <v/>
      </c>
      <c r="F262" s="399" t="str">
        <f t="array" ref="F262">IFERROR(IF(INDEX('Disaggregation Data'!$L$159:$L$310,MATCH(LEFT(M262,255),LEFT('Disaggregation Data'!$J$159:$J$310,255),0))=0,"",INDEX('Disaggregation Data'!$L$159:$L$310,MATCH(LEFT(M262,255),LEFT('Disaggregation Data'!J$159:$J$310,255),0))),"")</f>
        <v/>
      </c>
      <c r="G262" s="399" t="str">
        <f t="array" ref="G262">IFERROR(IF(INDEX('Disaggregation Data'!$O$159:$O$310,MATCH(LEFT(M262,255),LEFT('Disaggregation Data'!$J$159:$J$310,255),0))=0,"",INDEX('Disaggregation Data'!$O$159:$O$310,MATCH(LEFT(M262,255),LEFT('Disaggregation Data'!J$159:$J$310,255),0))),"")</f>
        <v/>
      </c>
      <c r="H262" s="398" t="str">
        <f t="array" ref="H262">IFERROR(IF(INDEX('Disaggregation Data'!$P$159:$P$310,MATCH(LEFT(M262,255),LEFT('Disaggregation Data'!$J$159:$J$310,255),0))=0,"",INDEX('Disaggregation Data'!$P$159:$P$310,MATCH(LEFT(M262,255),LEFT('Disaggregation Data'!J$159:$J$310,255),0))),"")</f>
        <v/>
      </c>
      <c r="I262" s="398" t="str">
        <f t="array" ref="I262">IFERROR(IF(INDEX('Disaggregation Data'!$M$159:$M$310,MATCH(LEFT(M262,255),LEFT('Disaggregation Data'!$J$159:$J$310,255),0))=0,"",INDEX('Disaggregation Data'!$M$159:$M$310,MATCH(LEFT(M262,255),LEFT('Disaggregation Data'!J$159:$J$310,255),0))),"")</f>
        <v/>
      </c>
      <c r="J262" s="398" t="str">
        <f t="array" ref="J262">IFERROR(IF(INDEX('Disaggregation Data'!$N$159:$N$310,MATCH(LEFT(M262,255),LEFT('Disaggregation Data'!$J$159:$J$310,255),0))=0,"",INDEX('Disaggregation Data'!$N$159:$N$310,MATCH(LEFT(M262,255),LEFT('Disaggregation Data'!J$159:$J$310,255),0))),"")</f>
        <v/>
      </c>
      <c r="K262" s="490">
        <f t="shared" si="16"/>
        <v>74</v>
      </c>
      <c r="L262" s="490" t="str">
        <f t="shared" si="17"/>
        <v/>
      </c>
      <c r="M262" s="490" t="str">
        <f t="shared" si="18"/>
        <v/>
      </c>
      <c r="N262" s="468" t="b">
        <f t="shared" si="19"/>
        <v>0</v>
      </c>
      <c r="O262" s="473" t="s">
        <v>1778</v>
      </c>
      <c r="P262" s="512" t="str">
        <f t="array" ref="P262">IFERROR(IF(INDEX('Disaggregation Records'!$G$59:$G$92,MATCH(LEFT(L262,255),LEFT('Disaggregation Records'!$D$59:$D$92,255),0))=0,"",INDEX('Disaggregation Records'!$G$59:$G$92,MATCH(LEFT(L262,255),LEFT('Disaggregation Records'!$D$59:$D$92,255),0))),"")</f>
        <v/>
      </c>
      <c r="Q262" s="511" t="s">
        <v>849</v>
      </c>
      <c r="R262" s="50"/>
    </row>
    <row r="263" spans="1:18" ht="47.1" customHeight="1" x14ac:dyDescent="0.25">
      <c r="A263" s="396">
        <v>10</v>
      </c>
      <c r="B263" s="414" t="str">
        <f>IFERROR(VLOOKUP(A263,'Outcome Indicators - Section C'!$A$10:$S$27,19,FALSE),"")</f>
        <v/>
      </c>
      <c r="C263" s="509" t="str">
        <f t="array" ref="C263">IFERROR(IF(INDEX('Disaggregation Records'!$E$59:$E$92,MATCH(LEFT(L263,255),LEFT('Disaggregation Records'!$D$59:$D$92,255),0))=0,"",INDEX('Disaggregation Records'!$E$59:$E$92,MATCH(LEFT(L263,255),LEFT('Disaggregation Records'!$D$59:$D$92,255),0))),"")</f>
        <v/>
      </c>
      <c r="D263" s="509" t="str">
        <f t="array" ref="D263">IFERROR(IF(INDEX('Disaggregation Records'!$F$59:$F$92,MATCH(LEFT(L263,255),LEFT('Disaggregation Records'!$D$59:$D$92,255),0))=0,"",INDEX('Disaggregation Records'!$F$59:$F$92,MATCH(LEFT(L263,255),LEFT('Disaggregation Records'!$D$59:$D$92,255),0))),"")</f>
        <v/>
      </c>
      <c r="E263" s="399" t="str">
        <f t="array" ref="E263">IFERROR(IF(INDEX('Disaggregation Data'!$K$159:$K$310,MATCH(LEFT(M263,255),LEFT('Disaggregation Data'!$J$159:$J$310,255),0))=0,"",INDEX('Disaggregation Data'!$K$159:$K$310,MATCH(LEFT(M263,255),LEFT('Disaggregation Data'!J$159:$J$310,255),0))),"")</f>
        <v/>
      </c>
      <c r="F263" s="399" t="str">
        <f t="array" ref="F263">IFERROR(IF(INDEX('Disaggregation Data'!$L$159:$L$310,MATCH(LEFT(M263,255),LEFT('Disaggregation Data'!$J$159:$J$310,255),0))=0,"",INDEX('Disaggregation Data'!$L$159:$L$310,MATCH(LEFT(M263,255),LEFT('Disaggregation Data'!J$159:$J$310,255),0))),"")</f>
        <v/>
      </c>
      <c r="G263" s="399" t="str">
        <f t="array" ref="G263">IFERROR(IF(INDEX('Disaggregation Data'!$O$159:$O$310,MATCH(LEFT(M263,255),LEFT('Disaggregation Data'!$J$159:$J$310,255),0))=0,"",INDEX('Disaggregation Data'!$O$159:$O$310,MATCH(LEFT(M263,255),LEFT('Disaggregation Data'!J$159:$J$310,255),0))),"")</f>
        <v/>
      </c>
      <c r="H263" s="398" t="str">
        <f t="array" ref="H263">IFERROR(IF(INDEX('Disaggregation Data'!$P$159:$P$310,MATCH(LEFT(M263,255),LEFT('Disaggregation Data'!$J$159:$J$310,255),0))=0,"",INDEX('Disaggregation Data'!$P$159:$P$310,MATCH(LEFT(M263,255),LEFT('Disaggregation Data'!J$159:$J$310,255),0))),"")</f>
        <v/>
      </c>
      <c r="I263" s="398" t="str">
        <f t="array" ref="I263">IFERROR(IF(INDEX('Disaggregation Data'!$M$159:$M$310,MATCH(LEFT(M263,255),LEFT('Disaggregation Data'!$J$159:$J$310,255),0))=0,"",INDEX('Disaggregation Data'!$M$159:$M$310,MATCH(LEFT(M263,255),LEFT('Disaggregation Data'!J$159:$J$310,255),0))),"")</f>
        <v/>
      </c>
      <c r="J263" s="398" t="str">
        <f t="array" ref="J263">IFERROR(IF(INDEX('Disaggregation Data'!$N$159:$N$310,MATCH(LEFT(M263,255),LEFT('Disaggregation Data'!$J$159:$J$310,255),0))=0,"",INDEX('Disaggregation Data'!$N$159:$N$310,MATCH(LEFT(M263,255),LEFT('Disaggregation Data'!J$159:$J$310,255),0))),"")</f>
        <v/>
      </c>
      <c r="K263" s="490">
        <f t="shared" si="16"/>
        <v>75</v>
      </c>
      <c r="L263" s="490" t="str">
        <f t="shared" si="17"/>
        <v/>
      </c>
      <c r="M263" s="490" t="str">
        <f t="shared" si="18"/>
        <v/>
      </c>
      <c r="N263" s="468" t="b">
        <f t="shared" si="19"/>
        <v>0</v>
      </c>
      <c r="O263" s="473" t="s">
        <v>1779</v>
      </c>
      <c r="P263" s="512" t="str">
        <f t="array" ref="P263">IFERROR(IF(INDEX('Disaggregation Records'!$G$59:$G$92,MATCH(LEFT(L263,255),LEFT('Disaggregation Records'!$D$59:$D$92,255),0))=0,"",INDEX('Disaggregation Records'!$G$59:$G$92,MATCH(LEFT(L263,255),LEFT('Disaggregation Records'!$D$59:$D$92,255),0))),"")</f>
        <v/>
      </c>
      <c r="Q263" s="511" t="s">
        <v>849</v>
      </c>
      <c r="R263" s="50"/>
    </row>
    <row r="264" spans="1:18" ht="47.1" customHeight="1" x14ac:dyDescent="0.25">
      <c r="A264" s="396">
        <v>10</v>
      </c>
      <c r="B264" s="414" t="str">
        <f>IFERROR(VLOOKUP(A264,'Outcome Indicators - Section C'!$A$10:$S$27,19,FALSE),"")</f>
        <v/>
      </c>
      <c r="C264" s="509" t="str">
        <f t="array" ref="C264">IFERROR(IF(INDEX('Disaggregation Records'!$E$59:$E$92,MATCH(LEFT(L264,255),LEFT('Disaggregation Records'!$D$59:$D$92,255),0))=0,"",INDEX('Disaggregation Records'!$E$59:$E$92,MATCH(LEFT(L264,255),LEFT('Disaggregation Records'!$D$59:$D$92,255),0))),"")</f>
        <v/>
      </c>
      <c r="D264" s="509" t="str">
        <f t="array" ref="D264">IFERROR(IF(INDEX('Disaggregation Records'!$F$59:$F$92,MATCH(LEFT(L264,255),LEFT('Disaggregation Records'!$D$59:$D$92,255),0))=0,"",INDEX('Disaggregation Records'!$F$59:$F$92,MATCH(LEFT(L264,255),LEFT('Disaggregation Records'!$D$59:$D$92,255),0))),"")</f>
        <v/>
      </c>
      <c r="E264" s="399" t="str">
        <f t="array" ref="E264">IFERROR(IF(INDEX('Disaggregation Data'!$K$159:$K$310,MATCH(LEFT(M264,255),LEFT('Disaggregation Data'!$J$159:$J$310,255),0))=0,"",INDEX('Disaggregation Data'!$K$159:$K$310,MATCH(LEFT(M264,255),LEFT('Disaggregation Data'!J$159:$J$310,255),0))),"")</f>
        <v/>
      </c>
      <c r="F264" s="399" t="str">
        <f t="array" ref="F264">IFERROR(IF(INDEX('Disaggregation Data'!$L$159:$L$310,MATCH(LEFT(M264,255),LEFT('Disaggregation Data'!$J$159:$J$310,255),0))=0,"",INDEX('Disaggregation Data'!$L$159:$L$310,MATCH(LEFT(M264,255),LEFT('Disaggregation Data'!J$159:$J$310,255),0))),"")</f>
        <v/>
      </c>
      <c r="G264" s="399" t="str">
        <f t="array" ref="G264">IFERROR(IF(INDEX('Disaggregation Data'!$O$159:$O$310,MATCH(LEFT(M264,255),LEFT('Disaggregation Data'!$J$159:$J$310,255),0))=0,"",INDEX('Disaggregation Data'!$O$159:$O$310,MATCH(LEFT(M264,255),LEFT('Disaggregation Data'!J$159:$J$310,255),0))),"")</f>
        <v/>
      </c>
      <c r="H264" s="398" t="str">
        <f t="array" ref="H264">IFERROR(IF(INDEX('Disaggregation Data'!$P$159:$P$310,MATCH(LEFT(M264,255),LEFT('Disaggregation Data'!$J$159:$J$310,255),0))=0,"",INDEX('Disaggregation Data'!$P$159:$P$310,MATCH(LEFT(M264,255),LEFT('Disaggregation Data'!J$159:$J$310,255),0))),"")</f>
        <v/>
      </c>
      <c r="I264" s="398" t="str">
        <f t="array" ref="I264">IFERROR(IF(INDEX('Disaggregation Data'!$M$159:$M$310,MATCH(LEFT(M264,255),LEFT('Disaggregation Data'!$J$159:$J$310,255),0))=0,"",INDEX('Disaggregation Data'!$M$159:$M$310,MATCH(LEFT(M264,255),LEFT('Disaggregation Data'!J$159:$J$310,255),0))),"")</f>
        <v/>
      </c>
      <c r="J264" s="398" t="str">
        <f t="array" ref="J264">IFERROR(IF(INDEX('Disaggregation Data'!$N$159:$N$310,MATCH(LEFT(M264,255),LEFT('Disaggregation Data'!$J$159:$J$310,255),0))=0,"",INDEX('Disaggregation Data'!$N$159:$N$310,MATCH(LEFT(M264,255),LEFT('Disaggregation Data'!J$159:$J$310,255),0))),"")</f>
        <v/>
      </c>
      <c r="K264" s="490">
        <f t="shared" si="16"/>
        <v>76</v>
      </c>
      <c r="L264" s="490" t="str">
        <f t="shared" si="17"/>
        <v/>
      </c>
      <c r="M264" s="490" t="str">
        <f t="shared" si="18"/>
        <v/>
      </c>
      <c r="N264" s="468" t="b">
        <f t="shared" si="19"/>
        <v>0</v>
      </c>
      <c r="O264" s="473" t="s">
        <v>1780</v>
      </c>
      <c r="P264" s="512" t="str">
        <f t="array" ref="P264">IFERROR(IF(INDEX('Disaggregation Records'!$G$59:$G$92,MATCH(LEFT(L264,255),LEFT('Disaggregation Records'!$D$59:$D$92,255),0))=0,"",INDEX('Disaggregation Records'!$G$59:$G$92,MATCH(LEFT(L264,255),LEFT('Disaggregation Records'!$D$59:$D$92,255),0))),"")</f>
        <v/>
      </c>
      <c r="Q264" s="511" t="s">
        <v>849</v>
      </c>
      <c r="R264" s="50"/>
    </row>
    <row r="265" spans="1:18" ht="47.1" customHeight="1" x14ac:dyDescent="0.25">
      <c r="A265" s="396">
        <v>10</v>
      </c>
      <c r="B265" s="414" t="str">
        <f>IFERROR(VLOOKUP(A265,'Outcome Indicators - Section C'!$A$10:$S$27,19,FALSE),"")</f>
        <v/>
      </c>
      <c r="C265" s="509" t="str">
        <f t="array" ref="C265">IFERROR(IF(INDEX('Disaggregation Records'!$E$59:$E$92,MATCH(LEFT(L265,255),LEFT('Disaggregation Records'!$D$59:$D$92,255),0))=0,"",INDEX('Disaggregation Records'!$E$59:$E$92,MATCH(LEFT(L265,255),LEFT('Disaggregation Records'!$D$59:$D$92,255),0))),"")</f>
        <v/>
      </c>
      <c r="D265" s="509" t="str">
        <f t="array" ref="D265">IFERROR(IF(INDEX('Disaggregation Records'!$F$59:$F$92,MATCH(LEFT(L265,255),LEFT('Disaggregation Records'!$D$59:$D$92,255),0))=0,"",INDEX('Disaggregation Records'!$F$59:$F$92,MATCH(LEFT(L265,255),LEFT('Disaggregation Records'!$D$59:$D$92,255),0))),"")</f>
        <v/>
      </c>
      <c r="E265" s="399" t="str">
        <f t="array" ref="E265">IFERROR(IF(INDEX('Disaggregation Data'!$K$159:$K$310,MATCH(LEFT(M265,255),LEFT('Disaggregation Data'!$J$159:$J$310,255),0))=0,"",INDEX('Disaggregation Data'!$K$159:$K$310,MATCH(LEFT(M265,255),LEFT('Disaggregation Data'!J$159:$J$310,255),0))),"")</f>
        <v/>
      </c>
      <c r="F265" s="399" t="str">
        <f t="array" ref="F265">IFERROR(IF(INDEX('Disaggregation Data'!$L$159:$L$310,MATCH(LEFT(M265,255),LEFT('Disaggregation Data'!$J$159:$J$310,255),0))=0,"",INDEX('Disaggregation Data'!$L$159:$L$310,MATCH(LEFT(M265,255),LEFT('Disaggregation Data'!J$159:$J$310,255),0))),"")</f>
        <v/>
      </c>
      <c r="G265" s="399" t="str">
        <f t="array" ref="G265">IFERROR(IF(INDEX('Disaggregation Data'!$O$159:$O$310,MATCH(LEFT(M265,255),LEFT('Disaggregation Data'!$J$159:$J$310,255),0))=0,"",INDEX('Disaggregation Data'!$O$159:$O$310,MATCH(LEFT(M265,255),LEFT('Disaggregation Data'!J$159:$J$310,255),0))),"")</f>
        <v/>
      </c>
      <c r="H265" s="398" t="str">
        <f t="array" ref="H265">IFERROR(IF(INDEX('Disaggregation Data'!$P$159:$P$310,MATCH(LEFT(M265,255),LEFT('Disaggregation Data'!$J$159:$J$310,255),0))=0,"",INDEX('Disaggregation Data'!$P$159:$P$310,MATCH(LEFT(M265,255),LEFT('Disaggregation Data'!J$159:$J$310,255),0))),"")</f>
        <v/>
      </c>
      <c r="I265" s="398" t="str">
        <f t="array" ref="I265">IFERROR(IF(INDEX('Disaggregation Data'!$M$159:$M$310,MATCH(LEFT(M265,255),LEFT('Disaggregation Data'!$J$159:$J$310,255),0))=0,"",INDEX('Disaggregation Data'!$M$159:$M$310,MATCH(LEFT(M265,255),LEFT('Disaggregation Data'!J$159:$J$310,255),0))),"")</f>
        <v/>
      </c>
      <c r="J265" s="398" t="str">
        <f t="array" ref="J265">IFERROR(IF(INDEX('Disaggregation Data'!$N$159:$N$310,MATCH(LEFT(M265,255),LEFT('Disaggregation Data'!$J$159:$J$310,255),0))=0,"",INDEX('Disaggregation Data'!$N$159:$N$310,MATCH(LEFT(M265,255),LEFT('Disaggregation Data'!J$159:$J$310,255),0))),"")</f>
        <v/>
      </c>
      <c r="K265" s="490">
        <f t="shared" si="16"/>
        <v>77</v>
      </c>
      <c r="L265" s="490" t="str">
        <f t="shared" si="17"/>
        <v/>
      </c>
      <c r="M265" s="490" t="str">
        <f t="shared" si="18"/>
        <v/>
      </c>
      <c r="N265" s="468" t="b">
        <f t="shared" si="19"/>
        <v>0</v>
      </c>
      <c r="O265" s="473" t="s">
        <v>1781</v>
      </c>
      <c r="P265" s="512" t="str">
        <f t="array" ref="P265">IFERROR(IF(INDEX('Disaggregation Records'!$G$59:$G$92,MATCH(LEFT(L265,255),LEFT('Disaggregation Records'!$D$59:$D$92,255),0))=0,"",INDEX('Disaggregation Records'!$G$59:$G$92,MATCH(LEFT(L265,255),LEFT('Disaggregation Records'!$D$59:$D$92,255),0))),"")</f>
        <v/>
      </c>
      <c r="Q265" s="511" t="s">
        <v>849</v>
      </c>
      <c r="R265" s="50"/>
    </row>
    <row r="266" spans="1:18" ht="47.1" customHeight="1" x14ac:dyDescent="0.25">
      <c r="A266" s="396">
        <v>10</v>
      </c>
      <c r="B266" s="414" t="str">
        <f>IFERROR(VLOOKUP(A266,'Outcome Indicators - Section C'!$A$10:$S$27,19,FALSE),"")</f>
        <v/>
      </c>
      <c r="C266" s="509" t="str">
        <f t="array" ref="C266">IFERROR(IF(INDEX('Disaggregation Records'!$E$59:$E$92,MATCH(LEFT(L266,255),LEFT('Disaggregation Records'!$D$59:$D$92,255),0))=0,"",INDEX('Disaggregation Records'!$E$59:$E$92,MATCH(LEFT(L266,255),LEFT('Disaggregation Records'!$D$59:$D$92,255),0))),"")</f>
        <v/>
      </c>
      <c r="D266" s="509" t="str">
        <f t="array" ref="D266">IFERROR(IF(INDEX('Disaggregation Records'!$F$59:$F$92,MATCH(LEFT(L266,255),LEFT('Disaggregation Records'!$D$59:$D$92,255),0))=0,"",INDEX('Disaggregation Records'!$F$59:$F$92,MATCH(LEFT(L266,255),LEFT('Disaggregation Records'!$D$59:$D$92,255),0))),"")</f>
        <v/>
      </c>
      <c r="E266" s="399" t="str">
        <f t="array" ref="E266">IFERROR(IF(INDEX('Disaggregation Data'!$K$159:$K$310,MATCH(LEFT(M266,255),LEFT('Disaggregation Data'!$J$159:$J$310,255),0))=0,"",INDEX('Disaggregation Data'!$K$159:$K$310,MATCH(LEFT(M266,255),LEFT('Disaggregation Data'!J$159:$J$310,255),0))),"")</f>
        <v/>
      </c>
      <c r="F266" s="399" t="str">
        <f t="array" ref="F266">IFERROR(IF(INDEX('Disaggregation Data'!$L$159:$L$310,MATCH(LEFT(M266,255),LEFT('Disaggregation Data'!$J$159:$J$310,255),0))=0,"",INDEX('Disaggregation Data'!$L$159:$L$310,MATCH(LEFT(M266,255),LEFT('Disaggregation Data'!J$159:$J$310,255),0))),"")</f>
        <v/>
      </c>
      <c r="G266" s="399" t="str">
        <f t="array" ref="G266">IFERROR(IF(INDEX('Disaggregation Data'!$O$159:$O$310,MATCH(LEFT(M266,255),LEFT('Disaggregation Data'!$J$159:$J$310,255),0))=0,"",INDEX('Disaggregation Data'!$O$159:$O$310,MATCH(LEFT(M266,255),LEFT('Disaggregation Data'!J$159:$J$310,255),0))),"")</f>
        <v/>
      </c>
      <c r="H266" s="398" t="str">
        <f t="array" ref="H266">IFERROR(IF(INDEX('Disaggregation Data'!$P$159:$P$310,MATCH(LEFT(M266,255),LEFT('Disaggregation Data'!$J$159:$J$310,255),0))=0,"",INDEX('Disaggregation Data'!$P$159:$P$310,MATCH(LEFT(M266,255),LEFT('Disaggregation Data'!J$159:$J$310,255),0))),"")</f>
        <v/>
      </c>
      <c r="I266" s="398" t="str">
        <f t="array" ref="I266">IFERROR(IF(INDEX('Disaggregation Data'!$M$159:$M$310,MATCH(LEFT(M266,255),LEFT('Disaggregation Data'!$J$159:$J$310,255),0))=0,"",INDEX('Disaggregation Data'!$M$159:$M$310,MATCH(LEFT(M266,255),LEFT('Disaggregation Data'!J$159:$J$310,255),0))),"")</f>
        <v/>
      </c>
      <c r="J266" s="398" t="str">
        <f t="array" ref="J266">IFERROR(IF(INDEX('Disaggregation Data'!$N$159:$N$310,MATCH(LEFT(M266,255),LEFT('Disaggregation Data'!$J$159:$J$310,255),0))=0,"",INDEX('Disaggregation Data'!$N$159:$N$310,MATCH(LEFT(M266,255),LEFT('Disaggregation Data'!J$159:$J$310,255),0))),"")</f>
        <v/>
      </c>
      <c r="K266" s="490">
        <f t="shared" si="16"/>
        <v>78</v>
      </c>
      <c r="L266" s="490" t="str">
        <f t="shared" si="17"/>
        <v/>
      </c>
      <c r="M266" s="490" t="str">
        <f t="shared" si="18"/>
        <v/>
      </c>
      <c r="N266" s="468" t="b">
        <f t="shared" si="19"/>
        <v>0</v>
      </c>
      <c r="O266" s="473" t="s">
        <v>1782</v>
      </c>
      <c r="P266" s="512" t="str">
        <f t="array" ref="P266">IFERROR(IF(INDEX('Disaggregation Records'!$G$59:$G$92,MATCH(LEFT(L266,255),LEFT('Disaggregation Records'!$D$59:$D$92,255),0))=0,"",INDEX('Disaggregation Records'!$G$59:$G$92,MATCH(LEFT(L266,255),LEFT('Disaggregation Records'!$D$59:$D$92,255),0))),"")</f>
        <v/>
      </c>
      <c r="Q266" s="511" t="s">
        <v>849</v>
      </c>
      <c r="R266" s="50"/>
    </row>
    <row r="267" spans="1:18" ht="47.1" customHeight="1" x14ac:dyDescent="0.25">
      <c r="A267" s="396">
        <v>10</v>
      </c>
      <c r="B267" s="414" t="str">
        <f>IFERROR(VLOOKUP(A267,'Outcome Indicators - Section C'!$A$10:$S$27,19,FALSE),"")</f>
        <v/>
      </c>
      <c r="C267" s="509" t="str">
        <f t="array" ref="C267">IFERROR(IF(INDEX('Disaggregation Records'!$E$59:$E$92,MATCH(LEFT(L267,255),LEFT('Disaggregation Records'!$D$59:$D$92,255),0))=0,"",INDEX('Disaggregation Records'!$E$59:$E$92,MATCH(LEFT(L267,255),LEFT('Disaggregation Records'!$D$59:$D$92,255),0))),"")</f>
        <v/>
      </c>
      <c r="D267" s="509" t="str">
        <f t="array" ref="D267">IFERROR(IF(INDEX('Disaggregation Records'!$F$59:$F$92,MATCH(LEFT(L267,255),LEFT('Disaggregation Records'!$D$59:$D$92,255),0))=0,"",INDEX('Disaggregation Records'!$F$59:$F$92,MATCH(LEFT(L267,255),LEFT('Disaggregation Records'!$D$59:$D$92,255),0))),"")</f>
        <v/>
      </c>
      <c r="E267" s="399" t="str">
        <f t="array" ref="E267">IFERROR(IF(INDEX('Disaggregation Data'!$K$159:$K$310,MATCH(LEFT(M267,255),LEFT('Disaggregation Data'!$J$159:$J$310,255),0))=0,"",INDEX('Disaggregation Data'!$K$159:$K$310,MATCH(LEFT(M267,255),LEFT('Disaggregation Data'!J$159:$J$310,255),0))),"")</f>
        <v/>
      </c>
      <c r="F267" s="399" t="str">
        <f t="array" ref="F267">IFERROR(IF(INDEX('Disaggregation Data'!$L$159:$L$310,MATCH(LEFT(M267,255),LEFT('Disaggregation Data'!$J$159:$J$310,255),0))=0,"",INDEX('Disaggregation Data'!$L$159:$L$310,MATCH(LEFT(M267,255),LEFT('Disaggregation Data'!J$159:$J$310,255),0))),"")</f>
        <v/>
      </c>
      <c r="G267" s="399" t="str">
        <f t="array" ref="G267">IFERROR(IF(INDEX('Disaggregation Data'!$O$159:$O$310,MATCH(LEFT(M267,255),LEFT('Disaggregation Data'!$J$159:$J$310,255),0))=0,"",INDEX('Disaggregation Data'!$O$159:$O$310,MATCH(LEFT(M267,255),LEFT('Disaggregation Data'!J$159:$J$310,255),0))),"")</f>
        <v/>
      </c>
      <c r="H267" s="398" t="str">
        <f t="array" ref="H267">IFERROR(IF(INDEX('Disaggregation Data'!$P$159:$P$310,MATCH(LEFT(M267,255),LEFT('Disaggregation Data'!$J$159:$J$310,255),0))=0,"",INDEX('Disaggregation Data'!$P$159:$P$310,MATCH(LEFT(M267,255),LEFT('Disaggregation Data'!J$159:$J$310,255),0))),"")</f>
        <v/>
      </c>
      <c r="I267" s="398" t="str">
        <f t="array" ref="I267">IFERROR(IF(INDEX('Disaggregation Data'!$M$159:$M$310,MATCH(LEFT(M267,255),LEFT('Disaggregation Data'!$J$159:$J$310,255),0))=0,"",INDEX('Disaggregation Data'!$M$159:$M$310,MATCH(LEFT(M267,255),LEFT('Disaggregation Data'!J$159:$J$310,255),0))),"")</f>
        <v/>
      </c>
      <c r="J267" s="398" t="str">
        <f t="array" ref="J267">IFERROR(IF(INDEX('Disaggregation Data'!$N$159:$N$310,MATCH(LEFT(M267,255),LEFT('Disaggregation Data'!$J$159:$J$310,255),0))=0,"",INDEX('Disaggregation Data'!$N$159:$N$310,MATCH(LEFT(M267,255),LEFT('Disaggregation Data'!J$159:$J$310,255),0))),"")</f>
        <v/>
      </c>
      <c r="K267" s="490">
        <f t="shared" si="16"/>
        <v>79</v>
      </c>
      <c r="L267" s="490" t="str">
        <f t="shared" si="17"/>
        <v/>
      </c>
      <c r="M267" s="490" t="str">
        <f t="shared" si="18"/>
        <v/>
      </c>
      <c r="N267" s="468" t="b">
        <f t="shared" si="19"/>
        <v>0</v>
      </c>
      <c r="O267" s="473" t="s">
        <v>1783</v>
      </c>
      <c r="P267" s="512" t="str">
        <f t="array" ref="P267">IFERROR(IF(INDEX('Disaggregation Records'!$G$59:$G$92,MATCH(LEFT(L267,255),LEFT('Disaggregation Records'!$D$59:$D$92,255),0))=0,"",INDEX('Disaggregation Records'!$G$59:$G$92,MATCH(LEFT(L267,255),LEFT('Disaggregation Records'!$D$59:$D$92,255),0))),"")</f>
        <v/>
      </c>
      <c r="Q267" s="511" t="s">
        <v>849</v>
      </c>
      <c r="R267" s="50"/>
    </row>
    <row r="268" spans="1:18" ht="47.1" customHeight="1" x14ac:dyDescent="0.25">
      <c r="A268" s="396">
        <v>11</v>
      </c>
      <c r="B268" s="414" t="str">
        <f>IFERROR(VLOOKUP(A268,'Outcome Indicators - Section C'!$A$10:$S$27,19,FALSE),"")</f>
        <v/>
      </c>
      <c r="C268" s="509" t="str">
        <f t="array" ref="C268">IFERROR(IF(INDEX('Disaggregation Records'!$E$59:$E$92,MATCH(LEFT(L268,255),LEFT('Disaggregation Records'!$D$59:$D$92,255),0))=0,"",INDEX('Disaggregation Records'!$E$59:$E$92,MATCH(LEFT(L268,255),LEFT('Disaggregation Records'!$D$59:$D$92,255),0))),"")</f>
        <v/>
      </c>
      <c r="D268" s="509" t="str">
        <f t="array" ref="D268">IFERROR(IF(INDEX('Disaggregation Records'!$F$59:$F$92,MATCH(LEFT(L268,255),LEFT('Disaggregation Records'!$D$59:$D$92,255),0))=0,"",INDEX('Disaggregation Records'!$F$59:$F$92,MATCH(LEFT(L268,255),LEFT('Disaggregation Records'!$D$59:$D$92,255),0))),"")</f>
        <v/>
      </c>
      <c r="E268" s="399" t="str">
        <f t="array" ref="E268">IFERROR(IF(INDEX('Disaggregation Data'!$K$159:$K$310,MATCH(LEFT(M268,255),LEFT('Disaggregation Data'!$J$159:$J$310,255),0))=0,"",INDEX('Disaggregation Data'!$K$159:$K$310,MATCH(LEFT(M268,255),LEFT('Disaggregation Data'!J$159:$J$310,255),0))),"")</f>
        <v/>
      </c>
      <c r="F268" s="399" t="str">
        <f t="array" ref="F268">IFERROR(IF(INDEX('Disaggregation Data'!$L$159:$L$310,MATCH(LEFT(M268,255),LEFT('Disaggregation Data'!$J$159:$J$310,255),0))=0,"",INDEX('Disaggregation Data'!$L$159:$L$310,MATCH(LEFT(M268,255),LEFT('Disaggregation Data'!J$159:$J$310,255),0))),"")</f>
        <v/>
      </c>
      <c r="G268" s="399" t="str">
        <f t="array" ref="G268">IFERROR(IF(INDEX('Disaggregation Data'!$O$159:$O$310,MATCH(LEFT(M268,255),LEFT('Disaggregation Data'!$J$159:$J$310,255),0))=0,"",INDEX('Disaggregation Data'!$O$159:$O$310,MATCH(LEFT(M268,255),LEFT('Disaggregation Data'!J$159:$J$310,255),0))),"")</f>
        <v/>
      </c>
      <c r="H268" s="398" t="str">
        <f t="array" ref="H268">IFERROR(IF(INDEX('Disaggregation Data'!$P$159:$P$310,MATCH(LEFT(M268,255),LEFT('Disaggregation Data'!$J$159:$J$310,255),0))=0,"",INDEX('Disaggregation Data'!$P$159:$P$310,MATCH(LEFT(M268,255),LEFT('Disaggregation Data'!J$159:$J$310,255),0))),"")</f>
        <v/>
      </c>
      <c r="I268" s="398" t="str">
        <f t="array" ref="I268">IFERROR(IF(INDEX('Disaggregation Data'!$M$159:$M$310,MATCH(LEFT(M268,255),LEFT('Disaggregation Data'!$J$159:$J$310,255),0))=0,"",INDEX('Disaggregation Data'!$M$159:$M$310,MATCH(LEFT(M268,255),LEFT('Disaggregation Data'!J$159:$J$310,255),0))),"")</f>
        <v/>
      </c>
      <c r="J268" s="398" t="str">
        <f t="array" ref="J268">IFERROR(IF(INDEX('Disaggregation Data'!$N$159:$N$310,MATCH(LEFT(M268,255),LEFT('Disaggregation Data'!$J$159:$J$310,255),0))=0,"",INDEX('Disaggregation Data'!$N$159:$N$310,MATCH(LEFT(M268,255),LEFT('Disaggregation Data'!J$159:$J$310,255),0))),"")</f>
        <v/>
      </c>
      <c r="K268" s="490">
        <f t="shared" si="16"/>
        <v>80</v>
      </c>
      <c r="L268" s="490" t="str">
        <f t="shared" si="17"/>
        <v/>
      </c>
      <c r="M268" s="490" t="str">
        <f t="shared" si="18"/>
        <v/>
      </c>
      <c r="N268" s="468" t="b">
        <f t="shared" si="19"/>
        <v>0</v>
      </c>
      <c r="O268" s="473" t="s">
        <v>1784</v>
      </c>
      <c r="P268" s="512" t="str">
        <f t="array" ref="P268">IFERROR(IF(INDEX('Disaggregation Records'!$G$59:$G$92,MATCH(LEFT(L268,255),LEFT('Disaggregation Records'!$D$59:$D$92,255),0))=0,"",INDEX('Disaggregation Records'!$G$59:$G$92,MATCH(LEFT(L268,255),LEFT('Disaggregation Records'!$D$59:$D$92,255),0))),"")</f>
        <v/>
      </c>
      <c r="Q268" s="511" t="s">
        <v>850</v>
      </c>
      <c r="R268" s="50"/>
    </row>
    <row r="269" spans="1:18" ht="47.1" customHeight="1" x14ac:dyDescent="0.25">
      <c r="A269" s="396">
        <v>11</v>
      </c>
      <c r="B269" s="414" t="str">
        <f>IFERROR(VLOOKUP(A269,'Outcome Indicators - Section C'!$A$10:$S$27,19,FALSE),"")</f>
        <v/>
      </c>
      <c r="C269" s="509" t="str">
        <f t="array" ref="C269">IFERROR(IF(INDEX('Disaggregation Records'!$E$59:$E$92,MATCH(LEFT(L269,255),LEFT('Disaggregation Records'!$D$59:$D$92,255),0))=0,"",INDEX('Disaggregation Records'!$E$59:$E$92,MATCH(LEFT(L269,255),LEFT('Disaggregation Records'!$D$59:$D$92,255),0))),"")</f>
        <v/>
      </c>
      <c r="D269" s="509" t="str">
        <f t="array" ref="D269">IFERROR(IF(INDEX('Disaggregation Records'!$F$59:$F$92,MATCH(LEFT(L269,255),LEFT('Disaggregation Records'!$D$59:$D$92,255),0))=0,"",INDEX('Disaggregation Records'!$F$59:$F$92,MATCH(LEFT(L269,255),LEFT('Disaggregation Records'!$D$59:$D$92,255),0))),"")</f>
        <v/>
      </c>
      <c r="E269" s="399" t="str">
        <f t="array" ref="E269">IFERROR(IF(INDEX('Disaggregation Data'!$K$159:$K$310,MATCH(LEFT(M269,255),LEFT('Disaggregation Data'!$J$159:$J$310,255),0))=0,"",INDEX('Disaggregation Data'!$K$159:$K$310,MATCH(LEFT(M269,255),LEFT('Disaggregation Data'!J$159:$J$310,255),0))),"")</f>
        <v/>
      </c>
      <c r="F269" s="399" t="str">
        <f t="array" ref="F269">IFERROR(IF(INDEX('Disaggregation Data'!$L$159:$L$310,MATCH(LEFT(M269,255),LEFT('Disaggregation Data'!$J$159:$J$310,255),0))=0,"",INDEX('Disaggregation Data'!$L$159:$L$310,MATCH(LEFT(M269,255),LEFT('Disaggregation Data'!J$159:$J$310,255),0))),"")</f>
        <v/>
      </c>
      <c r="G269" s="399" t="str">
        <f t="array" ref="G269">IFERROR(IF(INDEX('Disaggregation Data'!$O$159:$O$310,MATCH(LEFT(M269,255),LEFT('Disaggregation Data'!$J$159:$J$310,255),0))=0,"",INDEX('Disaggregation Data'!$O$159:$O$310,MATCH(LEFT(M269,255),LEFT('Disaggregation Data'!J$159:$J$310,255),0))),"")</f>
        <v/>
      </c>
      <c r="H269" s="398" t="str">
        <f t="array" ref="H269">IFERROR(IF(INDEX('Disaggregation Data'!$P$159:$P$310,MATCH(LEFT(M269,255),LEFT('Disaggregation Data'!$J$159:$J$310,255),0))=0,"",INDEX('Disaggregation Data'!$P$159:$P$310,MATCH(LEFT(M269,255),LEFT('Disaggregation Data'!J$159:$J$310,255),0))),"")</f>
        <v/>
      </c>
      <c r="I269" s="398" t="str">
        <f t="array" ref="I269">IFERROR(IF(INDEX('Disaggregation Data'!$M$159:$M$310,MATCH(LEFT(M269,255),LEFT('Disaggregation Data'!$J$159:$J$310,255),0))=0,"",INDEX('Disaggregation Data'!$M$159:$M$310,MATCH(LEFT(M269,255),LEFT('Disaggregation Data'!J$159:$J$310,255),0))),"")</f>
        <v/>
      </c>
      <c r="J269" s="398" t="str">
        <f t="array" ref="J269">IFERROR(IF(INDEX('Disaggregation Data'!$N$159:$N$310,MATCH(LEFT(M269,255),LEFT('Disaggregation Data'!$J$159:$J$310,255),0))=0,"",INDEX('Disaggregation Data'!$N$159:$N$310,MATCH(LEFT(M269,255),LEFT('Disaggregation Data'!J$159:$J$310,255),0))),"")</f>
        <v/>
      </c>
      <c r="K269" s="490">
        <f t="shared" si="16"/>
        <v>81</v>
      </c>
      <c r="L269" s="490" t="str">
        <f t="shared" si="17"/>
        <v/>
      </c>
      <c r="M269" s="490" t="str">
        <f t="shared" si="18"/>
        <v/>
      </c>
      <c r="N269" s="468" t="b">
        <f t="shared" si="19"/>
        <v>0</v>
      </c>
      <c r="O269" s="473" t="s">
        <v>1785</v>
      </c>
      <c r="P269" s="512" t="str">
        <f t="array" ref="P269">IFERROR(IF(INDEX('Disaggregation Records'!$G$59:$G$92,MATCH(LEFT(L269,255),LEFT('Disaggregation Records'!$D$59:$D$92,255),0))=0,"",INDEX('Disaggregation Records'!$G$59:$G$92,MATCH(LEFT(L269,255),LEFT('Disaggregation Records'!$D$59:$D$92,255),0))),"")</f>
        <v/>
      </c>
      <c r="Q269" s="511" t="s">
        <v>850</v>
      </c>
      <c r="R269" s="50"/>
    </row>
    <row r="270" spans="1:18" ht="47.1" customHeight="1" x14ac:dyDescent="0.25">
      <c r="A270" s="396">
        <v>11</v>
      </c>
      <c r="B270" s="414" t="str">
        <f>IFERROR(VLOOKUP(A270,'Outcome Indicators - Section C'!$A$10:$S$27,19,FALSE),"")</f>
        <v/>
      </c>
      <c r="C270" s="509" t="str">
        <f t="array" ref="C270">IFERROR(IF(INDEX('Disaggregation Records'!$E$59:$E$92,MATCH(LEFT(L270,255),LEFT('Disaggregation Records'!$D$59:$D$92,255),0))=0,"",INDEX('Disaggregation Records'!$E$59:$E$92,MATCH(LEFT(L270,255),LEFT('Disaggregation Records'!$D$59:$D$92,255),0))),"")</f>
        <v/>
      </c>
      <c r="D270" s="509" t="str">
        <f t="array" ref="D270">IFERROR(IF(INDEX('Disaggregation Records'!$F$59:$F$92,MATCH(LEFT(L270,255),LEFT('Disaggregation Records'!$D$59:$D$92,255),0))=0,"",INDEX('Disaggregation Records'!$F$59:$F$92,MATCH(LEFT(L270,255),LEFT('Disaggregation Records'!$D$59:$D$92,255),0))),"")</f>
        <v/>
      </c>
      <c r="E270" s="399" t="str">
        <f t="array" ref="E270">IFERROR(IF(INDEX('Disaggregation Data'!$K$159:$K$310,MATCH(LEFT(M270,255),LEFT('Disaggregation Data'!$J$159:$J$310,255),0))=0,"",INDEX('Disaggregation Data'!$K$159:$K$310,MATCH(LEFT(M270,255),LEFT('Disaggregation Data'!J$159:$J$310,255),0))),"")</f>
        <v/>
      </c>
      <c r="F270" s="399" t="str">
        <f t="array" ref="F270">IFERROR(IF(INDEX('Disaggregation Data'!$L$159:$L$310,MATCH(LEFT(M270,255),LEFT('Disaggregation Data'!$J$159:$J$310,255),0))=0,"",INDEX('Disaggregation Data'!$L$159:$L$310,MATCH(LEFT(M270,255),LEFT('Disaggregation Data'!J$159:$J$310,255),0))),"")</f>
        <v/>
      </c>
      <c r="G270" s="399" t="str">
        <f t="array" ref="G270">IFERROR(IF(INDEX('Disaggregation Data'!$O$159:$O$310,MATCH(LEFT(M270,255),LEFT('Disaggregation Data'!$J$159:$J$310,255),0))=0,"",INDEX('Disaggregation Data'!$O$159:$O$310,MATCH(LEFT(M270,255),LEFT('Disaggregation Data'!J$159:$J$310,255),0))),"")</f>
        <v/>
      </c>
      <c r="H270" s="398" t="str">
        <f t="array" ref="H270">IFERROR(IF(INDEX('Disaggregation Data'!$P$159:$P$310,MATCH(LEFT(M270,255),LEFT('Disaggregation Data'!$J$159:$J$310,255),0))=0,"",INDEX('Disaggregation Data'!$P$159:$P$310,MATCH(LEFT(M270,255),LEFT('Disaggregation Data'!J$159:$J$310,255),0))),"")</f>
        <v/>
      </c>
      <c r="I270" s="398" t="str">
        <f t="array" ref="I270">IFERROR(IF(INDEX('Disaggregation Data'!$M$159:$M$310,MATCH(LEFT(M270,255),LEFT('Disaggregation Data'!$J$159:$J$310,255),0))=0,"",INDEX('Disaggregation Data'!$M$159:$M$310,MATCH(LEFT(M270,255),LEFT('Disaggregation Data'!J$159:$J$310,255),0))),"")</f>
        <v/>
      </c>
      <c r="J270" s="398" t="str">
        <f t="array" ref="J270">IFERROR(IF(INDEX('Disaggregation Data'!$N$159:$N$310,MATCH(LEFT(M270,255),LEFT('Disaggregation Data'!$J$159:$J$310,255),0))=0,"",INDEX('Disaggregation Data'!$N$159:$N$310,MATCH(LEFT(M270,255),LEFT('Disaggregation Data'!J$159:$J$310,255),0))),"")</f>
        <v/>
      </c>
      <c r="K270" s="490">
        <f t="shared" si="16"/>
        <v>82</v>
      </c>
      <c r="L270" s="490" t="str">
        <f t="shared" si="17"/>
        <v/>
      </c>
      <c r="M270" s="490" t="str">
        <f t="shared" si="18"/>
        <v/>
      </c>
      <c r="N270" s="468" t="b">
        <f t="shared" si="19"/>
        <v>0</v>
      </c>
      <c r="O270" s="473" t="s">
        <v>1786</v>
      </c>
      <c r="P270" s="512" t="str">
        <f t="array" ref="P270">IFERROR(IF(INDEX('Disaggregation Records'!$G$59:$G$92,MATCH(LEFT(L270,255),LEFT('Disaggregation Records'!$D$59:$D$92,255),0))=0,"",INDEX('Disaggregation Records'!$G$59:$G$92,MATCH(LEFT(L270,255),LEFT('Disaggregation Records'!$D$59:$D$92,255),0))),"")</f>
        <v/>
      </c>
      <c r="Q270" s="511" t="s">
        <v>850</v>
      </c>
      <c r="R270" s="50"/>
    </row>
    <row r="271" spans="1:18" ht="47.1" customHeight="1" x14ac:dyDescent="0.25">
      <c r="A271" s="396">
        <v>11</v>
      </c>
      <c r="B271" s="414" t="str">
        <f>IFERROR(VLOOKUP(A271,'Outcome Indicators - Section C'!$A$10:$S$27,19,FALSE),"")</f>
        <v/>
      </c>
      <c r="C271" s="509" t="str">
        <f t="array" ref="C271">IFERROR(IF(INDEX('Disaggregation Records'!$E$59:$E$92,MATCH(LEFT(L271,255),LEFT('Disaggregation Records'!$D$59:$D$92,255),0))=0,"",INDEX('Disaggregation Records'!$E$59:$E$92,MATCH(LEFT(L271,255),LEFT('Disaggregation Records'!$D$59:$D$92,255),0))),"")</f>
        <v/>
      </c>
      <c r="D271" s="509" t="str">
        <f t="array" ref="D271">IFERROR(IF(INDEX('Disaggregation Records'!$F$59:$F$92,MATCH(LEFT(L271,255),LEFT('Disaggregation Records'!$D$59:$D$92,255),0))=0,"",INDEX('Disaggregation Records'!$F$59:$F$92,MATCH(LEFT(L271,255),LEFT('Disaggregation Records'!$D$59:$D$92,255),0))),"")</f>
        <v/>
      </c>
      <c r="E271" s="399" t="str">
        <f t="array" ref="E271">IFERROR(IF(INDEX('Disaggregation Data'!$K$159:$K$310,MATCH(LEFT(M271,255),LEFT('Disaggregation Data'!$J$159:$J$310,255),0))=0,"",INDEX('Disaggregation Data'!$K$159:$K$310,MATCH(LEFT(M271,255),LEFT('Disaggregation Data'!J$159:$J$310,255),0))),"")</f>
        <v/>
      </c>
      <c r="F271" s="399" t="str">
        <f t="array" ref="F271">IFERROR(IF(INDEX('Disaggregation Data'!$L$159:$L$310,MATCH(LEFT(M271,255),LEFT('Disaggregation Data'!$J$159:$J$310,255),0))=0,"",INDEX('Disaggregation Data'!$L$159:$L$310,MATCH(LEFT(M271,255),LEFT('Disaggregation Data'!J$159:$J$310,255),0))),"")</f>
        <v/>
      </c>
      <c r="G271" s="399" t="str">
        <f t="array" ref="G271">IFERROR(IF(INDEX('Disaggregation Data'!$O$159:$O$310,MATCH(LEFT(M271,255),LEFT('Disaggregation Data'!$J$159:$J$310,255),0))=0,"",INDEX('Disaggregation Data'!$O$159:$O$310,MATCH(LEFT(M271,255),LEFT('Disaggregation Data'!J$159:$J$310,255),0))),"")</f>
        <v/>
      </c>
      <c r="H271" s="398" t="str">
        <f t="array" ref="H271">IFERROR(IF(INDEX('Disaggregation Data'!$P$159:$P$310,MATCH(LEFT(M271,255),LEFT('Disaggregation Data'!$J$159:$J$310,255),0))=0,"",INDEX('Disaggregation Data'!$P$159:$P$310,MATCH(LEFT(M271,255),LEFT('Disaggregation Data'!J$159:$J$310,255),0))),"")</f>
        <v/>
      </c>
      <c r="I271" s="398" t="str">
        <f t="array" ref="I271">IFERROR(IF(INDEX('Disaggregation Data'!$M$159:$M$310,MATCH(LEFT(M271,255),LEFT('Disaggregation Data'!$J$159:$J$310,255),0))=0,"",INDEX('Disaggregation Data'!$M$159:$M$310,MATCH(LEFT(M271,255),LEFT('Disaggregation Data'!J$159:$J$310,255),0))),"")</f>
        <v/>
      </c>
      <c r="J271" s="398" t="str">
        <f t="array" ref="J271">IFERROR(IF(INDEX('Disaggregation Data'!$N$159:$N$310,MATCH(LEFT(M271,255),LEFT('Disaggregation Data'!$J$159:$J$310,255),0))=0,"",INDEX('Disaggregation Data'!$N$159:$N$310,MATCH(LEFT(M271,255),LEFT('Disaggregation Data'!J$159:$J$310,255),0))),"")</f>
        <v/>
      </c>
      <c r="K271" s="490">
        <f t="shared" si="16"/>
        <v>83</v>
      </c>
      <c r="L271" s="490" t="str">
        <f t="shared" si="17"/>
        <v/>
      </c>
      <c r="M271" s="490" t="str">
        <f t="shared" si="18"/>
        <v/>
      </c>
      <c r="N271" s="468" t="b">
        <f t="shared" si="19"/>
        <v>0</v>
      </c>
      <c r="O271" s="473" t="s">
        <v>1787</v>
      </c>
      <c r="P271" s="512" t="str">
        <f t="array" ref="P271">IFERROR(IF(INDEX('Disaggregation Records'!$G$59:$G$92,MATCH(LEFT(L271,255),LEFT('Disaggregation Records'!$D$59:$D$92,255),0))=0,"",INDEX('Disaggregation Records'!$G$59:$G$92,MATCH(LEFT(L271,255),LEFT('Disaggregation Records'!$D$59:$D$92,255),0))),"")</f>
        <v/>
      </c>
      <c r="Q271" s="511" t="s">
        <v>850</v>
      </c>
      <c r="R271" s="50"/>
    </row>
    <row r="272" spans="1:18" ht="47.1" customHeight="1" x14ac:dyDescent="0.25">
      <c r="A272" s="396">
        <v>11</v>
      </c>
      <c r="B272" s="414" t="str">
        <f>IFERROR(VLOOKUP(A272,'Outcome Indicators - Section C'!$A$10:$S$27,19,FALSE),"")</f>
        <v/>
      </c>
      <c r="C272" s="509" t="str">
        <f t="array" ref="C272">IFERROR(IF(INDEX('Disaggregation Records'!$E$59:$E$92,MATCH(LEFT(L272,255),LEFT('Disaggregation Records'!$D$59:$D$92,255),0))=0,"",INDEX('Disaggregation Records'!$E$59:$E$92,MATCH(LEFT(L272,255),LEFT('Disaggregation Records'!$D$59:$D$92,255),0))),"")</f>
        <v/>
      </c>
      <c r="D272" s="509" t="str">
        <f t="array" ref="D272">IFERROR(IF(INDEX('Disaggregation Records'!$F$59:$F$92,MATCH(LEFT(L272,255),LEFT('Disaggregation Records'!$D$59:$D$92,255),0))=0,"",INDEX('Disaggregation Records'!$F$59:$F$92,MATCH(LEFT(L272,255),LEFT('Disaggregation Records'!$D$59:$D$92,255),0))),"")</f>
        <v/>
      </c>
      <c r="E272" s="399" t="str">
        <f t="array" ref="E272">IFERROR(IF(INDEX('Disaggregation Data'!$K$159:$K$310,MATCH(LEFT(M272,255),LEFT('Disaggregation Data'!$J$159:$J$310,255),0))=0,"",INDEX('Disaggregation Data'!$K$159:$K$310,MATCH(LEFT(M272,255),LEFT('Disaggregation Data'!J$159:$J$310,255),0))),"")</f>
        <v/>
      </c>
      <c r="F272" s="399" t="str">
        <f t="array" ref="F272">IFERROR(IF(INDEX('Disaggregation Data'!$L$159:$L$310,MATCH(LEFT(M272,255),LEFT('Disaggregation Data'!$J$159:$J$310,255),0))=0,"",INDEX('Disaggregation Data'!$L$159:$L$310,MATCH(LEFT(M272,255),LEFT('Disaggregation Data'!J$159:$J$310,255),0))),"")</f>
        <v/>
      </c>
      <c r="G272" s="399" t="str">
        <f t="array" ref="G272">IFERROR(IF(INDEX('Disaggregation Data'!$O$159:$O$310,MATCH(LEFT(M272,255),LEFT('Disaggregation Data'!$J$159:$J$310,255),0))=0,"",INDEX('Disaggregation Data'!$O$159:$O$310,MATCH(LEFT(M272,255),LEFT('Disaggregation Data'!J$159:$J$310,255),0))),"")</f>
        <v/>
      </c>
      <c r="H272" s="398" t="str">
        <f t="array" ref="H272">IFERROR(IF(INDEX('Disaggregation Data'!$P$159:$P$310,MATCH(LEFT(M272,255),LEFT('Disaggregation Data'!$J$159:$J$310,255),0))=0,"",INDEX('Disaggregation Data'!$P$159:$P$310,MATCH(LEFT(M272,255),LEFT('Disaggregation Data'!J$159:$J$310,255),0))),"")</f>
        <v/>
      </c>
      <c r="I272" s="398" t="str">
        <f t="array" ref="I272">IFERROR(IF(INDEX('Disaggregation Data'!$M$159:$M$310,MATCH(LEFT(M272,255),LEFT('Disaggregation Data'!$J$159:$J$310,255),0))=0,"",INDEX('Disaggregation Data'!$M$159:$M$310,MATCH(LEFT(M272,255),LEFT('Disaggregation Data'!J$159:$J$310,255),0))),"")</f>
        <v/>
      </c>
      <c r="J272" s="398" t="str">
        <f t="array" ref="J272">IFERROR(IF(INDEX('Disaggregation Data'!$N$159:$N$310,MATCH(LEFT(M272,255),LEFT('Disaggregation Data'!$J$159:$J$310,255),0))=0,"",INDEX('Disaggregation Data'!$N$159:$N$310,MATCH(LEFT(M272,255),LEFT('Disaggregation Data'!J$159:$J$310,255),0))),"")</f>
        <v/>
      </c>
      <c r="K272" s="490">
        <f t="shared" si="16"/>
        <v>84</v>
      </c>
      <c r="L272" s="490" t="str">
        <f t="shared" si="17"/>
        <v/>
      </c>
      <c r="M272" s="490" t="str">
        <f t="shared" si="18"/>
        <v/>
      </c>
      <c r="N272" s="468" t="b">
        <f t="shared" si="19"/>
        <v>0</v>
      </c>
      <c r="O272" s="473" t="s">
        <v>1788</v>
      </c>
      <c r="P272" s="512" t="str">
        <f t="array" ref="P272">IFERROR(IF(INDEX('Disaggregation Records'!$G$59:$G$92,MATCH(LEFT(L272,255),LEFT('Disaggregation Records'!$D$59:$D$92,255),0))=0,"",INDEX('Disaggregation Records'!$G$59:$G$92,MATCH(LEFT(L272,255),LEFT('Disaggregation Records'!$D$59:$D$92,255),0))),"")</f>
        <v/>
      </c>
      <c r="Q272" s="511" t="s">
        <v>850</v>
      </c>
      <c r="R272" s="50"/>
    </row>
    <row r="273" spans="1:18" ht="47.1" customHeight="1" x14ac:dyDescent="0.25">
      <c r="A273" s="396">
        <v>11</v>
      </c>
      <c r="B273" s="414" t="str">
        <f>IFERROR(VLOOKUP(A273,'Outcome Indicators - Section C'!$A$10:$S$27,19,FALSE),"")</f>
        <v/>
      </c>
      <c r="C273" s="509" t="str">
        <f t="array" ref="C273">IFERROR(IF(INDEX('Disaggregation Records'!$E$59:$E$92,MATCH(LEFT(L273,255),LEFT('Disaggregation Records'!$D$59:$D$92,255),0))=0,"",INDEX('Disaggregation Records'!$E$59:$E$92,MATCH(LEFT(L273,255),LEFT('Disaggregation Records'!$D$59:$D$92,255),0))),"")</f>
        <v/>
      </c>
      <c r="D273" s="509" t="str">
        <f t="array" ref="D273">IFERROR(IF(INDEX('Disaggregation Records'!$F$59:$F$92,MATCH(LEFT(L273,255),LEFT('Disaggregation Records'!$D$59:$D$92,255),0))=0,"",INDEX('Disaggregation Records'!$F$59:$F$92,MATCH(LEFT(L273,255),LEFT('Disaggregation Records'!$D$59:$D$92,255),0))),"")</f>
        <v/>
      </c>
      <c r="E273" s="399" t="str">
        <f t="array" ref="E273">IFERROR(IF(INDEX('Disaggregation Data'!$K$159:$K$310,MATCH(LEFT(M273,255),LEFT('Disaggregation Data'!$J$159:$J$310,255),0))=0,"",INDEX('Disaggregation Data'!$K$159:$K$310,MATCH(LEFT(M273,255),LEFT('Disaggregation Data'!J$159:$J$310,255),0))),"")</f>
        <v/>
      </c>
      <c r="F273" s="399" t="str">
        <f t="array" ref="F273">IFERROR(IF(INDEX('Disaggregation Data'!$L$159:$L$310,MATCH(LEFT(M273,255),LEFT('Disaggregation Data'!$J$159:$J$310,255),0))=0,"",INDEX('Disaggregation Data'!$L$159:$L$310,MATCH(LEFT(M273,255),LEFT('Disaggregation Data'!J$159:$J$310,255),0))),"")</f>
        <v/>
      </c>
      <c r="G273" s="399" t="str">
        <f t="array" ref="G273">IFERROR(IF(INDEX('Disaggregation Data'!$O$159:$O$310,MATCH(LEFT(M273,255),LEFT('Disaggregation Data'!$J$159:$J$310,255),0))=0,"",INDEX('Disaggregation Data'!$O$159:$O$310,MATCH(LEFT(M273,255),LEFT('Disaggregation Data'!J$159:$J$310,255),0))),"")</f>
        <v/>
      </c>
      <c r="H273" s="398" t="str">
        <f t="array" ref="H273">IFERROR(IF(INDEX('Disaggregation Data'!$P$159:$P$310,MATCH(LEFT(M273,255),LEFT('Disaggregation Data'!$J$159:$J$310,255),0))=0,"",INDEX('Disaggregation Data'!$P$159:$P$310,MATCH(LEFT(M273,255),LEFT('Disaggregation Data'!J$159:$J$310,255),0))),"")</f>
        <v/>
      </c>
      <c r="I273" s="398" t="str">
        <f t="array" ref="I273">IFERROR(IF(INDEX('Disaggregation Data'!$M$159:$M$310,MATCH(LEFT(M273,255),LEFT('Disaggregation Data'!$J$159:$J$310,255),0))=0,"",INDEX('Disaggregation Data'!$M$159:$M$310,MATCH(LEFT(M273,255),LEFT('Disaggregation Data'!J$159:$J$310,255),0))),"")</f>
        <v/>
      </c>
      <c r="J273" s="398" t="str">
        <f t="array" ref="J273">IFERROR(IF(INDEX('Disaggregation Data'!$N$159:$N$310,MATCH(LEFT(M273,255),LEFT('Disaggregation Data'!$J$159:$J$310,255),0))=0,"",INDEX('Disaggregation Data'!$N$159:$N$310,MATCH(LEFT(M273,255),LEFT('Disaggregation Data'!J$159:$J$310,255),0))),"")</f>
        <v/>
      </c>
      <c r="K273" s="490">
        <f t="shared" si="16"/>
        <v>85</v>
      </c>
      <c r="L273" s="490" t="str">
        <f t="shared" si="17"/>
        <v/>
      </c>
      <c r="M273" s="490" t="str">
        <f t="shared" si="18"/>
        <v/>
      </c>
      <c r="N273" s="468" t="b">
        <f t="shared" si="19"/>
        <v>0</v>
      </c>
      <c r="O273" s="473" t="s">
        <v>1789</v>
      </c>
      <c r="P273" s="512" t="str">
        <f t="array" ref="P273">IFERROR(IF(INDEX('Disaggregation Records'!$G$59:$G$92,MATCH(LEFT(L273,255),LEFT('Disaggregation Records'!$D$59:$D$92,255),0))=0,"",INDEX('Disaggregation Records'!$G$59:$G$92,MATCH(LEFT(L273,255),LEFT('Disaggregation Records'!$D$59:$D$92,255),0))),"")</f>
        <v/>
      </c>
      <c r="Q273" s="511" t="s">
        <v>850</v>
      </c>
      <c r="R273" s="50"/>
    </row>
    <row r="274" spans="1:18" ht="47.1" customHeight="1" x14ac:dyDescent="0.25">
      <c r="A274" s="396">
        <v>11</v>
      </c>
      <c r="B274" s="414" t="str">
        <f>IFERROR(VLOOKUP(A274,'Outcome Indicators - Section C'!$A$10:$S$27,19,FALSE),"")</f>
        <v/>
      </c>
      <c r="C274" s="509" t="str">
        <f t="array" ref="C274">IFERROR(IF(INDEX('Disaggregation Records'!$E$59:$E$92,MATCH(LEFT(L274,255),LEFT('Disaggregation Records'!$D$59:$D$92,255),0))=0,"",INDEX('Disaggregation Records'!$E$59:$E$92,MATCH(LEFT(L274,255),LEFT('Disaggregation Records'!$D$59:$D$92,255),0))),"")</f>
        <v/>
      </c>
      <c r="D274" s="509" t="str">
        <f t="array" ref="D274">IFERROR(IF(INDEX('Disaggregation Records'!$F$59:$F$92,MATCH(LEFT(L274,255),LEFT('Disaggregation Records'!$D$59:$D$92,255),0))=0,"",INDEX('Disaggregation Records'!$F$59:$F$92,MATCH(LEFT(L274,255),LEFT('Disaggregation Records'!$D$59:$D$92,255),0))),"")</f>
        <v/>
      </c>
      <c r="E274" s="399" t="str">
        <f t="array" ref="E274">IFERROR(IF(INDEX('Disaggregation Data'!$K$159:$K$310,MATCH(LEFT(M274,255),LEFT('Disaggregation Data'!$J$159:$J$310,255),0))=0,"",INDEX('Disaggregation Data'!$K$159:$K$310,MATCH(LEFT(M274,255),LEFT('Disaggregation Data'!J$159:$J$310,255),0))),"")</f>
        <v/>
      </c>
      <c r="F274" s="399" t="str">
        <f t="array" ref="F274">IFERROR(IF(INDEX('Disaggregation Data'!$L$159:$L$310,MATCH(LEFT(M274,255),LEFT('Disaggregation Data'!$J$159:$J$310,255),0))=0,"",INDEX('Disaggregation Data'!$L$159:$L$310,MATCH(LEFT(M274,255),LEFT('Disaggregation Data'!J$159:$J$310,255),0))),"")</f>
        <v/>
      </c>
      <c r="G274" s="399" t="str">
        <f t="array" ref="G274">IFERROR(IF(INDEX('Disaggregation Data'!$O$159:$O$310,MATCH(LEFT(M274,255),LEFT('Disaggregation Data'!$J$159:$J$310,255),0))=0,"",INDEX('Disaggregation Data'!$O$159:$O$310,MATCH(LEFT(M274,255),LEFT('Disaggregation Data'!J$159:$J$310,255),0))),"")</f>
        <v/>
      </c>
      <c r="H274" s="398" t="str">
        <f t="array" ref="H274">IFERROR(IF(INDEX('Disaggregation Data'!$P$159:$P$310,MATCH(LEFT(M274,255),LEFT('Disaggregation Data'!$J$159:$J$310,255),0))=0,"",INDEX('Disaggregation Data'!$P$159:$P$310,MATCH(LEFT(M274,255),LEFT('Disaggregation Data'!J$159:$J$310,255),0))),"")</f>
        <v/>
      </c>
      <c r="I274" s="398" t="str">
        <f t="array" ref="I274">IFERROR(IF(INDEX('Disaggregation Data'!$M$159:$M$310,MATCH(LEFT(M274,255),LEFT('Disaggregation Data'!$J$159:$J$310,255),0))=0,"",INDEX('Disaggregation Data'!$M$159:$M$310,MATCH(LEFT(M274,255),LEFT('Disaggregation Data'!J$159:$J$310,255),0))),"")</f>
        <v/>
      </c>
      <c r="J274" s="398" t="str">
        <f t="array" ref="J274">IFERROR(IF(INDEX('Disaggregation Data'!$N$159:$N$310,MATCH(LEFT(M274,255),LEFT('Disaggregation Data'!$J$159:$J$310,255),0))=0,"",INDEX('Disaggregation Data'!$N$159:$N$310,MATCH(LEFT(M274,255),LEFT('Disaggregation Data'!J$159:$J$310,255),0))),"")</f>
        <v/>
      </c>
      <c r="K274" s="490">
        <f t="shared" si="16"/>
        <v>86</v>
      </c>
      <c r="L274" s="490" t="str">
        <f t="shared" si="17"/>
        <v/>
      </c>
      <c r="M274" s="490" t="str">
        <f t="shared" si="18"/>
        <v/>
      </c>
      <c r="N274" s="468" t="b">
        <f t="shared" si="19"/>
        <v>0</v>
      </c>
      <c r="O274" s="473" t="s">
        <v>1790</v>
      </c>
      <c r="P274" s="512" t="str">
        <f t="array" ref="P274">IFERROR(IF(INDEX('Disaggregation Records'!$G$59:$G$92,MATCH(LEFT(L274,255),LEFT('Disaggregation Records'!$D$59:$D$92,255),0))=0,"",INDEX('Disaggregation Records'!$G$59:$G$92,MATCH(LEFT(L274,255),LEFT('Disaggregation Records'!$D$59:$D$92,255),0))),"")</f>
        <v/>
      </c>
      <c r="Q274" s="511" t="s">
        <v>850</v>
      </c>
      <c r="R274" s="50"/>
    </row>
    <row r="275" spans="1:18" ht="47.1" customHeight="1" x14ac:dyDescent="0.25">
      <c r="A275" s="396">
        <v>11</v>
      </c>
      <c r="B275" s="414" t="str">
        <f>IFERROR(VLOOKUP(A275,'Outcome Indicators - Section C'!$A$10:$S$27,19,FALSE),"")</f>
        <v/>
      </c>
      <c r="C275" s="509" t="str">
        <f t="array" ref="C275">IFERROR(IF(INDEX('Disaggregation Records'!$E$59:$E$92,MATCH(LEFT(L275,255),LEFT('Disaggregation Records'!$D$59:$D$92,255),0))=0,"",INDEX('Disaggregation Records'!$E$59:$E$92,MATCH(LEFT(L275,255),LEFT('Disaggregation Records'!$D$59:$D$92,255),0))),"")</f>
        <v/>
      </c>
      <c r="D275" s="509" t="str">
        <f t="array" ref="D275">IFERROR(IF(INDEX('Disaggregation Records'!$F$59:$F$92,MATCH(LEFT(L275,255),LEFT('Disaggregation Records'!$D$59:$D$92,255),0))=0,"",INDEX('Disaggregation Records'!$F$59:$F$92,MATCH(LEFT(L275,255),LEFT('Disaggregation Records'!$D$59:$D$92,255),0))),"")</f>
        <v/>
      </c>
      <c r="E275" s="399" t="str">
        <f t="array" ref="E275">IFERROR(IF(INDEX('Disaggregation Data'!$K$159:$K$310,MATCH(LEFT(M275,255),LEFT('Disaggregation Data'!$J$159:$J$310,255),0))=0,"",INDEX('Disaggregation Data'!$K$159:$K$310,MATCH(LEFT(M275,255),LEFT('Disaggregation Data'!J$159:$J$310,255),0))),"")</f>
        <v/>
      </c>
      <c r="F275" s="399" t="str">
        <f t="array" ref="F275">IFERROR(IF(INDEX('Disaggregation Data'!$L$159:$L$310,MATCH(LEFT(M275,255),LEFT('Disaggregation Data'!$J$159:$J$310,255),0))=0,"",INDEX('Disaggregation Data'!$L$159:$L$310,MATCH(LEFT(M275,255),LEFT('Disaggregation Data'!J$159:$J$310,255),0))),"")</f>
        <v/>
      </c>
      <c r="G275" s="399" t="str">
        <f t="array" ref="G275">IFERROR(IF(INDEX('Disaggregation Data'!$O$159:$O$310,MATCH(LEFT(M275,255),LEFT('Disaggregation Data'!$J$159:$J$310,255),0))=0,"",INDEX('Disaggregation Data'!$O$159:$O$310,MATCH(LEFT(M275,255),LEFT('Disaggregation Data'!J$159:$J$310,255),0))),"")</f>
        <v/>
      </c>
      <c r="H275" s="398" t="str">
        <f t="array" ref="H275">IFERROR(IF(INDEX('Disaggregation Data'!$P$159:$P$310,MATCH(LEFT(M275,255),LEFT('Disaggregation Data'!$J$159:$J$310,255),0))=0,"",INDEX('Disaggregation Data'!$P$159:$P$310,MATCH(LEFT(M275,255),LEFT('Disaggregation Data'!J$159:$J$310,255),0))),"")</f>
        <v/>
      </c>
      <c r="I275" s="398" t="str">
        <f t="array" ref="I275">IFERROR(IF(INDEX('Disaggregation Data'!$M$159:$M$310,MATCH(LEFT(M275,255),LEFT('Disaggregation Data'!$J$159:$J$310,255),0))=0,"",INDEX('Disaggregation Data'!$M$159:$M$310,MATCH(LEFT(M275,255),LEFT('Disaggregation Data'!J$159:$J$310,255),0))),"")</f>
        <v/>
      </c>
      <c r="J275" s="398" t="str">
        <f t="array" ref="J275">IFERROR(IF(INDEX('Disaggregation Data'!$N$159:$N$310,MATCH(LEFT(M275,255),LEFT('Disaggregation Data'!$J$159:$J$310,255),0))=0,"",INDEX('Disaggregation Data'!$N$159:$N$310,MATCH(LEFT(M275,255),LEFT('Disaggregation Data'!J$159:$J$310,255),0))),"")</f>
        <v/>
      </c>
      <c r="K275" s="490">
        <f t="shared" si="16"/>
        <v>87</v>
      </c>
      <c r="L275" s="490" t="str">
        <f t="shared" si="17"/>
        <v/>
      </c>
      <c r="M275" s="490" t="str">
        <f t="shared" si="18"/>
        <v/>
      </c>
      <c r="N275" s="468" t="b">
        <f t="shared" si="19"/>
        <v>0</v>
      </c>
      <c r="O275" s="473" t="s">
        <v>1791</v>
      </c>
      <c r="P275" s="512" t="str">
        <f t="array" ref="P275">IFERROR(IF(INDEX('Disaggregation Records'!$G$59:$G$92,MATCH(LEFT(L275,255),LEFT('Disaggregation Records'!$D$59:$D$92,255),0))=0,"",INDEX('Disaggregation Records'!$G$59:$G$92,MATCH(LEFT(L275,255),LEFT('Disaggregation Records'!$D$59:$D$92,255),0))),"")</f>
        <v/>
      </c>
      <c r="Q275" s="511" t="s">
        <v>850</v>
      </c>
      <c r="R275" s="50"/>
    </row>
    <row r="276" spans="1:18" ht="47.1" customHeight="1" x14ac:dyDescent="0.25">
      <c r="A276" s="396">
        <v>11</v>
      </c>
      <c r="B276" s="414" t="str">
        <f>IFERROR(VLOOKUP(A276,'Outcome Indicators - Section C'!$A$10:$S$27,19,FALSE),"")</f>
        <v/>
      </c>
      <c r="C276" s="509" t="str">
        <f t="array" ref="C276">IFERROR(IF(INDEX('Disaggregation Records'!$E$59:$E$92,MATCH(LEFT(L276,255),LEFT('Disaggregation Records'!$D$59:$D$92,255),0))=0,"",INDEX('Disaggregation Records'!$E$59:$E$92,MATCH(LEFT(L276,255),LEFT('Disaggregation Records'!$D$59:$D$92,255),0))),"")</f>
        <v/>
      </c>
      <c r="D276" s="509" t="str">
        <f t="array" ref="D276">IFERROR(IF(INDEX('Disaggregation Records'!$F$59:$F$92,MATCH(LEFT(L276,255),LEFT('Disaggregation Records'!$D$59:$D$92,255),0))=0,"",INDEX('Disaggregation Records'!$F$59:$F$92,MATCH(LEFT(L276,255),LEFT('Disaggregation Records'!$D$59:$D$92,255),0))),"")</f>
        <v/>
      </c>
      <c r="E276" s="399" t="str">
        <f t="array" ref="E276">IFERROR(IF(INDEX('Disaggregation Data'!$K$159:$K$310,MATCH(LEFT(M276,255),LEFT('Disaggregation Data'!$J$159:$J$310,255),0))=0,"",INDEX('Disaggregation Data'!$K$159:$K$310,MATCH(LEFT(M276,255),LEFT('Disaggregation Data'!J$159:$J$310,255),0))),"")</f>
        <v/>
      </c>
      <c r="F276" s="399" t="str">
        <f t="array" ref="F276">IFERROR(IF(INDEX('Disaggregation Data'!$L$159:$L$310,MATCH(LEFT(M276,255),LEFT('Disaggregation Data'!$J$159:$J$310,255),0))=0,"",INDEX('Disaggregation Data'!$L$159:$L$310,MATCH(LEFT(M276,255),LEFT('Disaggregation Data'!J$159:$J$310,255),0))),"")</f>
        <v/>
      </c>
      <c r="G276" s="399" t="str">
        <f t="array" ref="G276">IFERROR(IF(INDEX('Disaggregation Data'!$O$159:$O$310,MATCH(LEFT(M276,255),LEFT('Disaggregation Data'!$J$159:$J$310,255),0))=0,"",INDEX('Disaggregation Data'!$O$159:$O$310,MATCH(LEFT(M276,255),LEFT('Disaggregation Data'!J$159:$J$310,255),0))),"")</f>
        <v/>
      </c>
      <c r="H276" s="398" t="str">
        <f t="array" ref="H276">IFERROR(IF(INDEX('Disaggregation Data'!$P$159:$P$310,MATCH(LEFT(M276,255),LEFT('Disaggregation Data'!$J$159:$J$310,255),0))=0,"",INDEX('Disaggregation Data'!$P$159:$P$310,MATCH(LEFT(M276,255),LEFT('Disaggregation Data'!J$159:$J$310,255),0))),"")</f>
        <v/>
      </c>
      <c r="I276" s="398" t="str">
        <f t="array" ref="I276">IFERROR(IF(INDEX('Disaggregation Data'!$M$159:$M$310,MATCH(LEFT(M276,255),LEFT('Disaggregation Data'!$J$159:$J$310,255),0))=0,"",INDEX('Disaggregation Data'!$M$159:$M$310,MATCH(LEFT(M276,255),LEFT('Disaggregation Data'!J$159:$J$310,255),0))),"")</f>
        <v/>
      </c>
      <c r="J276" s="398" t="str">
        <f t="array" ref="J276">IFERROR(IF(INDEX('Disaggregation Data'!$N$159:$N$310,MATCH(LEFT(M276,255),LEFT('Disaggregation Data'!$J$159:$J$310,255),0))=0,"",INDEX('Disaggregation Data'!$N$159:$N$310,MATCH(LEFT(M276,255),LEFT('Disaggregation Data'!J$159:$J$310,255),0))),"")</f>
        <v/>
      </c>
      <c r="K276" s="490">
        <f t="shared" si="16"/>
        <v>88</v>
      </c>
      <c r="L276" s="490" t="str">
        <f t="shared" si="17"/>
        <v/>
      </c>
      <c r="M276" s="490" t="str">
        <f t="shared" si="18"/>
        <v/>
      </c>
      <c r="N276" s="468" t="b">
        <f t="shared" si="19"/>
        <v>0</v>
      </c>
      <c r="O276" s="473" t="s">
        <v>1792</v>
      </c>
      <c r="P276" s="512" t="str">
        <f t="array" ref="P276">IFERROR(IF(INDEX('Disaggregation Records'!$G$59:$G$92,MATCH(LEFT(L276,255),LEFT('Disaggregation Records'!$D$59:$D$92,255),0))=0,"",INDEX('Disaggregation Records'!$G$59:$G$92,MATCH(LEFT(L276,255),LEFT('Disaggregation Records'!$D$59:$D$92,255),0))),"")</f>
        <v/>
      </c>
      <c r="Q276" s="511" t="s">
        <v>850</v>
      </c>
      <c r="R276" s="50"/>
    </row>
    <row r="277" spans="1:18" ht="47.1" customHeight="1" x14ac:dyDescent="0.25">
      <c r="A277" s="396">
        <v>11</v>
      </c>
      <c r="B277" s="414" t="str">
        <f>IFERROR(VLOOKUP(A277,'Outcome Indicators - Section C'!$A$10:$S$27,19,FALSE),"")</f>
        <v/>
      </c>
      <c r="C277" s="509" t="str">
        <f t="array" ref="C277">IFERROR(IF(INDEX('Disaggregation Records'!$E$59:$E$92,MATCH(LEFT(L277,255),LEFT('Disaggregation Records'!$D$59:$D$92,255),0))=0,"",INDEX('Disaggregation Records'!$E$59:$E$92,MATCH(LEFT(L277,255),LEFT('Disaggregation Records'!$D$59:$D$92,255),0))),"")</f>
        <v/>
      </c>
      <c r="D277" s="509" t="str">
        <f t="array" ref="D277">IFERROR(IF(INDEX('Disaggregation Records'!$F$59:$F$92,MATCH(LEFT(L277,255),LEFT('Disaggregation Records'!$D$59:$D$92,255),0))=0,"",INDEX('Disaggregation Records'!$F$59:$F$92,MATCH(LEFT(L277,255),LEFT('Disaggregation Records'!$D$59:$D$92,255),0))),"")</f>
        <v/>
      </c>
      <c r="E277" s="399" t="str">
        <f t="array" ref="E277">IFERROR(IF(INDEX('Disaggregation Data'!$K$159:$K$310,MATCH(LEFT(M277,255),LEFT('Disaggregation Data'!$J$159:$J$310,255),0))=0,"",INDEX('Disaggregation Data'!$K$159:$K$310,MATCH(LEFT(M277,255),LEFT('Disaggregation Data'!J$159:$J$310,255),0))),"")</f>
        <v/>
      </c>
      <c r="F277" s="399" t="str">
        <f t="array" ref="F277">IFERROR(IF(INDEX('Disaggregation Data'!$L$159:$L$310,MATCH(LEFT(M277,255),LEFT('Disaggregation Data'!$J$159:$J$310,255),0))=0,"",INDEX('Disaggregation Data'!$L$159:$L$310,MATCH(LEFT(M277,255),LEFT('Disaggregation Data'!J$159:$J$310,255),0))),"")</f>
        <v/>
      </c>
      <c r="G277" s="399" t="str">
        <f t="array" ref="G277">IFERROR(IF(INDEX('Disaggregation Data'!$O$159:$O$310,MATCH(LEFT(M277,255),LEFT('Disaggregation Data'!$J$159:$J$310,255),0))=0,"",INDEX('Disaggregation Data'!$O$159:$O$310,MATCH(LEFT(M277,255),LEFT('Disaggregation Data'!J$159:$J$310,255),0))),"")</f>
        <v/>
      </c>
      <c r="H277" s="398" t="str">
        <f t="array" ref="H277">IFERROR(IF(INDEX('Disaggregation Data'!$P$159:$P$310,MATCH(LEFT(M277,255),LEFT('Disaggregation Data'!$J$159:$J$310,255),0))=0,"",INDEX('Disaggregation Data'!$P$159:$P$310,MATCH(LEFT(M277,255),LEFT('Disaggregation Data'!J$159:$J$310,255),0))),"")</f>
        <v/>
      </c>
      <c r="I277" s="398" t="str">
        <f t="array" ref="I277">IFERROR(IF(INDEX('Disaggregation Data'!$M$159:$M$310,MATCH(LEFT(M277,255),LEFT('Disaggregation Data'!$J$159:$J$310,255),0))=0,"",INDEX('Disaggregation Data'!$M$159:$M$310,MATCH(LEFT(M277,255),LEFT('Disaggregation Data'!J$159:$J$310,255),0))),"")</f>
        <v/>
      </c>
      <c r="J277" s="398" t="str">
        <f t="array" ref="J277">IFERROR(IF(INDEX('Disaggregation Data'!$N$159:$N$310,MATCH(LEFT(M277,255),LEFT('Disaggregation Data'!$J$159:$J$310,255),0))=0,"",INDEX('Disaggregation Data'!$N$159:$N$310,MATCH(LEFT(M277,255),LEFT('Disaggregation Data'!J$159:$J$310,255),0))),"")</f>
        <v/>
      </c>
      <c r="K277" s="490">
        <f t="shared" si="16"/>
        <v>89</v>
      </c>
      <c r="L277" s="490" t="str">
        <f t="shared" si="17"/>
        <v/>
      </c>
      <c r="M277" s="490" t="str">
        <f t="shared" si="18"/>
        <v/>
      </c>
      <c r="N277" s="468" t="b">
        <f t="shared" si="19"/>
        <v>0</v>
      </c>
      <c r="O277" s="473" t="s">
        <v>1793</v>
      </c>
      <c r="P277" s="512" t="str">
        <f t="array" ref="P277">IFERROR(IF(INDEX('Disaggregation Records'!$G$59:$G$92,MATCH(LEFT(L277,255),LEFT('Disaggregation Records'!$D$59:$D$92,255),0))=0,"",INDEX('Disaggregation Records'!$G$59:$G$92,MATCH(LEFT(L277,255),LEFT('Disaggregation Records'!$D$59:$D$92,255),0))),"")</f>
        <v/>
      </c>
      <c r="Q277" s="511" t="s">
        <v>850</v>
      </c>
      <c r="R277" s="50"/>
    </row>
    <row r="278" spans="1:18" ht="47.1" customHeight="1" x14ac:dyDescent="0.25">
      <c r="A278" s="396">
        <v>12</v>
      </c>
      <c r="B278" s="414" t="str">
        <f>IFERROR(VLOOKUP(A278,'Outcome Indicators - Section C'!$A$10:$S$27,19,FALSE),"")</f>
        <v/>
      </c>
      <c r="C278" s="509" t="str">
        <f t="array" ref="C278">IFERROR(IF(INDEX('Disaggregation Records'!$E$59:$E$92,MATCH(LEFT(L278,255),LEFT('Disaggregation Records'!$D$59:$D$92,255),0))=0,"",INDEX('Disaggregation Records'!$E$59:$E$92,MATCH(LEFT(L278,255),LEFT('Disaggregation Records'!$D$59:$D$92,255),0))),"")</f>
        <v/>
      </c>
      <c r="D278" s="509" t="str">
        <f t="array" ref="D278">IFERROR(IF(INDEX('Disaggregation Records'!$F$59:$F$92,MATCH(LEFT(L278,255),LEFT('Disaggregation Records'!$D$59:$D$92,255),0))=0,"",INDEX('Disaggregation Records'!$F$59:$F$92,MATCH(LEFT(L278,255),LEFT('Disaggregation Records'!$D$59:$D$92,255),0))),"")</f>
        <v/>
      </c>
      <c r="E278" s="399" t="str">
        <f t="array" ref="E278">IFERROR(IF(INDEX('Disaggregation Data'!$K$159:$K$310,MATCH(LEFT(M278,255),LEFT('Disaggregation Data'!$J$159:$J$310,255),0))=0,"",INDEX('Disaggregation Data'!$K$159:$K$310,MATCH(LEFT(M278,255),LEFT('Disaggregation Data'!J$159:$J$310,255),0))),"")</f>
        <v/>
      </c>
      <c r="F278" s="399" t="str">
        <f t="array" ref="F278">IFERROR(IF(INDEX('Disaggregation Data'!$L$159:$L$310,MATCH(LEFT(M278,255),LEFT('Disaggregation Data'!$J$159:$J$310,255),0))=0,"",INDEX('Disaggregation Data'!$L$159:$L$310,MATCH(LEFT(M278,255),LEFT('Disaggregation Data'!J$159:$J$310,255),0))),"")</f>
        <v/>
      </c>
      <c r="G278" s="399" t="str">
        <f t="array" ref="G278">IFERROR(IF(INDEX('Disaggregation Data'!$O$159:$O$310,MATCH(LEFT(M278,255),LEFT('Disaggregation Data'!$J$159:$J$310,255),0))=0,"",INDEX('Disaggregation Data'!$O$159:$O$310,MATCH(LEFT(M278,255),LEFT('Disaggregation Data'!J$159:$J$310,255),0))),"")</f>
        <v/>
      </c>
      <c r="H278" s="398" t="str">
        <f t="array" ref="H278">IFERROR(IF(INDEX('Disaggregation Data'!$P$159:$P$310,MATCH(LEFT(M278,255),LEFT('Disaggregation Data'!$J$159:$J$310,255),0))=0,"",INDEX('Disaggregation Data'!$P$159:$P$310,MATCH(LEFT(M278,255),LEFT('Disaggregation Data'!J$159:$J$310,255),0))),"")</f>
        <v/>
      </c>
      <c r="I278" s="398" t="str">
        <f t="array" ref="I278">IFERROR(IF(INDEX('Disaggregation Data'!$M$159:$M$310,MATCH(LEFT(M278,255),LEFT('Disaggregation Data'!$J$159:$J$310,255),0))=0,"",INDEX('Disaggregation Data'!$M$159:$M$310,MATCH(LEFT(M278,255),LEFT('Disaggregation Data'!J$159:$J$310,255),0))),"")</f>
        <v/>
      </c>
      <c r="J278" s="398" t="str">
        <f t="array" ref="J278">IFERROR(IF(INDEX('Disaggregation Data'!$N$159:$N$310,MATCH(LEFT(M278,255),LEFT('Disaggregation Data'!$J$159:$J$310,255),0))=0,"",INDEX('Disaggregation Data'!$N$159:$N$310,MATCH(LEFT(M278,255),LEFT('Disaggregation Data'!J$159:$J$310,255),0))),"")</f>
        <v/>
      </c>
      <c r="K278" s="490">
        <f t="shared" si="16"/>
        <v>90</v>
      </c>
      <c r="L278" s="490" t="str">
        <f t="shared" si="17"/>
        <v/>
      </c>
      <c r="M278" s="490" t="str">
        <f t="shared" si="18"/>
        <v/>
      </c>
      <c r="N278" s="468" t="b">
        <f t="shared" si="19"/>
        <v>0</v>
      </c>
      <c r="O278" s="473" t="s">
        <v>1794</v>
      </c>
      <c r="P278" s="512" t="str">
        <f t="array" ref="P278">IFERROR(IF(INDEX('Disaggregation Records'!$G$59:$G$92,MATCH(LEFT(L278,255),LEFT('Disaggregation Records'!$D$59:$D$92,255),0))=0,"",INDEX('Disaggregation Records'!$G$59:$G$92,MATCH(LEFT(L278,255),LEFT('Disaggregation Records'!$D$59:$D$92,255),0))),"")</f>
        <v/>
      </c>
      <c r="Q278" s="511" t="s">
        <v>851</v>
      </c>
      <c r="R278" s="50"/>
    </row>
    <row r="279" spans="1:18" ht="47.1" customHeight="1" x14ac:dyDescent="0.25">
      <c r="A279" s="396">
        <v>12</v>
      </c>
      <c r="B279" s="414" t="str">
        <f>IFERROR(VLOOKUP(A279,'Outcome Indicators - Section C'!$A$10:$S$27,19,FALSE),"")</f>
        <v/>
      </c>
      <c r="C279" s="509" t="str">
        <f t="array" ref="C279">IFERROR(IF(INDEX('Disaggregation Records'!$E$59:$E$92,MATCH(LEFT(L279,255),LEFT('Disaggregation Records'!$D$59:$D$92,255),0))=0,"",INDEX('Disaggregation Records'!$E$59:$E$92,MATCH(LEFT(L279,255),LEFT('Disaggregation Records'!$D$59:$D$92,255),0))),"")</f>
        <v/>
      </c>
      <c r="D279" s="509" t="str">
        <f t="array" ref="D279">IFERROR(IF(INDEX('Disaggregation Records'!$F$59:$F$92,MATCH(LEFT(L279,255),LEFT('Disaggregation Records'!$D$59:$D$92,255),0))=0,"",INDEX('Disaggregation Records'!$F$59:$F$92,MATCH(LEFT(L279,255),LEFT('Disaggregation Records'!$D$59:$D$92,255),0))),"")</f>
        <v/>
      </c>
      <c r="E279" s="399" t="str">
        <f t="array" ref="E279">IFERROR(IF(INDEX('Disaggregation Data'!$K$159:$K$310,MATCH(LEFT(M279,255),LEFT('Disaggregation Data'!$J$159:$J$310,255),0))=0,"",INDEX('Disaggregation Data'!$K$159:$K$310,MATCH(LEFT(M279,255),LEFT('Disaggregation Data'!J$159:$J$310,255),0))),"")</f>
        <v/>
      </c>
      <c r="F279" s="399" t="str">
        <f t="array" ref="F279">IFERROR(IF(INDEX('Disaggregation Data'!$L$159:$L$310,MATCH(LEFT(M279,255),LEFT('Disaggregation Data'!$J$159:$J$310,255),0))=0,"",INDEX('Disaggregation Data'!$L$159:$L$310,MATCH(LEFT(M279,255),LEFT('Disaggregation Data'!J$159:$J$310,255),0))),"")</f>
        <v/>
      </c>
      <c r="G279" s="399" t="str">
        <f t="array" ref="G279">IFERROR(IF(INDEX('Disaggregation Data'!$O$159:$O$310,MATCH(LEFT(M279,255),LEFT('Disaggregation Data'!$J$159:$J$310,255),0))=0,"",INDEX('Disaggregation Data'!$O$159:$O$310,MATCH(LEFT(M279,255),LEFT('Disaggregation Data'!J$159:$J$310,255),0))),"")</f>
        <v/>
      </c>
      <c r="H279" s="398" t="str">
        <f t="array" ref="H279">IFERROR(IF(INDEX('Disaggregation Data'!$P$159:$P$310,MATCH(LEFT(M279,255),LEFT('Disaggregation Data'!$J$159:$J$310,255),0))=0,"",INDEX('Disaggregation Data'!$P$159:$P$310,MATCH(LEFT(M279,255),LEFT('Disaggregation Data'!J$159:$J$310,255),0))),"")</f>
        <v/>
      </c>
      <c r="I279" s="398" t="str">
        <f t="array" ref="I279">IFERROR(IF(INDEX('Disaggregation Data'!$M$159:$M$310,MATCH(LEFT(M279,255),LEFT('Disaggregation Data'!$J$159:$J$310,255),0))=0,"",INDEX('Disaggregation Data'!$M$159:$M$310,MATCH(LEFT(M279,255),LEFT('Disaggregation Data'!J$159:$J$310,255),0))),"")</f>
        <v/>
      </c>
      <c r="J279" s="398" t="str">
        <f t="array" ref="J279">IFERROR(IF(INDEX('Disaggregation Data'!$N$159:$N$310,MATCH(LEFT(M279,255),LEFT('Disaggregation Data'!$J$159:$J$310,255),0))=0,"",INDEX('Disaggregation Data'!$N$159:$N$310,MATCH(LEFT(M279,255),LEFT('Disaggregation Data'!J$159:$J$310,255),0))),"")</f>
        <v/>
      </c>
      <c r="K279" s="490">
        <f t="shared" si="16"/>
        <v>91</v>
      </c>
      <c r="L279" s="490" t="str">
        <f t="shared" si="17"/>
        <v/>
      </c>
      <c r="M279" s="490" t="str">
        <f t="shared" si="18"/>
        <v/>
      </c>
      <c r="N279" s="468" t="b">
        <f t="shared" si="19"/>
        <v>0</v>
      </c>
      <c r="O279" s="473" t="s">
        <v>1795</v>
      </c>
      <c r="P279" s="512" t="str">
        <f t="array" ref="P279">IFERROR(IF(INDEX('Disaggregation Records'!$G$59:$G$92,MATCH(LEFT(L279,255),LEFT('Disaggregation Records'!$D$59:$D$92,255),0))=0,"",INDEX('Disaggregation Records'!$G$59:$G$92,MATCH(LEFT(L279,255),LEFT('Disaggregation Records'!$D$59:$D$92,255),0))),"")</f>
        <v/>
      </c>
      <c r="Q279" s="511" t="s">
        <v>851</v>
      </c>
      <c r="R279" s="50"/>
    </row>
    <row r="280" spans="1:18" ht="47.1" customHeight="1" x14ac:dyDescent="0.25">
      <c r="A280" s="396">
        <v>12</v>
      </c>
      <c r="B280" s="414" t="str">
        <f>IFERROR(VLOOKUP(A280,'Outcome Indicators - Section C'!$A$10:$S$27,19,FALSE),"")</f>
        <v/>
      </c>
      <c r="C280" s="509" t="str">
        <f t="array" ref="C280">IFERROR(IF(INDEX('Disaggregation Records'!$E$59:$E$92,MATCH(LEFT(L280,255),LEFT('Disaggregation Records'!$D$59:$D$92,255),0))=0,"",INDEX('Disaggregation Records'!$E$59:$E$92,MATCH(LEFT(L280,255),LEFT('Disaggregation Records'!$D$59:$D$92,255),0))),"")</f>
        <v/>
      </c>
      <c r="D280" s="509" t="str">
        <f t="array" ref="D280">IFERROR(IF(INDEX('Disaggregation Records'!$F$59:$F$92,MATCH(LEFT(L280,255),LEFT('Disaggregation Records'!$D$59:$D$92,255),0))=0,"",INDEX('Disaggregation Records'!$F$59:$F$92,MATCH(LEFT(L280,255),LEFT('Disaggregation Records'!$D$59:$D$92,255),0))),"")</f>
        <v/>
      </c>
      <c r="E280" s="399" t="str">
        <f t="array" ref="E280">IFERROR(IF(INDEX('Disaggregation Data'!$K$159:$K$310,MATCH(LEFT(M280,255),LEFT('Disaggregation Data'!$J$159:$J$310,255),0))=0,"",INDEX('Disaggregation Data'!$K$159:$K$310,MATCH(LEFT(M280,255),LEFT('Disaggregation Data'!J$159:$J$310,255),0))),"")</f>
        <v/>
      </c>
      <c r="F280" s="399" t="str">
        <f t="array" ref="F280">IFERROR(IF(INDEX('Disaggregation Data'!$L$159:$L$310,MATCH(LEFT(M280,255),LEFT('Disaggregation Data'!$J$159:$J$310,255),0))=0,"",INDEX('Disaggregation Data'!$L$159:$L$310,MATCH(LEFT(M280,255),LEFT('Disaggregation Data'!J$159:$J$310,255),0))),"")</f>
        <v/>
      </c>
      <c r="G280" s="399" t="str">
        <f t="array" ref="G280">IFERROR(IF(INDEX('Disaggregation Data'!$O$159:$O$310,MATCH(LEFT(M280,255),LEFT('Disaggregation Data'!$J$159:$J$310,255),0))=0,"",INDEX('Disaggregation Data'!$O$159:$O$310,MATCH(LEFT(M280,255),LEFT('Disaggregation Data'!J$159:$J$310,255),0))),"")</f>
        <v/>
      </c>
      <c r="H280" s="398" t="str">
        <f t="array" ref="H280">IFERROR(IF(INDEX('Disaggregation Data'!$P$159:$P$310,MATCH(LEFT(M280,255),LEFT('Disaggregation Data'!$J$159:$J$310,255),0))=0,"",INDEX('Disaggregation Data'!$P$159:$P$310,MATCH(LEFT(M280,255),LEFT('Disaggregation Data'!J$159:$J$310,255),0))),"")</f>
        <v/>
      </c>
      <c r="I280" s="398" t="str">
        <f t="array" ref="I280">IFERROR(IF(INDEX('Disaggregation Data'!$M$159:$M$310,MATCH(LEFT(M280,255),LEFT('Disaggregation Data'!$J$159:$J$310,255),0))=0,"",INDEX('Disaggregation Data'!$M$159:$M$310,MATCH(LEFT(M280,255),LEFT('Disaggregation Data'!J$159:$J$310,255),0))),"")</f>
        <v/>
      </c>
      <c r="J280" s="398" t="str">
        <f t="array" ref="J280">IFERROR(IF(INDEX('Disaggregation Data'!$N$159:$N$310,MATCH(LEFT(M280,255),LEFT('Disaggregation Data'!$J$159:$J$310,255),0))=0,"",INDEX('Disaggregation Data'!$N$159:$N$310,MATCH(LEFT(M280,255),LEFT('Disaggregation Data'!J$159:$J$310,255),0))),"")</f>
        <v/>
      </c>
      <c r="K280" s="490">
        <f t="shared" si="16"/>
        <v>92</v>
      </c>
      <c r="L280" s="490" t="str">
        <f t="shared" si="17"/>
        <v/>
      </c>
      <c r="M280" s="490" t="str">
        <f t="shared" si="18"/>
        <v/>
      </c>
      <c r="N280" s="468" t="b">
        <f t="shared" si="19"/>
        <v>0</v>
      </c>
      <c r="O280" s="473" t="s">
        <v>1796</v>
      </c>
      <c r="P280" s="512" t="str">
        <f t="array" ref="P280">IFERROR(IF(INDEX('Disaggregation Records'!$G$59:$G$92,MATCH(LEFT(L280,255),LEFT('Disaggregation Records'!$D$59:$D$92,255),0))=0,"",INDEX('Disaggregation Records'!$G$59:$G$92,MATCH(LEFT(L280,255),LEFT('Disaggregation Records'!$D$59:$D$92,255),0))),"")</f>
        <v/>
      </c>
      <c r="Q280" s="511" t="s">
        <v>851</v>
      </c>
      <c r="R280" s="50"/>
    </row>
    <row r="281" spans="1:18" ht="47.1" customHeight="1" x14ac:dyDescent="0.25">
      <c r="A281" s="396">
        <v>12</v>
      </c>
      <c r="B281" s="414" t="str">
        <f>IFERROR(VLOOKUP(A281,'Outcome Indicators - Section C'!$A$10:$S$27,19,FALSE),"")</f>
        <v/>
      </c>
      <c r="C281" s="509" t="str">
        <f t="array" ref="C281">IFERROR(IF(INDEX('Disaggregation Records'!$E$59:$E$92,MATCH(LEFT(L281,255),LEFT('Disaggregation Records'!$D$59:$D$92,255),0))=0,"",INDEX('Disaggregation Records'!$E$59:$E$92,MATCH(LEFT(L281,255),LEFT('Disaggregation Records'!$D$59:$D$92,255),0))),"")</f>
        <v/>
      </c>
      <c r="D281" s="509" t="str">
        <f t="array" ref="D281">IFERROR(IF(INDEX('Disaggregation Records'!$F$59:$F$92,MATCH(LEFT(L281,255),LEFT('Disaggregation Records'!$D$59:$D$92,255),0))=0,"",INDEX('Disaggregation Records'!$F$59:$F$92,MATCH(LEFT(L281,255),LEFT('Disaggregation Records'!$D$59:$D$92,255),0))),"")</f>
        <v/>
      </c>
      <c r="E281" s="399" t="str">
        <f t="array" ref="E281">IFERROR(IF(INDEX('Disaggregation Data'!$K$159:$K$310,MATCH(LEFT(M281,255),LEFT('Disaggregation Data'!$J$159:$J$310,255),0))=0,"",INDEX('Disaggregation Data'!$K$159:$K$310,MATCH(LEFT(M281,255),LEFT('Disaggregation Data'!J$159:$J$310,255),0))),"")</f>
        <v/>
      </c>
      <c r="F281" s="399" t="str">
        <f t="array" ref="F281">IFERROR(IF(INDEX('Disaggregation Data'!$L$159:$L$310,MATCH(LEFT(M281,255),LEFT('Disaggregation Data'!$J$159:$J$310,255),0))=0,"",INDEX('Disaggregation Data'!$L$159:$L$310,MATCH(LEFT(M281,255),LEFT('Disaggregation Data'!J$159:$J$310,255),0))),"")</f>
        <v/>
      </c>
      <c r="G281" s="399" t="str">
        <f t="array" ref="G281">IFERROR(IF(INDEX('Disaggregation Data'!$O$159:$O$310,MATCH(LEFT(M281,255),LEFT('Disaggregation Data'!$J$159:$J$310,255),0))=0,"",INDEX('Disaggregation Data'!$O$159:$O$310,MATCH(LEFT(M281,255),LEFT('Disaggregation Data'!J$159:$J$310,255),0))),"")</f>
        <v/>
      </c>
      <c r="H281" s="398" t="str">
        <f t="array" ref="H281">IFERROR(IF(INDEX('Disaggregation Data'!$P$159:$P$310,MATCH(LEFT(M281,255),LEFT('Disaggregation Data'!$J$159:$J$310,255),0))=0,"",INDEX('Disaggregation Data'!$P$159:$P$310,MATCH(LEFT(M281,255),LEFT('Disaggregation Data'!J$159:$J$310,255),0))),"")</f>
        <v/>
      </c>
      <c r="I281" s="398" t="str">
        <f t="array" ref="I281">IFERROR(IF(INDEX('Disaggregation Data'!$M$159:$M$310,MATCH(LEFT(M281,255),LEFT('Disaggregation Data'!$J$159:$J$310,255),0))=0,"",INDEX('Disaggregation Data'!$M$159:$M$310,MATCH(LEFT(M281,255),LEFT('Disaggregation Data'!J$159:$J$310,255),0))),"")</f>
        <v/>
      </c>
      <c r="J281" s="398" t="str">
        <f t="array" ref="J281">IFERROR(IF(INDEX('Disaggregation Data'!$N$159:$N$310,MATCH(LEFT(M281,255),LEFT('Disaggregation Data'!$J$159:$J$310,255),0))=0,"",INDEX('Disaggregation Data'!$N$159:$N$310,MATCH(LEFT(M281,255),LEFT('Disaggregation Data'!J$159:$J$310,255),0))),"")</f>
        <v/>
      </c>
      <c r="K281" s="490">
        <f t="shared" si="16"/>
        <v>93</v>
      </c>
      <c r="L281" s="490" t="str">
        <f t="shared" si="17"/>
        <v/>
      </c>
      <c r="M281" s="490" t="str">
        <f t="shared" si="18"/>
        <v/>
      </c>
      <c r="N281" s="468" t="b">
        <f t="shared" si="19"/>
        <v>0</v>
      </c>
      <c r="O281" s="473" t="s">
        <v>1797</v>
      </c>
      <c r="P281" s="512" t="str">
        <f t="array" ref="P281">IFERROR(IF(INDEX('Disaggregation Records'!$G$59:$G$92,MATCH(LEFT(L281,255),LEFT('Disaggregation Records'!$D$59:$D$92,255),0))=0,"",INDEX('Disaggregation Records'!$G$59:$G$92,MATCH(LEFT(L281,255),LEFT('Disaggregation Records'!$D$59:$D$92,255),0))),"")</f>
        <v/>
      </c>
      <c r="Q281" s="511" t="s">
        <v>851</v>
      </c>
      <c r="R281" s="50"/>
    </row>
    <row r="282" spans="1:18" ht="47.1" customHeight="1" x14ac:dyDescent="0.25">
      <c r="A282" s="396">
        <v>12</v>
      </c>
      <c r="B282" s="414" t="str">
        <f>IFERROR(VLOOKUP(A282,'Outcome Indicators - Section C'!$A$10:$S$27,19,FALSE),"")</f>
        <v/>
      </c>
      <c r="C282" s="509" t="str">
        <f t="array" ref="C282">IFERROR(IF(INDEX('Disaggregation Records'!$E$59:$E$92,MATCH(LEFT(L282,255),LEFT('Disaggregation Records'!$D$59:$D$92,255),0))=0,"",INDEX('Disaggregation Records'!$E$59:$E$92,MATCH(LEFT(L282,255),LEFT('Disaggregation Records'!$D$59:$D$92,255),0))),"")</f>
        <v/>
      </c>
      <c r="D282" s="509" t="str">
        <f t="array" ref="D282">IFERROR(IF(INDEX('Disaggregation Records'!$F$59:$F$92,MATCH(LEFT(L282,255),LEFT('Disaggregation Records'!$D$59:$D$92,255),0))=0,"",INDEX('Disaggregation Records'!$F$59:$F$92,MATCH(LEFT(L282,255),LEFT('Disaggregation Records'!$D$59:$D$92,255),0))),"")</f>
        <v/>
      </c>
      <c r="E282" s="399" t="str">
        <f t="array" ref="E282">IFERROR(IF(INDEX('Disaggregation Data'!$K$159:$K$310,MATCH(LEFT(M282,255),LEFT('Disaggregation Data'!$J$159:$J$310,255),0))=0,"",INDEX('Disaggregation Data'!$K$159:$K$310,MATCH(LEFT(M282,255),LEFT('Disaggregation Data'!J$159:$J$310,255),0))),"")</f>
        <v/>
      </c>
      <c r="F282" s="399" t="str">
        <f t="array" ref="F282">IFERROR(IF(INDEX('Disaggregation Data'!$L$159:$L$310,MATCH(LEFT(M282,255),LEFT('Disaggregation Data'!$J$159:$J$310,255),0))=0,"",INDEX('Disaggregation Data'!$L$159:$L$310,MATCH(LEFT(M282,255),LEFT('Disaggregation Data'!J$159:$J$310,255),0))),"")</f>
        <v/>
      </c>
      <c r="G282" s="399" t="str">
        <f t="array" ref="G282">IFERROR(IF(INDEX('Disaggregation Data'!$O$159:$O$310,MATCH(LEFT(M282,255),LEFT('Disaggregation Data'!$J$159:$J$310,255),0))=0,"",INDEX('Disaggregation Data'!$O$159:$O$310,MATCH(LEFT(M282,255),LEFT('Disaggregation Data'!J$159:$J$310,255),0))),"")</f>
        <v/>
      </c>
      <c r="H282" s="398" t="str">
        <f t="array" ref="H282">IFERROR(IF(INDEX('Disaggregation Data'!$P$159:$P$310,MATCH(LEFT(M282,255),LEFT('Disaggregation Data'!$J$159:$J$310,255),0))=0,"",INDEX('Disaggregation Data'!$P$159:$P$310,MATCH(LEFT(M282,255),LEFT('Disaggregation Data'!J$159:$J$310,255),0))),"")</f>
        <v/>
      </c>
      <c r="I282" s="398" t="str">
        <f t="array" ref="I282">IFERROR(IF(INDEX('Disaggregation Data'!$M$159:$M$310,MATCH(LEFT(M282,255),LEFT('Disaggregation Data'!$J$159:$J$310,255),0))=0,"",INDEX('Disaggregation Data'!$M$159:$M$310,MATCH(LEFT(M282,255),LEFT('Disaggregation Data'!J$159:$J$310,255),0))),"")</f>
        <v/>
      </c>
      <c r="J282" s="398" t="str">
        <f t="array" ref="J282">IFERROR(IF(INDEX('Disaggregation Data'!$N$159:$N$310,MATCH(LEFT(M282,255),LEFT('Disaggregation Data'!$J$159:$J$310,255),0))=0,"",INDEX('Disaggregation Data'!$N$159:$N$310,MATCH(LEFT(M282,255),LEFT('Disaggregation Data'!J$159:$J$310,255),0))),"")</f>
        <v/>
      </c>
      <c r="K282" s="490">
        <f t="shared" si="16"/>
        <v>94</v>
      </c>
      <c r="L282" s="490" t="str">
        <f t="shared" si="17"/>
        <v/>
      </c>
      <c r="M282" s="490" t="str">
        <f t="shared" si="18"/>
        <v/>
      </c>
      <c r="N282" s="468" t="b">
        <f t="shared" si="19"/>
        <v>0</v>
      </c>
      <c r="O282" s="473" t="s">
        <v>1798</v>
      </c>
      <c r="P282" s="512" t="str">
        <f t="array" ref="P282">IFERROR(IF(INDEX('Disaggregation Records'!$G$59:$G$92,MATCH(LEFT(L282,255),LEFT('Disaggregation Records'!$D$59:$D$92,255),0))=0,"",INDEX('Disaggregation Records'!$G$59:$G$92,MATCH(LEFT(L282,255),LEFT('Disaggregation Records'!$D$59:$D$92,255),0))),"")</f>
        <v/>
      </c>
      <c r="Q282" s="511" t="s">
        <v>851</v>
      </c>
      <c r="R282" s="50"/>
    </row>
    <row r="283" spans="1:18" ht="47.1" customHeight="1" x14ac:dyDescent="0.25">
      <c r="A283" s="396">
        <v>12</v>
      </c>
      <c r="B283" s="414" t="str">
        <f>IFERROR(VLOOKUP(A283,'Outcome Indicators - Section C'!$A$10:$S$27,19,FALSE),"")</f>
        <v/>
      </c>
      <c r="C283" s="509" t="str">
        <f t="array" ref="C283">IFERROR(IF(INDEX('Disaggregation Records'!$E$59:$E$92,MATCH(LEFT(L283,255),LEFT('Disaggregation Records'!$D$59:$D$92,255),0))=0,"",INDEX('Disaggregation Records'!$E$59:$E$92,MATCH(LEFT(L283,255),LEFT('Disaggregation Records'!$D$59:$D$92,255),0))),"")</f>
        <v/>
      </c>
      <c r="D283" s="509" t="str">
        <f t="array" ref="D283">IFERROR(IF(INDEX('Disaggregation Records'!$F$59:$F$92,MATCH(LEFT(L283,255),LEFT('Disaggregation Records'!$D$59:$D$92,255),0))=0,"",INDEX('Disaggregation Records'!$F$59:$F$92,MATCH(LEFT(L283,255),LEFT('Disaggregation Records'!$D$59:$D$92,255),0))),"")</f>
        <v/>
      </c>
      <c r="E283" s="399" t="str">
        <f t="array" ref="E283">IFERROR(IF(INDEX('Disaggregation Data'!$K$159:$K$310,MATCH(LEFT(M283,255),LEFT('Disaggregation Data'!$J$159:$J$310,255),0))=0,"",INDEX('Disaggregation Data'!$K$159:$K$310,MATCH(LEFT(M283,255),LEFT('Disaggregation Data'!J$159:$J$310,255),0))),"")</f>
        <v/>
      </c>
      <c r="F283" s="399" t="str">
        <f t="array" ref="F283">IFERROR(IF(INDEX('Disaggregation Data'!$L$159:$L$310,MATCH(LEFT(M283,255),LEFT('Disaggregation Data'!$J$159:$J$310,255),0))=0,"",INDEX('Disaggregation Data'!$L$159:$L$310,MATCH(LEFT(M283,255),LEFT('Disaggregation Data'!J$159:$J$310,255),0))),"")</f>
        <v/>
      </c>
      <c r="G283" s="399" t="str">
        <f t="array" ref="G283">IFERROR(IF(INDEX('Disaggregation Data'!$O$159:$O$310,MATCH(LEFT(M283,255),LEFT('Disaggregation Data'!$J$159:$J$310,255),0))=0,"",INDEX('Disaggregation Data'!$O$159:$O$310,MATCH(LEFT(M283,255),LEFT('Disaggregation Data'!J$159:$J$310,255),0))),"")</f>
        <v/>
      </c>
      <c r="H283" s="398" t="str">
        <f t="array" ref="H283">IFERROR(IF(INDEX('Disaggregation Data'!$P$159:$P$310,MATCH(LEFT(M283,255),LEFT('Disaggregation Data'!$J$159:$J$310,255),0))=0,"",INDEX('Disaggregation Data'!$P$159:$P$310,MATCH(LEFT(M283,255),LEFT('Disaggregation Data'!J$159:$J$310,255),0))),"")</f>
        <v/>
      </c>
      <c r="I283" s="398" t="str">
        <f t="array" ref="I283">IFERROR(IF(INDEX('Disaggregation Data'!$M$159:$M$310,MATCH(LEFT(M283,255),LEFT('Disaggregation Data'!$J$159:$J$310,255),0))=0,"",INDEX('Disaggregation Data'!$M$159:$M$310,MATCH(LEFT(M283,255),LEFT('Disaggregation Data'!J$159:$J$310,255),0))),"")</f>
        <v/>
      </c>
      <c r="J283" s="398" t="str">
        <f t="array" ref="J283">IFERROR(IF(INDEX('Disaggregation Data'!$N$159:$N$310,MATCH(LEFT(M283,255),LEFT('Disaggregation Data'!$J$159:$J$310,255),0))=0,"",INDEX('Disaggregation Data'!$N$159:$N$310,MATCH(LEFT(M283,255),LEFT('Disaggregation Data'!J$159:$J$310,255),0))),"")</f>
        <v/>
      </c>
      <c r="K283" s="490">
        <f t="shared" si="16"/>
        <v>95</v>
      </c>
      <c r="L283" s="490" t="str">
        <f t="shared" si="17"/>
        <v/>
      </c>
      <c r="M283" s="490" t="str">
        <f t="shared" si="18"/>
        <v/>
      </c>
      <c r="N283" s="468" t="b">
        <f t="shared" si="19"/>
        <v>0</v>
      </c>
      <c r="O283" s="473" t="s">
        <v>1799</v>
      </c>
      <c r="P283" s="512" t="str">
        <f t="array" ref="P283">IFERROR(IF(INDEX('Disaggregation Records'!$G$59:$G$92,MATCH(LEFT(L283,255),LEFT('Disaggregation Records'!$D$59:$D$92,255),0))=0,"",INDEX('Disaggregation Records'!$G$59:$G$92,MATCH(LEFT(L283,255),LEFT('Disaggregation Records'!$D$59:$D$92,255),0))),"")</f>
        <v/>
      </c>
      <c r="Q283" s="511" t="s">
        <v>851</v>
      </c>
      <c r="R283" s="50"/>
    </row>
    <row r="284" spans="1:18" ht="47.1" customHeight="1" x14ac:dyDescent="0.25">
      <c r="A284" s="396">
        <v>12</v>
      </c>
      <c r="B284" s="414" t="str">
        <f>IFERROR(VLOOKUP(A284,'Outcome Indicators - Section C'!$A$10:$S$27,19,FALSE),"")</f>
        <v/>
      </c>
      <c r="C284" s="509" t="str">
        <f t="array" ref="C284">IFERROR(IF(INDEX('Disaggregation Records'!$E$59:$E$92,MATCH(LEFT(L284,255),LEFT('Disaggregation Records'!$D$59:$D$92,255),0))=0,"",INDEX('Disaggregation Records'!$E$59:$E$92,MATCH(LEFT(L284,255),LEFT('Disaggregation Records'!$D$59:$D$92,255),0))),"")</f>
        <v/>
      </c>
      <c r="D284" s="509" t="str">
        <f t="array" ref="D284">IFERROR(IF(INDEX('Disaggregation Records'!$F$59:$F$92,MATCH(LEFT(L284,255),LEFT('Disaggregation Records'!$D$59:$D$92,255),0))=0,"",INDEX('Disaggregation Records'!$F$59:$F$92,MATCH(LEFT(L284,255),LEFT('Disaggregation Records'!$D$59:$D$92,255),0))),"")</f>
        <v/>
      </c>
      <c r="E284" s="399" t="str">
        <f t="array" ref="E284">IFERROR(IF(INDEX('Disaggregation Data'!$K$159:$K$310,MATCH(LEFT(M284,255),LEFT('Disaggregation Data'!$J$159:$J$310,255),0))=0,"",INDEX('Disaggregation Data'!$K$159:$K$310,MATCH(LEFT(M284,255),LEFT('Disaggregation Data'!J$159:$J$310,255),0))),"")</f>
        <v/>
      </c>
      <c r="F284" s="399" t="str">
        <f t="array" ref="F284">IFERROR(IF(INDEX('Disaggregation Data'!$L$159:$L$310,MATCH(LEFT(M284,255),LEFT('Disaggregation Data'!$J$159:$J$310,255),0))=0,"",INDEX('Disaggregation Data'!$L$159:$L$310,MATCH(LEFT(M284,255),LEFT('Disaggregation Data'!J$159:$J$310,255),0))),"")</f>
        <v/>
      </c>
      <c r="G284" s="399" t="str">
        <f t="array" ref="G284">IFERROR(IF(INDEX('Disaggregation Data'!$O$159:$O$310,MATCH(LEFT(M284,255),LEFT('Disaggregation Data'!$J$159:$J$310,255),0))=0,"",INDEX('Disaggregation Data'!$O$159:$O$310,MATCH(LEFT(M284,255),LEFT('Disaggregation Data'!J$159:$J$310,255),0))),"")</f>
        <v/>
      </c>
      <c r="H284" s="398" t="str">
        <f t="array" ref="H284">IFERROR(IF(INDEX('Disaggregation Data'!$P$159:$P$310,MATCH(LEFT(M284,255),LEFT('Disaggregation Data'!$J$159:$J$310,255),0))=0,"",INDEX('Disaggregation Data'!$P$159:$P$310,MATCH(LEFT(M284,255),LEFT('Disaggregation Data'!J$159:$J$310,255),0))),"")</f>
        <v/>
      </c>
      <c r="I284" s="398" t="str">
        <f t="array" ref="I284">IFERROR(IF(INDEX('Disaggregation Data'!$M$159:$M$310,MATCH(LEFT(M284,255),LEFT('Disaggregation Data'!$J$159:$J$310,255),0))=0,"",INDEX('Disaggregation Data'!$M$159:$M$310,MATCH(LEFT(M284,255),LEFT('Disaggregation Data'!J$159:$J$310,255),0))),"")</f>
        <v/>
      </c>
      <c r="J284" s="398" t="str">
        <f t="array" ref="J284">IFERROR(IF(INDEX('Disaggregation Data'!$N$159:$N$310,MATCH(LEFT(M284,255),LEFT('Disaggregation Data'!$J$159:$J$310,255),0))=0,"",INDEX('Disaggregation Data'!$N$159:$N$310,MATCH(LEFT(M284,255),LEFT('Disaggregation Data'!J$159:$J$310,255),0))),"")</f>
        <v/>
      </c>
      <c r="K284" s="490">
        <f t="shared" si="16"/>
        <v>96</v>
      </c>
      <c r="L284" s="490" t="str">
        <f t="shared" si="17"/>
        <v/>
      </c>
      <c r="M284" s="490" t="str">
        <f t="shared" si="18"/>
        <v/>
      </c>
      <c r="N284" s="468" t="b">
        <f t="shared" si="19"/>
        <v>0</v>
      </c>
      <c r="O284" s="473" t="s">
        <v>1800</v>
      </c>
      <c r="P284" s="512" t="str">
        <f t="array" ref="P284">IFERROR(IF(INDEX('Disaggregation Records'!$G$59:$G$92,MATCH(LEFT(L284,255),LEFT('Disaggregation Records'!$D$59:$D$92,255),0))=0,"",INDEX('Disaggregation Records'!$G$59:$G$92,MATCH(LEFT(L284,255),LEFT('Disaggregation Records'!$D$59:$D$92,255),0))),"")</f>
        <v/>
      </c>
      <c r="Q284" s="511" t="s">
        <v>851</v>
      </c>
      <c r="R284" s="50"/>
    </row>
    <row r="285" spans="1:18" ht="47.1" customHeight="1" x14ac:dyDescent="0.25">
      <c r="A285" s="396">
        <v>12</v>
      </c>
      <c r="B285" s="414" t="str">
        <f>IFERROR(VLOOKUP(A285,'Outcome Indicators - Section C'!$A$10:$S$27,19,FALSE),"")</f>
        <v/>
      </c>
      <c r="C285" s="509" t="str">
        <f t="array" ref="C285">IFERROR(IF(INDEX('Disaggregation Records'!$E$59:$E$92,MATCH(LEFT(L285,255),LEFT('Disaggregation Records'!$D$59:$D$92,255),0))=0,"",INDEX('Disaggregation Records'!$E$59:$E$92,MATCH(LEFT(L285,255),LEFT('Disaggregation Records'!$D$59:$D$92,255),0))),"")</f>
        <v/>
      </c>
      <c r="D285" s="509" t="str">
        <f t="array" ref="D285">IFERROR(IF(INDEX('Disaggregation Records'!$F$59:$F$92,MATCH(LEFT(L285,255),LEFT('Disaggregation Records'!$D$59:$D$92,255),0))=0,"",INDEX('Disaggregation Records'!$F$59:$F$92,MATCH(LEFT(L285,255),LEFT('Disaggregation Records'!$D$59:$D$92,255),0))),"")</f>
        <v/>
      </c>
      <c r="E285" s="399" t="str">
        <f t="array" ref="E285">IFERROR(IF(INDEX('Disaggregation Data'!$K$159:$K$310,MATCH(LEFT(M285,255),LEFT('Disaggregation Data'!$J$159:$J$310,255),0))=0,"",INDEX('Disaggregation Data'!$K$159:$K$310,MATCH(LEFT(M285,255),LEFT('Disaggregation Data'!J$159:$J$310,255),0))),"")</f>
        <v/>
      </c>
      <c r="F285" s="399" t="str">
        <f t="array" ref="F285">IFERROR(IF(INDEX('Disaggregation Data'!$L$159:$L$310,MATCH(LEFT(M285,255),LEFT('Disaggregation Data'!$J$159:$J$310,255),0))=0,"",INDEX('Disaggregation Data'!$L$159:$L$310,MATCH(LEFT(M285,255),LEFT('Disaggregation Data'!J$159:$J$310,255),0))),"")</f>
        <v/>
      </c>
      <c r="G285" s="399" t="str">
        <f t="array" ref="G285">IFERROR(IF(INDEX('Disaggregation Data'!$O$159:$O$310,MATCH(LEFT(M285,255),LEFT('Disaggregation Data'!$J$159:$J$310,255),0))=0,"",INDEX('Disaggregation Data'!$O$159:$O$310,MATCH(LEFT(M285,255),LEFT('Disaggregation Data'!J$159:$J$310,255),0))),"")</f>
        <v/>
      </c>
      <c r="H285" s="398" t="str">
        <f t="array" ref="H285">IFERROR(IF(INDEX('Disaggregation Data'!$P$159:$P$310,MATCH(LEFT(M285,255),LEFT('Disaggregation Data'!$J$159:$J$310,255),0))=0,"",INDEX('Disaggregation Data'!$P$159:$P$310,MATCH(LEFT(M285,255),LEFT('Disaggregation Data'!J$159:$J$310,255),0))),"")</f>
        <v/>
      </c>
      <c r="I285" s="398" t="str">
        <f t="array" ref="I285">IFERROR(IF(INDEX('Disaggregation Data'!$M$159:$M$310,MATCH(LEFT(M285,255),LEFT('Disaggregation Data'!$J$159:$J$310,255),0))=0,"",INDEX('Disaggregation Data'!$M$159:$M$310,MATCH(LEFT(M285,255),LEFT('Disaggregation Data'!J$159:$J$310,255),0))),"")</f>
        <v/>
      </c>
      <c r="J285" s="398" t="str">
        <f t="array" ref="J285">IFERROR(IF(INDEX('Disaggregation Data'!$N$159:$N$310,MATCH(LEFT(M285,255),LEFT('Disaggregation Data'!$J$159:$J$310,255),0))=0,"",INDEX('Disaggregation Data'!$N$159:$N$310,MATCH(LEFT(M285,255),LEFT('Disaggregation Data'!J$159:$J$310,255),0))),"")</f>
        <v/>
      </c>
      <c r="K285" s="490">
        <f t="shared" si="16"/>
        <v>97</v>
      </c>
      <c r="L285" s="490" t="str">
        <f t="shared" si="17"/>
        <v/>
      </c>
      <c r="M285" s="490" t="str">
        <f t="shared" si="18"/>
        <v/>
      </c>
      <c r="N285" s="468" t="b">
        <f t="shared" si="19"/>
        <v>0</v>
      </c>
      <c r="O285" s="473" t="s">
        <v>1801</v>
      </c>
      <c r="P285" s="512" t="str">
        <f t="array" ref="P285">IFERROR(IF(INDEX('Disaggregation Records'!$G$59:$G$92,MATCH(LEFT(L285,255),LEFT('Disaggregation Records'!$D$59:$D$92,255),0))=0,"",INDEX('Disaggregation Records'!$G$59:$G$92,MATCH(LEFT(L285,255),LEFT('Disaggregation Records'!$D$59:$D$92,255),0))),"")</f>
        <v/>
      </c>
      <c r="Q285" s="511" t="s">
        <v>851</v>
      </c>
      <c r="R285" s="50"/>
    </row>
    <row r="286" spans="1:18" ht="47.1" customHeight="1" x14ac:dyDescent="0.25">
      <c r="A286" s="396">
        <v>12</v>
      </c>
      <c r="B286" s="414" t="str">
        <f>IFERROR(VLOOKUP(A286,'Outcome Indicators - Section C'!$A$10:$S$27,19,FALSE),"")</f>
        <v/>
      </c>
      <c r="C286" s="509" t="str">
        <f t="array" ref="C286">IFERROR(IF(INDEX('Disaggregation Records'!$E$59:$E$92,MATCH(LEFT(L286,255),LEFT('Disaggregation Records'!$D$59:$D$92,255),0))=0,"",INDEX('Disaggregation Records'!$E$59:$E$92,MATCH(LEFT(L286,255),LEFT('Disaggregation Records'!$D$59:$D$92,255),0))),"")</f>
        <v/>
      </c>
      <c r="D286" s="509" t="str">
        <f t="array" ref="D286">IFERROR(IF(INDEX('Disaggregation Records'!$F$59:$F$92,MATCH(LEFT(L286,255),LEFT('Disaggregation Records'!$D$59:$D$92,255),0))=0,"",INDEX('Disaggregation Records'!$F$59:$F$92,MATCH(LEFT(L286,255),LEFT('Disaggregation Records'!$D$59:$D$92,255),0))),"")</f>
        <v/>
      </c>
      <c r="E286" s="399" t="str">
        <f t="array" ref="E286">IFERROR(IF(INDEX('Disaggregation Data'!$K$159:$K$310,MATCH(LEFT(M286,255),LEFT('Disaggregation Data'!$J$159:$J$310,255),0))=0,"",INDEX('Disaggregation Data'!$K$159:$K$310,MATCH(LEFT(M286,255),LEFT('Disaggregation Data'!J$159:$J$310,255),0))),"")</f>
        <v/>
      </c>
      <c r="F286" s="399" t="str">
        <f t="array" ref="F286">IFERROR(IF(INDEX('Disaggregation Data'!$L$159:$L$310,MATCH(LEFT(M286,255),LEFT('Disaggregation Data'!$J$159:$J$310,255),0))=0,"",INDEX('Disaggregation Data'!$L$159:$L$310,MATCH(LEFT(M286,255),LEFT('Disaggregation Data'!J$159:$J$310,255),0))),"")</f>
        <v/>
      </c>
      <c r="G286" s="399" t="str">
        <f t="array" ref="G286">IFERROR(IF(INDEX('Disaggregation Data'!$O$159:$O$310,MATCH(LEFT(M286,255),LEFT('Disaggregation Data'!$J$159:$J$310,255),0))=0,"",INDEX('Disaggregation Data'!$O$159:$O$310,MATCH(LEFT(M286,255),LEFT('Disaggregation Data'!J$159:$J$310,255),0))),"")</f>
        <v/>
      </c>
      <c r="H286" s="398" t="str">
        <f t="array" ref="H286">IFERROR(IF(INDEX('Disaggregation Data'!$P$159:$P$310,MATCH(LEFT(M286,255),LEFT('Disaggregation Data'!$J$159:$J$310,255),0))=0,"",INDEX('Disaggregation Data'!$P$159:$P$310,MATCH(LEFT(M286,255),LEFT('Disaggregation Data'!J$159:$J$310,255),0))),"")</f>
        <v/>
      </c>
      <c r="I286" s="398" t="str">
        <f t="array" ref="I286">IFERROR(IF(INDEX('Disaggregation Data'!$M$159:$M$310,MATCH(LEFT(M286,255),LEFT('Disaggregation Data'!$J$159:$J$310,255),0))=0,"",INDEX('Disaggregation Data'!$M$159:$M$310,MATCH(LEFT(M286,255),LEFT('Disaggregation Data'!J$159:$J$310,255),0))),"")</f>
        <v/>
      </c>
      <c r="J286" s="398" t="str">
        <f t="array" ref="J286">IFERROR(IF(INDEX('Disaggregation Data'!$N$159:$N$310,MATCH(LEFT(M286,255),LEFT('Disaggregation Data'!$J$159:$J$310,255),0))=0,"",INDEX('Disaggregation Data'!$N$159:$N$310,MATCH(LEFT(M286,255),LEFT('Disaggregation Data'!J$159:$J$310,255),0))),"")</f>
        <v/>
      </c>
      <c r="K286" s="490">
        <f t="shared" si="16"/>
        <v>98</v>
      </c>
      <c r="L286" s="490" t="str">
        <f t="shared" si="17"/>
        <v/>
      </c>
      <c r="M286" s="490" t="str">
        <f t="shared" si="18"/>
        <v/>
      </c>
      <c r="N286" s="468" t="b">
        <f t="shared" si="19"/>
        <v>0</v>
      </c>
      <c r="O286" s="473" t="s">
        <v>1802</v>
      </c>
      <c r="P286" s="512" t="str">
        <f t="array" ref="P286">IFERROR(IF(INDEX('Disaggregation Records'!$G$59:$G$92,MATCH(LEFT(L286,255),LEFT('Disaggregation Records'!$D$59:$D$92,255),0))=0,"",INDEX('Disaggregation Records'!$G$59:$G$92,MATCH(LEFT(L286,255),LEFT('Disaggregation Records'!$D$59:$D$92,255),0))),"")</f>
        <v/>
      </c>
      <c r="Q286" s="511" t="s">
        <v>851</v>
      </c>
      <c r="R286" s="50"/>
    </row>
    <row r="287" spans="1:18" ht="47.1" customHeight="1" x14ac:dyDescent="0.25">
      <c r="A287" s="396">
        <v>12</v>
      </c>
      <c r="B287" s="414" t="str">
        <f>IFERROR(VLOOKUP(A287,'Outcome Indicators - Section C'!$A$10:$S$27,19,FALSE),"")</f>
        <v/>
      </c>
      <c r="C287" s="509" t="str">
        <f t="array" ref="C287">IFERROR(IF(INDEX('Disaggregation Records'!$E$59:$E$92,MATCH(LEFT(L287,255),LEFT('Disaggregation Records'!$D$59:$D$92,255),0))=0,"",INDEX('Disaggregation Records'!$E$59:$E$92,MATCH(LEFT(L287,255),LEFT('Disaggregation Records'!$D$59:$D$92,255),0))),"")</f>
        <v/>
      </c>
      <c r="D287" s="509" t="str">
        <f t="array" ref="D287">IFERROR(IF(INDEX('Disaggregation Records'!$F$59:$F$92,MATCH(LEFT(L287,255),LEFT('Disaggregation Records'!$D$59:$D$92,255),0))=0,"",INDEX('Disaggregation Records'!$F$59:$F$92,MATCH(LEFT(L287,255),LEFT('Disaggregation Records'!$D$59:$D$92,255),0))),"")</f>
        <v/>
      </c>
      <c r="E287" s="399" t="str">
        <f t="array" ref="E287">IFERROR(IF(INDEX('Disaggregation Data'!$K$159:$K$310,MATCH(LEFT(M287,255),LEFT('Disaggregation Data'!$J$159:$J$310,255),0))=0,"",INDEX('Disaggregation Data'!$K$159:$K$310,MATCH(LEFT(M287,255),LEFT('Disaggregation Data'!J$159:$J$310,255),0))),"")</f>
        <v/>
      </c>
      <c r="F287" s="399" t="str">
        <f t="array" ref="F287">IFERROR(IF(INDEX('Disaggregation Data'!$L$159:$L$310,MATCH(LEFT(M287,255),LEFT('Disaggregation Data'!$J$159:$J$310,255),0))=0,"",INDEX('Disaggregation Data'!$L$159:$L$310,MATCH(LEFT(M287,255),LEFT('Disaggregation Data'!J$159:$J$310,255),0))),"")</f>
        <v/>
      </c>
      <c r="G287" s="399" t="str">
        <f t="array" ref="G287">IFERROR(IF(INDEX('Disaggregation Data'!$O$159:$O$310,MATCH(LEFT(M287,255),LEFT('Disaggregation Data'!$J$159:$J$310,255),0))=0,"",INDEX('Disaggregation Data'!$O$159:$O$310,MATCH(LEFT(M287,255),LEFT('Disaggregation Data'!J$159:$J$310,255),0))),"")</f>
        <v/>
      </c>
      <c r="H287" s="398" t="str">
        <f t="array" ref="H287">IFERROR(IF(INDEX('Disaggregation Data'!$P$159:$P$310,MATCH(LEFT(M287,255),LEFT('Disaggregation Data'!$J$159:$J$310,255),0))=0,"",INDEX('Disaggregation Data'!$P$159:$P$310,MATCH(LEFT(M287,255),LEFT('Disaggregation Data'!J$159:$J$310,255),0))),"")</f>
        <v/>
      </c>
      <c r="I287" s="398" t="str">
        <f t="array" ref="I287">IFERROR(IF(INDEX('Disaggregation Data'!$M$159:$M$310,MATCH(LEFT(M287,255),LEFT('Disaggregation Data'!$J$159:$J$310,255),0))=0,"",INDEX('Disaggregation Data'!$M$159:$M$310,MATCH(LEFT(M287,255),LEFT('Disaggregation Data'!J$159:$J$310,255),0))),"")</f>
        <v/>
      </c>
      <c r="J287" s="398" t="str">
        <f t="array" ref="J287">IFERROR(IF(INDEX('Disaggregation Data'!$N$159:$N$310,MATCH(LEFT(M287,255),LEFT('Disaggregation Data'!$J$159:$J$310,255),0))=0,"",INDEX('Disaggregation Data'!$N$159:$N$310,MATCH(LEFT(M287,255),LEFT('Disaggregation Data'!J$159:$J$310,255),0))),"")</f>
        <v/>
      </c>
      <c r="K287" s="490">
        <f t="shared" si="16"/>
        <v>99</v>
      </c>
      <c r="L287" s="490" t="str">
        <f t="shared" si="17"/>
        <v/>
      </c>
      <c r="M287" s="490" t="str">
        <f t="shared" si="18"/>
        <v/>
      </c>
      <c r="N287" s="468" t="b">
        <f t="shared" si="19"/>
        <v>0</v>
      </c>
      <c r="O287" s="473" t="s">
        <v>1803</v>
      </c>
      <c r="P287" s="512" t="str">
        <f t="array" ref="P287">IFERROR(IF(INDEX('Disaggregation Records'!$G$59:$G$92,MATCH(LEFT(L287,255),LEFT('Disaggregation Records'!$D$59:$D$92,255),0))=0,"",INDEX('Disaggregation Records'!$G$59:$G$92,MATCH(LEFT(L287,255),LEFT('Disaggregation Records'!$D$59:$D$92,255),0))),"")</f>
        <v/>
      </c>
      <c r="Q287" s="511" t="s">
        <v>851</v>
      </c>
      <c r="R287" s="50"/>
    </row>
    <row r="288" spans="1:18" ht="47.1" customHeight="1" x14ac:dyDescent="0.25">
      <c r="A288" s="396">
        <v>13</v>
      </c>
      <c r="B288" s="414" t="str">
        <f>IFERROR(VLOOKUP(A288,'Outcome Indicators - Section C'!$A$10:$S$27,19,FALSE),"")</f>
        <v/>
      </c>
      <c r="C288" s="509" t="str">
        <f t="array" ref="C288">IFERROR(IF(INDEX('Disaggregation Records'!$E$59:$E$92,MATCH(LEFT(L288,255),LEFT('Disaggregation Records'!$D$59:$D$92,255),0))=0,"",INDEX('Disaggregation Records'!$E$59:$E$92,MATCH(LEFT(L288,255),LEFT('Disaggregation Records'!$D$59:$D$92,255),0))),"")</f>
        <v/>
      </c>
      <c r="D288" s="509" t="str">
        <f t="array" ref="D288">IFERROR(IF(INDEX('Disaggregation Records'!$F$59:$F$92,MATCH(LEFT(L288,255),LEFT('Disaggregation Records'!$D$59:$D$92,255),0))=0,"",INDEX('Disaggregation Records'!$F$59:$F$92,MATCH(LEFT(L288,255),LEFT('Disaggregation Records'!$D$59:$D$92,255),0))),"")</f>
        <v/>
      </c>
      <c r="E288" s="399" t="str">
        <f t="array" ref="E288">IFERROR(IF(INDEX('Disaggregation Data'!$K$159:$K$310,MATCH(LEFT(M288,255),LEFT('Disaggregation Data'!$J$159:$J$310,255),0))=0,"",INDEX('Disaggregation Data'!$K$159:$K$310,MATCH(LEFT(M288,255),LEFT('Disaggregation Data'!J$159:$J$310,255),0))),"")</f>
        <v/>
      </c>
      <c r="F288" s="399" t="str">
        <f t="array" ref="F288">IFERROR(IF(INDEX('Disaggregation Data'!$L$159:$L$310,MATCH(LEFT(M288,255),LEFT('Disaggregation Data'!$J$159:$J$310,255),0))=0,"",INDEX('Disaggregation Data'!$L$159:$L$310,MATCH(LEFT(M288,255),LEFT('Disaggregation Data'!J$159:$J$310,255),0))),"")</f>
        <v/>
      </c>
      <c r="G288" s="399" t="str">
        <f t="array" ref="G288">IFERROR(IF(INDEX('Disaggregation Data'!$O$159:$O$310,MATCH(LEFT(M288,255),LEFT('Disaggregation Data'!$J$159:$J$310,255),0))=0,"",INDEX('Disaggregation Data'!$O$159:$O$310,MATCH(LEFT(M288,255),LEFT('Disaggregation Data'!J$159:$J$310,255),0))),"")</f>
        <v/>
      </c>
      <c r="H288" s="398" t="str">
        <f t="array" ref="H288">IFERROR(IF(INDEX('Disaggregation Data'!$P$159:$P$310,MATCH(LEFT(M288,255),LEFT('Disaggregation Data'!$J$159:$J$310,255),0))=0,"",INDEX('Disaggregation Data'!$P$159:$P$310,MATCH(LEFT(M288,255),LEFT('Disaggregation Data'!J$159:$J$310,255),0))),"")</f>
        <v/>
      </c>
      <c r="I288" s="398" t="str">
        <f t="array" ref="I288">IFERROR(IF(INDEX('Disaggregation Data'!$M$159:$M$310,MATCH(LEFT(M288,255),LEFT('Disaggregation Data'!$J$159:$J$310,255),0))=0,"",INDEX('Disaggregation Data'!$M$159:$M$310,MATCH(LEFT(M288,255),LEFT('Disaggregation Data'!J$159:$J$310,255),0))),"")</f>
        <v/>
      </c>
      <c r="J288" s="398" t="str">
        <f t="array" ref="J288">IFERROR(IF(INDEX('Disaggregation Data'!$N$159:$N$310,MATCH(LEFT(M288,255),LEFT('Disaggregation Data'!$J$159:$J$310,255),0))=0,"",INDEX('Disaggregation Data'!$N$159:$N$310,MATCH(LEFT(M288,255),LEFT('Disaggregation Data'!J$159:$J$310,255),0))),"")</f>
        <v/>
      </c>
      <c r="K288" s="490">
        <f t="shared" si="16"/>
        <v>100</v>
      </c>
      <c r="L288" s="490" t="str">
        <f t="shared" si="17"/>
        <v/>
      </c>
      <c r="M288" s="490" t="str">
        <f t="shared" si="18"/>
        <v/>
      </c>
      <c r="N288" s="468" t="b">
        <f t="shared" si="19"/>
        <v>0</v>
      </c>
      <c r="O288" s="473" t="s">
        <v>1804</v>
      </c>
      <c r="P288" s="512" t="str">
        <f t="array" ref="P288">IFERROR(IF(INDEX('Disaggregation Records'!$G$59:$G$92,MATCH(LEFT(L288,255),LEFT('Disaggregation Records'!$D$59:$D$92,255),0))=0,"",INDEX('Disaggregation Records'!$G$59:$G$92,MATCH(LEFT(L288,255),LEFT('Disaggregation Records'!$D$59:$D$92,255),0))),"")</f>
        <v/>
      </c>
      <c r="Q288" s="511" t="s">
        <v>852</v>
      </c>
      <c r="R288" s="50"/>
    </row>
    <row r="289" spans="1:18" ht="47.1" customHeight="1" x14ac:dyDescent="0.25">
      <c r="A289" s="396">
        <v>13</v>
      </c>
      <c r="B289" s="414" t="str">
        <f>IFERROR(VLOOKUP(A289,'Outcome Indicators - Section C'!$A$10:$S$27,19,FALSE),"")</f>
        <v/>
      </c>
      <c r="C289" s="509" t="str">
        <f t="array" ref="C289">IFERROR(IF(INDEX('Disaggregation Records'!$E$59:$E$92,MATCH(LEFT(L289,255),LEFT('Disaggregation Records'!$D$59:$D$92,255),0))=0,"",INDEX('Disaggregation Records'!$E$59:$E$92,MATCH(LEFT(L289,255),LEFT('Disaggregation Records'!$D$59:$D$92,255),0))),"")</f>
        <v/>
      </c>
      <c r="D289" s="509" t="str">
        <f t="array" ref="D289">IFERROR(IF(INDEX('Disaggregation Records'!$F$59:$F$92,MATCH(LEFT(L289,255),LEFT('Disaggregation Records'!$D$59:$D$92,255),0))=0,"",INDEX('Disaggregation Records'!$F$59:$F$92,MATCH(LEFT(L289,255),LEFT('Disaggregation Records'!$D$59:$D$92,255),0))),"")</f>
        <v/>
      </c>
      <c r="E289" s="399" t="str">
        <f t="array" ref="E289">IFERROR(IF(INDEX('Disaggregation Data'!$K$159:$K$310,MATCH(LEFT(M289,255),LEFT('Disaggregation Data'!$J$159:$J$310,255),0))=0,"",INDEX('Disaggregation Data'!$K$159:$K$310,MATCH(LEFT(M289,255),LEFT('Disaggregation Data'!J$159:$J$310,255),0))),"")</f>
        <v/>
      </c>
      <c r="F289" s="399" t="str">
        <f t="array" ref="F289">IFERROR(IF(INDEX('Disaggregation Data'!$L$159:$L$310,MATCH(LEFT(M289,255),LEFT('Disaggregation Data'!$J$159:$J$310,255),0))=0,"",INDEX('Disaggregation Data'!$L$159:$L$310,MATCH(LEFT(M289,255),LEFT('Disaggregation Data'!J$159:$J$310,255),0))),"")</f>
        <v/>
      </c>
      <c r="G289" s="399" t="str">
        <f t="array" ref="G289">IFERROR(IF(INDEX('Disaggregation Data'!$O$159:$O$310,MATCH(LEFT(M289,255),LEFT('Disaggregation Data'!$J$159:$J$310,255),0))=0,"",INDEX('Disaggregation Data'!$O$159:$O$310,MATCH(LEFT(M289,255),LEFT('Disaggregation Data'!J$159:$J$310,255),0))),"")</f>
        <v/>
      </c>
      <c r="H289" s="398" t="str">
        <f t="array" ref="H289">IFERROR(IF(INDEX('Disaggregation Data'!$P$159:$P$310,MATCH(LEFT(M289,255),LEFT('Disaggregation Data'!$J$159:$J$310,255),0))=0,"",INDEX('Disaggregation Data'!$P$159:$P$310,MATCH(LEFT(M289,255),LEFT('Disaggregation Data'!J$159:$J$310,255),0))),"")</f>
        <v/>
      </c>
      <c r="I289" s="398" t="str">
        <f t="array" ref="I289">IFERROR(IF(INDEX('Disaggregation Data'!$M$159:$M$310,MATCH(LEFT(M289,255),LEFT('Disaggregation Data'!$J$159:$J$310,255),0))=0,"",INDEX('Disaggregation Data'!$M$159:$M$310,MATCH(LEFT(M289,255),LEFT('Disaggregation Data'!J$159:$J$310,255),0))),"")</f>
        <v/>
      </c>
      <c r="J289" s="398" t="str">
        <f t="array" ref="J289">IFERROR(IF(INDEX('Disaggregation Data'!$N$159:$N$310,MATCH(LEFT(M289,255),LEFT('Disaggregation Data'!$J$159:$J$310,255),0))=0,"",INDEX('Disaggregation Data'!$N$159:$N$310,MATCH(LEFT(M289,255),LEFT('Disaggregation Data'!J$159:$J$310,255),0))),"")</f>
        <v/>
      </c>
      <c r="K289" s="490">
        <f t="shared" si="16"/>
        <v>101</v>
      </c>
      <c r="L289" s="490" t="str">
        <f t="shared" si="17"/>
        <v/>
      </c>
      <c r="M289" s="490" t="str">
        <f t="shared" si="18"/>
        <v/>
      </c>
      <c r="N289" s="468" t="b">
        <f t="shared" si="19"/>
        <v>0</v>
      </c>
      <c r="O289" s="473" t="s">
        <v>1805</v>
      </c>
      <c r="P289" s="512" t="str">
        <f t="array" ref="P289">IFERROR(IF(INDEX('Disaggregation Records'!$G$59:$G$92,MATCH(LEFT(L289,255),LEFT('Disaggregation Records'!$D$59:$D$92,255),0))=0,"",INDEX('Disaggregation Records'!$G$59:$G$92,MATCH(LEFT(L289,255),LEFT('Disaggregation Records'!$D$59:$D$92,255),0))),"")</f>
        <v/>
      </c>
      <c r="Q289" s="511" t="s">
        <v>852</v>
      </c>
      <c r="R289" s="50"/>
    </row>
    <row r="290" spans="1:18" ht="47.1" customHeight="1" x14ac:dyDescent="0.25">
      <c r="A290" s="396">
        <v>13</v>
      </c>
      <c r="B290" s="414" t="str">
        <f>IFERROR(VLOOKUP(A290,'Outcome Indicators - Section C'!$A$10:$S$27,19,FALSE),"")</f>
        <v/>
      </c>
      <c r="C290" s="509" t="str">
        <f t="array" ref="C290">IFERROR(IF(INDEX('Disaggregation Records'!$E$59:$E$92,MATCH(LEFT(L290,255),LEFT('Disaggregation Records'!$D$59:$D$92,255),0))=0,"",INDEX('Disaggregation Records'!$E$59:$E$92,MATCH(LEFT(L290,255),LEFT('Disaggregation Records'!$D$59:$D$92,255),0))),"")</f>
        <v/>
      </c>
      <c r="D290" s="509" t="str">
        <f t="array" ref="D290">IFERROR(IF(INDEX('Disaggregation Records'!$F$59:$F$92,MATCH(LEFT(L290,255),LEFT('Disaggregation Records'!$D$59:$D$92,255),0))=0,"",INDEX('Disaggregation Records'!$F$59:$F$92,MATCH(LEFT(L290,255),LEFT('Disaggregation Records'!$D$59:$D$92,255),0))),"")</f>
        <v/>
      </c>
      <c r="E290" s="399" t="str">
        <f t="array" ref="E290">IFERROR(IF(INDEX('Disaggregation Data'!$K$159:$K$310,MATCH(LEFT(M290,255),LEFT('Disaggregation Data'!$J$159:$J$310,255),0))=0,"",INDEX('Disaggregation Data'!$K$159:$K$310,MATCH(LEFT(M290,255),LEFT('Disaggregation Data'!J$159:$J$310,255),0))),"")</f>
        <v/>
      </c>
      <c r="F290" s="399" t="str">
        <f t="array" ref="F290">IFERROR(IF(INDEX('Disaggregation Data'!$L$159:$L$310,MATCH(LEFT(M290,255),LEFT('Disaggregation Data'!$J$159:$J$310,255),0))=0,"",INDEX('Disaggregation Data'!$L$159:$L$310,MATCH(LEFT(M290,255),LEFT('Disaggregation Data'!J$159:$J$310,255),0))),"")</f>
        <v/>
      </c>
      <c r="G290" s="399" t="str">
        <f t="array" ref="G290">IFERROR(IF(INDEX('Disaggregation Data'!$O$159:$O$310,MATCH(LEFT(M290,255),LEFT('Disaggregation Data'!$J$159:$J$310,255),0))=0,"",INDEX('Disaggregation Data'!$O$159:$O$310,MATCH(LEFT(M290,255),LEFT('Disaggregation Data'!J$159:$J$310,255),0))),"")</f>
        <v/>
      </c>
      <c r="H290" s="398" t="str">
        <f t="array" ref="H290">IFERROR(IF(INDEX('Disaggregation Data'!$P$159:$P$310,MATCH(LEFT(M290,255),LEFT('Disaggregation Data'!$J$159:$J$310,255),0))=0,"",INDEX('Disaggregation Data'!$P$159:$P$310,MATCH(LEFT(M290,255),LEFT('Disaggregation Data'!J$159:$J$310,255),0))),"")</f>
        <v/>
      </c>
      <c r="I290" s="398" t="str">
        <f t="array" ref="I290">IFERROR(IF(INDEX('Disaggregation Data'!$M$159:$M$310,MATCH(LEFT(M290,255),LEFT('Disaggregation Data'!$J$159:$J$310,255),0))=0,"",INDEX('Disaggregation Data'!$M$159:$M$310,MATCH(LEFT(M290,255),LEFT('Disaggregation Data'!J$159:$J$310,255),0))),"")</f>
        <v/>
      </c>
      <c r="J290" s="398" t="str">
        <f t="array" ref="J290">IFERROR(IF(INDEX('Disaggregation Data'!$N$159:$N$310,MATCH(LEFT(M290,255),LEFT('Disaggregation Data'!$J$159:$J$310,255),0))=0,"",INDEX('Disaggregation Data'!$N$159:$N$310,MATCH(LEFT(M290,255),LEFT('Disaggregation Data'!J$159:$J$310,255),0))),"")</f>
        <v/>
      </c>
      <c r="K290" s="490">
        <f t="shared" si="16"/>
        <v>102</v>
      </c>
      <c r="L290" s="490" t="str">
        <f t="shared" si="17"/>
        <v/>
      </c>
      <c r="M290" s="490" t="str">
        <f t="shared" si="18"/>
        <v/>
      </c>
      <c r="N290" s="468" t="b">
        <f t="shared" si="19"/>
        <v>0</v>
      </c>
      <c r="O290" s="473" t="s">
        <v>1806</v>
      </c>
      <c r="P290" s="512" t="str">
        <f t="array" ref="P290">IFERROR(IF(INDEX('Disaggregation Records'!$G$59:$G$92,MATCH(LEFT(L290,255),LEFT('Disaggregation Records'!$D$59:$D$92,255),0))=0,"",INDEX('Disaggregation Records'!$G$59:$G$92,MATCH(LEFT(L290,255),LEFT('Disaggregation Records'!$D$59:$D$92,255),0))),"")</f>
        <v/>
      </c>
      <c r="Q290" s="511" t="s">
        <v>852</v>
      </c>
      <c r="R290" s="50"/>
    </row>
    <row r="291" spans="1:18" ht="47.1" customHeight="1" x14ac:dyDescent="0.25">
      <c r="A291" s="396">
        <v>13</v>
      </c>
      <c r="B291" s="414" t="str">
        <f>IFERROR(VLOOKUP(A291,'Outcome Indicators - Section C'!$A$10:$S$27,19,FALSE),"")</f>
        <v/>
      </c>
      <c r="C291" s="509" t="str">
        <f t="array" ref="C291">IFERROR(IF(INDEX('Disaggregation Records'!$E$59:$E$92,MATCH(LEFT(L291,255),LEFT('Disaggregation Records'!$D$59:$D$92,255),0))=0,"",INDEX('Disaggregation Records'!$E$59:$E$92,MATCH(LEFT(L291,255),LEFT('Disaggregation Records'!$D$59:$D$92,255),0))),"")</f>
        <v/>
      </c>
      <c r="D291" s="509" t="str">
        <f t="array" ref="D291">IFERROR(IF(INDEX('Disaggregation Records'!$F$59:$F$92,MATCH(LEFT(L291,255),LEFT('Disaggregation Records'!$D$59:$D$92,255),0))=0,"",INDEX('Disaggregation Records'!$F$59:$F$92,MATCH(LEFT(L291,255),LEFT('Disaggregation Records'!$D$59:$D$92,255),0))),"")</f>
        <v/>
      </c>
      <c r="E291" s="399" t="str">
        <f t="array" ref="E291">IFERROR(IF(INDEX('Disaggregation Data'!$K$159:$K$310,MATCH(LEFT(M291,255),LEFT('Disaggregation Data'!$J$159:$J$310,255),0))=0,"",INDEX('Disaggregation Data'!$K$159:$K$310,MATCH(LEFT(M291,255),LEFT('Disaggregation Data'!J$159:$J$310,255),0))),"")</f>
        <v/>
      </c>
      <c r="F291" s="399" t="str">
        <f t="array" ref="F291">IFERROR(IF(INDEX('Disaggregation Data'!$L$159:$L$310,MATCH(LEFT(M291,255),LEFT('Disaggregation Data'!$J$159:$J$310,255),0))=0,"",INDEX('Disaggregation Data'!$L$159:$L$310,MATCH(LEFT(M291,255),LEFT('Disaggregation Data'!J$159:$J$310,255),0))),"")</f>
        <v/>
      </c>
      <c r="G291" s="399" t="str">
        <f t="array" ref="G291">IFERROR(IF(INDEX('Disaggregation Data'!$O$159:$O$310,MATCH(LEFT(M291,255),LEFT('Disaggregation Data'!$J$159:$J$310,255),0))=0,"",INDEX('Disaggregation Data'!$O$159:$O$310,MATCH(LEFT(M291,255),LEFT('Disaggregation Data'!J$159:$J$310,255),0))),"")</f>
        <v/>
      </c>
      <c r="H291" s="398" t="str">
        <f t="array" ref="H291">IFERROR(IF(INDEX('Disaggregation Data'!$P$159:$P$310,MATCH(LEFT(M291,255),LEFT('Disaggregation Data'!$J$159:$J$310,255),0))=0,"",INDEX('Disaggregation Data'!$P$159:$P$310,MATCH(LEFT(M291,255),LEFT('Disaggregation Data'!J$159:$J$310,255),0))),"")</f>
        <v/>
      </c>
      <c r="I291" s="398" t="str">
        <f t="array" ref="I291">IFERROR(IF(INDEX('Disaggregation Data'!$M$159:$M$310,MATCH(LEFT(M291,255),LEFT('Disaggregation Data'!$J$159:$J$310,255),0))=0,"",INDEX('Disaggregation Data'!$M$159:$M$310,MATCH(LEFT(M291,255),LEFT('Disaggregation Data'!J$159:$J$310,255),0))),"")</f>
        <v/>
      </c>
      <c r="J291" s="398" t="str">
        <f t="array" ref="J291">IFERROR(IF(INDEX('Disaggregation Data'!$N$159:$N$310,MATCH(LEFT(M291,255),LEFT('Disaggregation Data'!$J$159:$J$310,255),0))=0,"",INDEX('Disaggregation Data'!$N$159:$N$310,MATCH(LEFT(M291,255),LEFT('Disaggregation Data'!J$159:$J$310,255),0))),"")</f>
        <v/>
      </c>
      <c r="K291" s="490">
        <f t="shared" si="16"/>
        <v>103</v>
      </c>
      <c r="L291" s="490" t="str">
        <f t="shared" si="17"/>
        <v/>
      </c>
      <c r="M291" s="490" t="str">
        <f t="shared" si="18"/>
        <v/>
      </c>
      <c r="N291" s="468" t="b">
        <f t="shared" si="19"/>
        <v>0</v>
      </c>
      <c r="O291" s="473" t="s">
        <v>1807</v>
      </c>
      <c r="P291" s="512" t="str">
        <f t="array" ref="P291">IFERROR(IF(INDEX('Disaggregation Records'!$G$59:$G$92,MATCH(LEFT(L291,255),LEFT('Disaggregation Records'!$D$59:$D$92,255),0))=0,"",INDEX('Disaggregation Records'!$G$59:$G$92,MATCH(LEFT(L291,255),LEFT('Disaggregation Records'!$D$59:$D$92,255),0))),"")</f>
        <v/>
      </c>
      <c r="Q291" s="511" t="s">
        <v>852</v>
      </c>
      <c r="R291" s="50"/>
    </row>
    <row r="292" spans="1:18" ht="47.1" customHeight="1" x14ac:dyDescent="0.25">
      <c r="A292" s="396">
        <v>13</v>
      </c>
      <c r="B292" s="414" t="str">
        <f>IFERROR(VLOOKUP(A292,'Outcome Indicators - Section C'!$A$10:$S$27,19,FALSE),"")</f>
        <v/>
      </c>
      <c r="C292" s="509" t="str">
        <f t="array" ref="C292">IFERROR(IF(INDEX('Disaggregation Records'!$E$59:$E$92,MATCH(LEFT(L292,255),LEFT('Disaggregation Records'!$D$59:$D$92,255),0))=0,"",INDEX('Disaggregation Records'!$E$59:$E$92,MATCH(LEFT(L292,255),LEFT('Disaggregation Records'!$D$59:$D$92,255),0))),"")</f>
        <v/>
      </c>
      <c r="D292" s="509" t="str">
        <f t="array" ref="D292">IFERROR(IF(INDEX('Disaggregation Records'!$F$59:$F$92,MATCH(LEFT(L292,255),LEFT('Disaggregation Records'!$D$59:$D$92,255),0))=0,"",INDEX('Disaggregation Records'!$F$59:$F$92,MATCH(LEFT(L292,255),LEFT('Disaggregation Records'!$D$59:$D$92,255),0))),"")</f>
        <v/>
      </c>
      <c r="E292" s="399" t="str">
        <f t="array" ref="E292">IFERROR(IF(INDEX('Disaggregation Data'!$K$159:$K$310,MATCH(LEFT(M292,255),LEFT('Disaggregation Data'!$J$159:$J$310,255),0))=0,"",INDEX('Disaggregation Data'!$K$159:$K$310,MATCH(LEFT(M292,255),LEFT('Disaggregation Data'!J$159:$J$310,255),0))),"")</f>
        <v/>
      </c>
      <c r="F292" s="399" t="str">
        <f t="array" ref="F292">IFERROR(IF(INDEX('Disaggregation Data'!$L$159:$L$310,MATCH(LEFT(M292,255),LEFT('Disaggregation Data'!$J$159:$J$310,255),0))=0,"",INDEX('Disaggregation Data'!$L$159:$L$310,MATCH(LEFT(M292,255),LEFT('Disaggregation Data'!J$159:$J$310,255),0))),"")</f>
        <v/>
      </c>
      <c r="G292" s="399" t="str">
        <f t="array" ref="G292">IFERROR(IF(INDEX('Disaggregation Data'!$O$159:$O$310,MATCH(LEFT(M292,255),LEFT('Disaggregation Data'!$J$159:$J$310,255),0))=0,"",INDEX('Disaggregation Data'!$O$159:$O$310,MATCH(LEFT(M292,255),LEFT('Disaggregation Data'!J$159:$J$310,255),0))),"")</f>
        <v/>
      </c>
      <c r="H292" s="398" t="str">
        <f t="array" ref="H292">IFERROR(IF(INDEX('Disaggregation Data'!$P$159:$P$310,MATCH(LEFT(M292,255),LEFT('Disaggregation Data'!$J$159:$J$310,255),0))=0,"",INDEX('Disaggregation Data'!$P$159:$P$310,MATCH(LEFT(M292,255),LEFT('Disaggregation Data'!J$159:$J$310,255),0))),"")</f>
        <v/>
      </c>
      <c r="I292" s="398" t="str">
        <f t="array" ref="I292">IFERROR(IF(INDEX('Disaggregation Data'!$M$159:$M$310,MATCH(LEFT(M292,255),LEFT('Disaggregation Data'!$J$159:$J$310,255),0))=0,"",INDEX('Disaggregation Data'!$M$159:$M$310,MATCH(LEFT(M292,255),LEFT('Disaggregation Data'!J$159:$J$310,255),0))),"")</f>
        <v/>
      </c>
      <c r="J292" s="398" t="str">
        <f t="array" ref="J292">IFERROR(IF(INDEX('Disaggregation Data'!$N$159:$N$310,MATCH(LEFT(M292,255),LEFT('Disaggregation Data'!$J$159:$J$310,255),0))=0,"",INDEX('Disaggregation Data'!$N$159:$N$310,MATCH(LEFT(M292,255),LEFT('Disaggregation Data'!J$159:$J$310,255),0))),"")</f>
        <v/>
      </c>
      <c r="K292" s="490">
        <f t="shared" si="16"/>
        <v>104</v>
      </c>
      <c r="L292" s="490" t="str">
        <f t="shared" si="17"/>
        <v/>
      </c>
      <c r="M292" s="490" t="str">
        <f t="shared" si="18"/>
        <v/>
      </c>
      <c r="N292" s="468" t="b">
        <f t="shared" si="19"/>
        <v>0</v>
      </c>
      <c r="O292" s="473" t="s">
        <v>1808</v>
      </c>
      <c r="P292" s="512" t="str">
        <f t="array" ref="P292">IFERROR(IF(INDEX('Disaggregation Records'!$G$59:$G$92,MATCH(LEFT(L292,255),LEFT('Disaggregation Records'!$D$59:$D$92,255),0))=0,"",INDEX('Disaggregation Records'!$G$59:$G$92,MATCH(LEFT(L292,255),LEFT('Disaggregation Records'!$D$59:$D$92,255),0))),"")</f>
        <v/>
      </c>
      <c r="Q292" s="511" t="s">
        <v>852</v>
      </c>
      <c r="R292" s="50"/>
    </row>
    <row r="293" spans="1:18" ht="47.1" customHeight="1" x14ac:dyDescent="0.25">
      <c r="A293" s="396">
        <v>13</v>
      </c>
      <c r="B293" s="414" t="str">
        <f>IFERROR(VLOOKUP(A293,'Outcome Indicators - Section C'!$A$10:$S$27,19,FALSE),"")</f>
        <v/>
      </c>
      <c r="C293" s="509" t="str">
        <f t="array" ref="C293">IFERROR(IF(INDEX('Disaggregation Records'!$E$59:$E$92,MATCH(LEFT(L293,255),LEFT('Disaggregation Records'!$D$59:$D$92,255),0))=0,"",INDEX('Disaggregation Records'!$E$59:$E$92,MATCH(LEFT(L293,255),LEFT('Disaggregation Records'!$D$59:$D$92,255),0))),"")</f>
        <v/>
      </c>
      <c r="D293" s="509" t="str">
        <f t="array" ref="D293">IFERROR(IF(INDEX('Disaggregation Records'!$F$59:$F$92,MATCH(LEFT(L293,255),LEFT('Disaggregation Records'!$D$59:$D$92,255),0))=0,"",INDEX('Disaggregation Records'!$F$59:$F$92,MATCH(LEFT(L293,255),LEFT('Disaggregation Records'!$D$59:$D$92,255),0))),"")</f>
        <v/>
      </c>
      <c r="E293" s="399" t="str">
        <f t="array" ref="E293">IFERROR(IF(INDEX('Disaggregation Data'!$K$159:$K$310,MATCH(LEFT(M293,255),LEFT('Disaggregation Data'!$J$159:$J$310,255),0))=0,"",INDEX('Disaggregation Data'!$K$159:$K$310,MATCH(LEFT(M293,255),LEFT('Disaggregation Data'!J$159:$J$310,255),0))),"")</f>
        <v/>
      </c>
      <c r="F293" s="399" t="str">
        <f t="array" ref="F293">IFERROR(IF(INDEX('Disaggregation Data'!$L$159:$L$310,MATCH(LEFT(M293,255),LEFT('Disaggregation Data'!$J$159:$J$310,255),0))=0,"",INDEX('Disaggregation Data'!$L$159:$L$310,MATCH(LEFT(M293,255),LEFT('Disaggregation Data'!J$159:$J$310,255),0))),"")</f>
        <v/>
      </c>
      <c r="G293" s="399" t="str">
        <f t="array" ref="G293">IFERROR(IF(INDEX('Disaggregation Data'!$O$159:$O$310,MATCH(LEFT(M293,255),LEFT('Disaggregation Data'!$J$159:$J$310,255),0))=0,"",INDEX('Disaggregation Data'!$O$159:$O$310,MATCH(LEFT(M293,255),LEFT('Disaggregation Data'!J$159:$J$310,255),0))),"")</f>
        <v/>
      </c>
      <c r="H293" s="398" t="str">
        <f t="array" ref="H293">IFERROR(IF(INDEX('Disaggregation Data'!$P$159:$P$310,MATCH(LEFT(M293,255),LEFT('Disaggregation Data'!$J$159:$J$310,255),0))=0,"",INDEX('Disaggregation Data'!$P$159:$P$310,MATCH(LEFT(M293,255),LEFT('Disaggregation Data'!J$159:$J$310,255),0))),"")</f>
        <v/>
      </c>
      <c r="I293" s="398" t="str">
        <f t="array" ref="I293">IFERROR(IF(INDEX('Disaggregation Data'!$M$159:$M$310,MATCH(LEFT(M293,255),LEFT('Disaggregation Data'!$J$159:$J$310,255),0))=0,"",INDEX('Disaggregation Data'!$M$159:$M$310,MATCH(LEFT(M293,255),LEFT('Disaggregation Data'!J$159:$J$310,255),0))),"")</f>
        <v/>
      </c>
      <c r="J293" s="398" t="str">
        <f t="array" ref="J293">IFERROR(IF(INDEX('Disaggregation Data'!$N$159:$N$310,MATCH(LEFT(M293,255),LEFT('Disaggregation Data'!$J$159:$J$310,255),0))=0,"",INDEX('Disaggregation Data'!$N$159:$N$310,MATCH(LEFT(M293,255),LEFT('Disaggregation Data'!J$159:$J$310,255),0))),"")</f>
        <v/>
      </c>
      <c r="K293" s="490">
        <f t="shared" si="16"/>
        <v>105</v>
      </c>
      <c r="L293" s="490" t="str">
        <f t="shared" si="17"/>
        <v/>
      </c>
      <c r="M293" s="490" t="str">
        <f t="shared" si="18"/>
        <v/>
      </c>
      <c r="N293" s="468" t="b">
        <f t="shared" si="19"/>
        <v>0</v>
      </c>
      <c r="O293" s="473" t="s">
        <v>1809</v>
      </c>
      <c r="P293" s="512" t="str">
        <f t="array" ref="P293">IFERROR(IF(INDEX('Disaggregation Records'!$G$59:$G$92,MATCH(LEFT(L293,255),LEFT('Disaggregation Records'!$D$59:$D$92,255),0))=0,"",INDEX('Disaggregation Records'!$G$59:$G$92,MATCH(LEFT(L293,255),LEFT('Disaggregation Records'!$D$59:$D$92,255),0))),"")</f>
        <v/>
      </c>
      <c r="Q293" s="511" t="s">
        <v>852</v>
      </c>
      <c r="R293" s="50"/>
    </row>
    <row r="294" spans="1:18" ht="47.1" customHeight="1" x14ac:dyDescent="0.25">
      <c r="A294" s="396">
        <v>13</v>
      </c>
      <c r="B294" s="414" t="str">
        <f>IFERROR(VLOOKUP(A294,'Outcome Indicators - Section C'!$A$10:$S$27,19,FALSE),"")</f>
        <v/>
      </c>
      <c r="C294" s="509" t="str">
        <f t="array" ref="C294">IFERROR(IF(INDEX('Disaggregation Records'!$E$59:$E$92,MATCH(LEFT(L294,255),LEFT('Disaggregation Records'!$D$59:$D$92,255),0))=0,"",INDEX('Disaggregation Records'!$E$59:$E$92,MATCH(LEFT(L294,255),LEFT('Disaggregation Records'!$D$59:$D$92,255),0))),"")</f>
        <v/>
      </c>
      <c r="D294" s="509" t="str">
        <f t="array" ref="D294">IFERROR(IF(INDEX('Disaggregation Records'!$F$59:$F$92,MATCH(LEFT(L294,255),LEFT('Disaggregation Records'!$D$59:$D$92,255),0))=0,"",INDEX('Disaggregation Records'!$F$59:$F$92,MATCH(LEFT(L294,255),LEFT('Disaggregation Records'!$D$59:$D$92,255),0))),"")</f>
        <v/>
      </c>
      <c r="E294" s="399" t="str">
        <f t="array" ref="E294">IFERROR(IF(INDEX('Disaggregation Data'!$K$159:$K$310,MATCH(LEFT(M294,255),LEFT('Disaggregation Data'!$J$159:$J$310,255),0))=0,"",INDEX('Disaggregation Data'!$K$159:$K$310,MATCH(LEFT(M294,255),LEFT('Disaggregation Data'!J$159:$J$310,255),0))),"")</f>
        <v/>
      </c>
      <c r="F294" s="399" t="str">
        <f t="array" ref="F294">IFERROR(IF(INDEX('Disaggregation Data'!$L$159:$L$310,MATCH(LEFT(M294,255),LEFT('Disaggregation Data'!$J$159:$J$310,255),0))=0,"",INDEX('Disaggregation Data'!$L$159:$L$310,MATCH(LEFT(M294,255),LEFT('Disaggregation Data'!J$159:$J$310,255),0))),"")</f>
        <v/>
      </c>
      <c r="G294" s="399" t="str">
        <f t="array" ref="G294">IFERROR(IF(INDEX('Disaggregation Data'!$O$159:$O$310,MATCH(LEFT(M294,255),LEFT('Disaggregation Data'!$J$159:$J$310,255),0))=0,"",INDEX('Disaggregation Data'!$O$159:$O$310,MATCH(LEFT(M294,255),LEFT('Disaggregation Data'!J$159:$J$310,255),0))),"")</f>
        <v/>
      </c>
      <c r="H294" s="398" t="str">
        <f t="array" ref="H294">IFERROR(IF(INDEX('Disaggregation Data'!$P$159:$P$310,MATCH(LEFT(M294,255),LEFT('Disaggregation Data'!$J$159:$J$310,255),0))=0,"",INDEX('Disaggregation Data'!$P$159:$P$310,MATCH(LEFT(M294,255),LEFT('Disaggregation Data'!J$159:$J$310,255),0))),"")</f>
        <v/>
      </c>
      <c r="I294" s="398" t="str">
        <f t="array" ref="I294">IFERROR(IF(INDEX('Disaggregation Data'!$M$159:$M$310,MATCH(LEFT(M294,255),LEFT('Disaggregation Data'!$J$159:$J$310,255),0))=0,"",INDEX('Disaggregation Data'!$M$159:$M$310,MATCH(LEFT(M294,255),LEFT('Disaggregation Data'!J$159:$J$310,255),0))),"")</f>
        <v/>
      </c>
      <c r="J294" s="398" t="str">
        <f t="array" ref="J294">IFERROR(IF(INDEX('Disaggregation Data'!$N$159:$N$310,MATCH(LEFT(M294,255),LEFT('Disaggregation Data'!$J$159:$J$310,255),0))=0,"",INDEX('Disaggregation Data'!$N$159:$N$310,MATCH(LEFT(M294,255),LEFT('Disaggregation Data'!J$159:$J$310,255),0))),"")</f>
        <v/>
      </c>
      <c r="K294" s="490">
        <f t="shared" si="16"/>
        <v>106</v>
      </c>
      <c r="L294" s="490" t="str">
        <f t="shared" si="17"/>
        <v/>
      </c>
      <c r="M294" s="490" t="str">
        <f t="shared" si="18"/>
        <v/>
      </c>
      <c r="N294" s="468" t="b">
        <f t="shared" si="19"/>
        <v>0</v>
      </c>
      <c r="O294" s="473" t="s">
        <v>1810</v>
      </c>
      <c r="P294" s="512" t="str">
        <f t="array" ref="P294">IFERROR(IF(INDEX('Disaggregation Records'!$G$59:$G$92,MATCH(LEFT(L294,255),LEFT('Disaggregation Records'!$D$59:$D$92,255),0))=0,"",INDEX('Disaggregation Records'!$G$59:$G$92,MATCH(LEFT(L294,255),LEFT('Disaggregation Records'!$D$59:$D$92,255),0))),"")</f>
        <v/>
      </c>
      <c r="Q294" s="511" t="s">
        <v>852</v>
      </c>
      <c r="R294" s="50"/>
    </row>
    <row r="295" spans="1:18" ht="47.1" customHeight="1" x14ac:dyDescent="0.25">
      <c r="A295" s="396">
        <v>13</v>
      </c>
      <c r="B295" s="414" t="str">
        <f>IFERROR(VLOOKUP(A295,'Outcome Indicators - Section C'!$A$10:$S$27,19,FALSE),"")</f>
        <v/>
      </c>
      <c r="C295" s="509" t="str">
        <f t="array" ref="C295">IFERROR(IF(INDEX('Disaggregation Records'!$E$59:$E$92,MATCH(LEFT(L295,255),LEFT('Disaggregation Records'!$D$59:$D$92,255),0))=0,"",INDEX('Disaggregation Records'!$E$59:$E$92,MATCH(LEFT(L295,255),LEFT('Disaggregation Records'!$D$59:$D$92,255),0))),"")</f>
        <v/>
      </c>
      <c r="D295" s="509" t="str">
        <f t="array" ref="D295">IFERROR(IF(INDEX('Disaggregation Records'!$F$59:$F$92,MATCH(LEFT(L295,255),LEFT('Disaggregation Records'!$D$59:$D$92,255),0))=0,"",INDEX('Disaggregation Records'!$F$59:$F$92,MATCH(LEFT(L295,255),LEFT('Disaggregation Records'!$D$59:$D$92,255),0))),"")</f>
        <v/>
      </c>
      <c r="E295" s="399" t="str">
        <f t="array" ref="E295">IFERROR(IF(INDEX('Disaggregation Data'!$K$159:$K$310,MATCH(LEFT(M295,255),LEFT('Disaggregation Data'!$J$159:$J$310,255),0))=0,"",INDEX('Disaggregation Data'!$K$159:$K$310,MATCH(LEFT(M295,255),LEFT('Disaggregation Data'!J$159:$J$310,255),0))),"")</f>
        <v/>
      </c>
      <c r="F295" s="399" t="str">
        <f t="array" ref="F295">IFERROR(IF(INDEX('Disaggregation Data'!$L$159:$L$310,MATCH(LEFT(M295,255),LEFT('Disaggregation Data'!$J$159:$J$310,255),0))=0,"",INDEX('Disaggregation Data'!$L$159:$L$310,MATCH(LEFT(M295,255),LEFT('Disaggregation Data'!J$159:$J$310,255),0))),"")</f>
        <v/>
      </c>
      <c r="G295" s="399" t="str">
        <f t="array" ref="G295">IFERROR(IF(INDEX('Disaggregation Data'!$O$159:$O$310,MATCH(LEFT(M295,255),LEFT('Disaggregation Data'!$J$159:$J$310,255),0))=0,"",INDEX('Disaggregation Data'!$O$159:$O$310,MATCH(LEFT(M295,255),LEFT('Disaggregation Data'!J$159:$J$310,255),0))),"")</f>
        <v/>
      </c>
      <c r="H295" s="398" t="str">
        <f t="array" ref="H295">IFERROR(IF(INDEX('Disaggregation Data'!$P$159:$P$310,MATCH(LEFT(M295,255),LEFT('Disaggregation Data'!$J$159:$J$310,255),0))=0,"",INDEX('Disaggregation Data'!$P$159:$P$310,MATCH(LEFT(M295,255),LEFT('Disaggregation Data'!J$159:$J$310,255),0))),"")</f>
        <v/>
      </c>
      <c r="I295" s="398" t="str">
        <f t="array" ref="I295">IFERROR(IF(INDEX('Disaggregation Data'!$M$159:$M$310,MATCH(LEFT(M295,255),LEFT('Disaggregation Data'!$J$159:$J$310,255),0))=0,"",INDEX('Disaggregation Data'!$M$159:$M$310,MATCH(LEFT(M295,255),LEFT('Disaggregation Data'!J$159:$J$310,255),0))),"")</f>
        <v/>
      </c>
      <c r="J295" s="398" t="str">
        <f t="array" ref="J295">IFERROR(IF(INDEX('Disaggregation Data'!$N$159:$N$310,MATCH(LEFT(M295,255),LEFT('Disaggregation Data'!$J$159:$J$310,255),0))=0,"",INDEX('Disaggregation Data'!$N$159:$N$310,MATCH(LEFT(M295,255),LEFT('Disaggregation Data'!J$159:$J$310,255),0))),"")</f>
        <v/>
      </c>
      <c r="K295" s="490">
        <f t="shared" si="16"/>
        <v>107</v>
      </c>
      <c r="L295" s="490" t="str">
        <f t="shared" si="17"/>
        <v/>
      </c>
      <c r="M295" s="490" t="str">
        <f t="shared" si="18"/>
        <v/>
      </c>
      <c r="N295" s="468" t="b">
        <f t="shared" si="19"/>
        <v>0</v>
      </c>
      <c r="O295" s="473" t="s">
        <v>1811</v>
      </c>
      <c r="P295" s="512" t="str">
        <f t="array" ref="P295">IFERROR(IF(INDEX('Disaggregation Records'!$G$59:$G$92,MATCH(LEFT(L295,255),LEFT('Disaggregation Records'!$D$59:$D$92,255),0))=0,"",INDEX('Disaggregation Records'!$G$59:$G$92,MATCH(LEFT(L295,255),LEFT('Disaggregation Records'!$D$59:$D$92,255),0))),"")</f>
        <v/>
      </c>
      <c r="Q295" s="511" t="s">
        <v>852</v>
      </c>
      <c r="R295" s="50"/>
    </row>
    <row r="296" spans="1:18" ht="47.1" customHeight="1" x14ac:dyDescent="0.25">
      <c r="A296" s="396">
        <v>13</v>
      </c>
      <c r="B296" s="414" t="str">
        <f>IFERROR(VLOOKUP(A296,'Outcome Indicators - Section C'!$A$10:$S$27,19,FALSE),"")</f>
        <v/>
      </c>
      <c r="C296" s="509" t="str">
        <f t="array" ref="C296">IFERROR(IF(INDEX('Disaggregation Records'!$E$59:$E$92,MATCH(LEFT(L296,255),LEFT('Disaggregation Records'!$D$59:$D$92,255),0))=0,"",INDEX('Disaggregation Records'!$E$59:$E$92,MATCH(LEFT(L296,255),LEFT('Disaggregation Records'!$D$59:$D$92,255),0))),"")</f>
        <v/>
      </c>
      <c r="D296" s="509" t="str">
        <f t="array" ref="D296">IFERROR(IF(INDEX('Disaggregation Records'!$F$59:$F$92,MATCH(LEFT(L296,255),LEFT('Disaggregation Records'!$D$59:$D$92,255),0))=0,"",INDEX('Disaggregation Records'!$F$59:$F$92,MATCH(LEFT(L296,255),LEFT('Disaggregation Records'!$D$59:$D$92,255),0))),"")</f>
        <v/>
      </c>
      <c r="E296" s="399" t="str">
        <f t="array" ref="E296">IFERROR(IF(INDEX('Disaggregation Data'!$K$159:$K$310,MATCH(LEFT(M296,255),LEFT('Disaggregation Data'!$J$159:$J$310,255),0))=0,"",INDEX('Disaggregation Data'!$K$159:$K$310,MATCH(LEFT(M296,255),LEFT('Disaggregation Data'!J$159:$J$310,255),0))),"")</f>
        <v/>
      </c>
      <c r="F296" s="399" t="str">
        <f t="array" ref="F296">IFERROR(IF(INDEX('Disaggregation Data'!$L$159:$L$310,MATCH(LEFT(M296,255),LEFT('Disaggregation Data'!$J$159:$J$310,255),0))=0,"",INDEX('Disaggregation Data'!$L$159:$L$310,MATCH(LEFT(M296,255),LEFT('Disaggregation Data'!J$159:$J$310,255),0))),"")</f>
        <v/>
      </c>
      <c r="G296" s="399" t="str">
        <f t="array" ref="G296">IFERROR(IF(INDEX('Disaggregation Data'!$O$159:$O$310,MATCH(LEFT(M296,255),LEFT('Disaggregation Data'!$J$159:$J$310,255),0))=0,"",INDEX('Disaggregation Data'!$O$159:$O$310,MATCH(LEFT(M296,255),LEFT('Disaggregation Data'!J$159:$J$310,255),0))),"")</f>
        <v/>
      </c>
      <c r="H296" s="398" t="str">
        <f t="array" ref="H296">IFERROR(IF(INDEX('Disaggregation Data'!$P$159:$P$310,MATCH(LEFT(M296,255),LEFT('Disaggregation Data'!$J$159:$J$310,255),0))=0,"",INDEX('Disaggregation Data'!$P$159:$P$310,MATCH(LEFT(M296,255),LEFT('Disaggregation Data'!J$159:$J$310,255),0))),"")</f>
        <v/>
      </c>
      <c r="I296" s="398" t="str">
        <f t="array" ref="I296">IFERROR(IF(INDEX('Disaggregation Data'!$M$159:$M$310,MATCH(LEFT(M296,255),LEFT('Disaggregation Data'!$J$159:$J$310,255),0))=0,"",INDEX('Disaggregation Data'!$M$159:$M$310,MATCH(LEFT(M296,255),LEFT('Disaggregation Data'!J$159:$J$310,255),0))),"")</f>
        <v/>
      </c>
      <c r="J296" s="398" t="str">
        <f t="array" ref="J296">IFERROR(IF(INDEX('Disaggregation Data'!$N$159:$N$310,MATCH(LEFT(M296,255),LEFT('Disaggregation Data'!$J$159:$J$310,255),0))=0,"",INDEX('Disaggregation Data'!$N$159:$N$310,MATCH(LEFT(M296,255),LEFT('Disaggregation Data'!J$159:$J$310,255),0))),"")</f>
        <v/>
      </c>
      <c r="K296" s="490">
        <f t="shared" ref="K296:K317" si="20">IF(B296=B295,K295+1,0)</f>
        <v>108</v>
      </c>
      <c r="L296" s="490" t="str">
        <f t="shared" ref="L296:L317" si="21">IF(B296&lt;&gt;"",B296&amp;"-"&amp;K296,"")</f>
        <v/>
      </c>
      <c r="M296" s="490" t="str">
        <f t="shared" ref="M296:M317" si="22">IF(B296&lt;&gt;"",B296&amp;C296&amp;D296,"")</f>
        <v/>
      </c>
      <c r="N296" s="468" t="b">
        <f t="shared" ref="N296:N317" si="23">IFERROR(IF(B296&lt;&gt;"",TRUE,FALSE),"")</f>
        <v>0</v>
      </c>
      <c r="O296" s="473" t="s">
        <v>1812</v>
      </c>
      <c r="P296" s="512" t="str">
        <f t="array" ref="P296">IFERROR(IF(INDEX('Disaggregation Records'!$G$59:$G$92,MATCH(LEFT(L296,255),LEFT('Disaggregation Records'!$D$59:$D$92,255),0))=0,"",INDEX('Disaggregation Records'!$G$59:$G$92,MATCH(LEFT(L296,255),LEFT('Disaggregation Records'!$D$59:$D$92,255),0))),"")</f>
        <v/>
      </c>
      <c r="Q296" s="511" t="s">
        <v>852</v>
      </c>
      <c r="R296" s="50"/>
    </row>
    <row r="297" spans="1:18" ht="47.1" customHeight="1" x14ac:dyDescent="0.25">
      <c r="A297" s="396">
        <v>13</v>
      </c>
      <c r="B297" s="414" t="str">
        <f>IFERROR(VLOOKUP(A297,'Outcome Indicators - Section C'!$A$10:$S$27,19,FALSE),"")</f>
        <v/>
      </c>
      <c r="C297" s="509" t="str">
        <f t="array" ref="C297">IFERROR(IF(INDEX('Disaggregation Records'!$E$59:$E$92,MATCH(LEFT(L297,255),LEFT('Disaggregation Records'!$D$59:$D$92,255),0))=0,"",INDEX('Disaggregation Records'!$E$59:$E$92,MATCH(LEFT(L297,255),LEFT('Disaggregation Records'!$D$59:$D$92,255),0))),"")</f>
        <v/>
      </c>
      <c r="D297" s="509" t="str">
        <f t="array" ref="D297">IFERROR(IF(INDEX('Disaggregation Records'!$F$59:$F$92,MATCH(LEFT(L297,255),LEFT('Disaggregation Records'!$D$59:$D$92,255),0))=0,"",INDEX('Disaggregation Records'!$F$59:$F$92,MATCH(LEFT(L297,255),LEFT('Disaggregation Records'!$D$59:$D$92,255),0))),"")</f>
        <v/>
      </c>
      <c r="E297" s="399" t="str">
        <f t="array" ref="E297">IFERROR(IF(INDEX('Disaggregation Data'!$K$159:$K$310,MATCH(LEFT(M297,255),LEFT('Disaggregation Data'!$J$159:$J$310,255),0))=0,"",INDEX('Disaggregation Data'!$K$159:$K$310,MATCH(LEFT(M297,255),LEFT('Disaggregation Data'!J$159:$J$310,255),0))),"")</f>
        <v/>
      </c>
      <c r="F297" s="399" t="str">
        <f t="array" ref="F297">IFERROR(IF(INDEX('Disaggregation Data'!$L$159:$L$310,MATCH(LEFT(M297,255),LEFT('Disaggregation Data'!$J$159:$J$310,255),0))=0,"",INDEX('Disaggregation Data'!$L$159:$L$310,MATCH(LEFT(M297,255),LEFT('Disaggregation Data'!J$159:$J$310,255),0))),"")</f>
        <v/>
      </c>
      <c r="G297" s="399" t="str">
        <f t="array" ref="G297">IFERROR(IF(INDEX('Disaggregation Data'!$O$159:$O$310,MATCH(LEFT(M297,255),LEFT('Disaggregation Data'!$J$159:$J$310,255),0))=0,"",INDEX('Disaggregation Data'!$O$159:$O$310,MATCH(LEFT(M297,255),LEFT('Disaggregation Data'!J$159:$J$310,255),0))),"")</f>
        <v/>
      </c>
      <c r="H297" s="398" t="str">
        <f t="array" ref="H297">IFERROR(IF(INDEX('Disaggregation Data'!$P$159:$P$310,MATCH(LEFT(M297,255),LEFT('Disaggregation Data'!$J$159:$J$310,255),0))=0,"",INDEX('Disaggregation Data'!$P$159:$P$310,MATCH(LEFT(M297,255),LEFT('Disaggregation Data'!J$159:$J$310,255),0))),"")</f>
        <v/>
      </c>
      <c r="I297" s="398" t="str">
        <f t="array" ref="I297">IFERROR(IF(INDEX('Disaggregation Data'!$M$159:$M$310,MATCH(LEFT(M297,255),LEFT('Disaggregation Data'!$J$159:$J$310,255),0))=0,"",INDEX('Disaggregation Data'!$M$159:$M$310,MATCH(LEFT(M297,255),LEFT('Disaggregation Data'!J$159:$J$310,255),0))),"")</f>
        <v/>
      </c>
      <c r="J297" s="398" t="str">
        <f t="array" ref="J297">IFERROR(IF(INDEX('Disaggregation Data'!$N$159:$N$310,MATCH(LEFT(M297,255),LEFT('Disaggregation Data'!$J$159:$J$310,255),0))=0,"",INDEX('Disaggregation Data'!$N$159:$N$310,MATCH(LEFT(M297,255),LEFT('Disaggregation Data'!J$159:$J$310,255),0))),"")</f>
        <v/>
      </c>
      <c r="K297" s="490">
        <f t="shared" si="20"/>
        <v>109</v>
      </c>
      <c r="L297" s="490" t="str">
        <f t="shared" si="21"/>
        <v/>
      </c>
      <c r="M297" s="490" t="str">
        <f t="shared" si="22"/>
        <v/>
      </c>
      <c r="N297" s="468" t="b">
        <f t="shared" si="23"/>
        <v>0</v>
      </c>
      <c r="O297" s="473" t="s">
        <v>1813</v>
      </c>
      <c r="P297" s="512" t="str">
        <f t="array" ref="P297">IFERROR(IF(INDEX('Disaggregation Records'!$G$59:$G$92,MATCH(LEFT(L297,255),LEFT('Disaggregation Records'!$D$59:$D$92,255),0))=0,"",INDEX('Disaggregation Records'!$G$59:$G$92,MATCH(LEFT(L297,255),LEFT('Disaggregation Records'!$D$59:$D$92,255),0))),"")</f>
        <v/>
      </c>
      <c r="Q297" s="511" t="s">
        <v>852</v>
      </c>
      <c r="R297" s="50"/>
    </row>
    <row r="298" spans="1:18" ht="47.1" customHeight="1" x14ac:dyDescent="0.25">
      <c r="A298" s="396">
        <v>14</v>
      </c>
      <c r="B298" s="414" t="str">
        <f>IFERROR(VLOOKUP(A298,'Outcome Indicators - Section C'!$A$10:$S$27,19,FALSE),"")</f>
        <v/>
      </c>
      <c r="C298" s="509" t="str">
        <f t="array" ref="C298">IFERROR(IF(INDEX('Disaggregation Records'!$E$59:$E$92,MATCH(LEFT(L298,255),LEFT('Disaggregation Records'!$D$59:$D$92,255),0))=0,"",INDEX('Disaggregation Records'!$E$59:$E$92,MATCH(LEFT(L298,255),LEFT('Disaggregation Records'!$D$59:$D$92,255),0))),"")</f>
        <v/>
      </c>
      <c r="D298" s="509" t="str">
        <f t="array" ref="D298">IFERROR(IF(INDEX('Disaggregation Records'!$F$59:$F$92,MATCH(LEFT(L298,255),LEFT('Disaggregation Records'!$D$59:$D$92,255),0))=0,"",INDEX('Disaggregation Records'!$F$59:$F$92,MATCH(LEFT(L298,255),LEFT('Disaggregation Records'!$D$59:$D$92,255),0))),"")</f>
        <v/>
      </c>
      <c r="E298" s="399" t="str">
        <f t="array" ref="E298">IFERROR(IF(INDEX('Disaggregation Data'!$K$159:$K$310,MATCH(LEFT(M298,255),LEFT('Disaggregation Data'!$J$159:$J$310,255),0))=0,"",INDEX('Disaggregation Data'!$K$159:$K$310,MATCH(LEFT(M298,255),LEFT('Disaggregation Data'!J$159:$J$310,255),0))),"")</f>
        <v/>
      </c>
      <c r="F298" s="399" t="str">
        <f t="array" ref="F298">IFERROR(IF(INDEX('Disaggregation Data'!$L$159:$L$310,MATCH(LEFT(M298,255),LEFT('Disaggregation Data'!$J$159:$J$310,255),0))=0,"",INDEX('Disaggregation Data'!$L$159:$L$310,MATCH(LEFT(M298,255),LEFT('Disaggregation Data'!J$159:$J$310,255),0))),"")</f>
        <v/>
      </c>
      <c r="G298" s="399" t="str">
        <f t="array" ref="G298">IFERROR(IF(INDEX('Disaggregation Data'!$O$159:$O$310,MATCH(LEFT(M298,255),LEFT('Disaggregation Data'!$J$159:$J$310,255),0))=0,"",INDEX('Disaggregation Data'!$O$159:$O$310,MATCH(LEFT(M298,255),LEFT('Disaggregation Data'!J$159:$J$310,255),0))),"")</f>
        <v/>
      </c>
      <c r="H298" s="398" t="str">
        <f t="array" ref="H298">IFERROR(IF(INDEX('Disaggregation Data'!$P$159:$P$310,MATCH(LEFT(M298,255),LEFT('Disaggregation Data'!$J$159:$J$310,255),0))=0,"",INDEX('Disaggregation Data'!$P$159:$P$310,MATCH(LEFT(M298,255),LEFT('Disaggregation Data'!J$159:$J$310,255),0))),"")</f>
        <v/>
      </c>
      <c r="I298" s="398" t="str">
        <f t="array" ref="I298">IFERROR(IF(INDEX('Disaggregation Data'!$M$159:$M$310,MATCH(LEFT(M298,255),LEFT('Disaggregation Data'!$J$159:$J$310,255),0))=0,"",INDEX('Disaggregation Data'!$M$159:$M$310,MATCH(LEFT(M298,255),LEFT('Disaggregation Data'!J$159:$J$310,255),0))),"")</f>
        <v/>
      </c>
      <c r="J298" s="398" t="str">
        <f t="array" ref="J298">IFERROR(IF(INDEX('Disaggregation Data'!$N$159:$N$310,MATCH(LEFT(M298,255),LEFT('Disaggregation Data'!$J$159:$J$310,255),0))=0,"",INDEX('Disaggregation Data'!$N$159:$N$310,MATCH(LEFT(M298,255),LEFT('Disaggregation Data'!J$159:$J$310,255),0))),"")</f>
        <v/>
      </c>
      <c r="K298" s="490">
        <f t="shared" si="20"/>
        <v>110</v>
      </c>
      <c r="L298" s="490" t="str">
        <f t="shared" si="21"/>
        <v/>
      </c>
      <c r="M298" s="490" t="str">
        <f t="shared" si="22"/>
        <v/>
      </c>
      <c r="N298" s="468" t="b">
        <f t="shared" si="23"/>
        <v>0</v>
      </c>
      <c r="O298" s="473" t="s">
        <v>1814</v>
      </c>
      <c r="P298" s="512" t="str">
        <f t="array" ref="P298">IFERROR(IF(INDEX('Disaggregation Records'!$G$59:$G$92,MATCH(LEFT(L298,255),LEFT('Disaggregation Records'!$D$59:$D$92,255),0))=0,"",INDEX('Disaggregation Records'!$G$59:$G$92,MATCH(LEFT(L298,255),LEFT('Disaggregation Records'!$D$59:$D$92,255),0))),"")</f>
        <v/>
      </c>
      <c r="Q298" s="511" t="s">
        <v>853</v>
      </c>
      <c r="R298" s="50"/>
    </row>
    <row r="299" spans="1:18" ht="47.1" customHeight="1" x14ac:dyDescent="0.25">
      <c r="A299" s="396">
        <v>14</v>
      </c>
      <c r="B299" s="414" t="str">
        <f>IFERROR(VLOOKUP(A299,'Outcome Indicators - Section C'!$A$10:$S$27,19,FALSE),"")</f>
        <v/>
      </c>
      <c r="C299" s="509" t="str">
        <f t="array" ref="C299">IFERROR(IF(INDEX('Disaggregation Records'!$E$59:$E$92,MATCH(LEFT(L299,255),LEFT('Disaggregation Records'!$D$59:$D$92,255),0))=0,"",INDEX('Disaggregation Records'!$E$59:$E$92,MATCH(LEFT(L299,255),LEFT('Disaggregation Records'!$D$59:$D$92,255),0))),"")</f>
        <v/>
      </c>
      <c r="D299" s="509" t="str">
        <f t="array" ref="D299">IFERROR(IF(INDEX('Disaggregation Records'!$F$59:$F$92,MATCH(LEFT(L299,255),LEFT('Disaggregation Records'!$D$59:$D$92,255),0))=0,"",INDEX('Disaggregation Records'!$F$59:$F$92,MATCH(LEFT(L299,255),LEFT('Disaggregation Records'!$D$59:$D$92,255),0))),"")</f>
        <v/>
      </c>
      <c r="E299" s="399" t="str">
        <f t="array" ref="E299">IFERROR(IF(INDEX('Disaggregation Data'!$K$159:$K$310,MATCH(LEFT(M299,255),LEFT('Disaggregation Data'!$J$159:$J$310,255),0))=0,"",INDEX('Disaggregation Data'!$K$159:$K$310,MATCH(LEFT(M299,255),LEFT('Disaggregation Data'!J$159:$J$310,255),0))),"")</f>
        <v/>
      </c>
      <c r="F299" s="399" t="str">
        <f t="array" ref="F299">IFERROR(IF(INDEX('Disaggregation Data'!$L$159:$L$310,MATCH(LEFT(M299,255),LEFT('Disaggregation Data'!$J$159:$J$310,255),0))=0,"",INDEX('Disaggregation Data'!$L$159:$L$310,MATCH(LEFT(M299,255),LEFT('Disaggregation Data'!J$159:$J$310,255),0))),"")</f>
        <v/>
      </c>
      <c r="G299" s="399" t="str">
        <f t="array" ref="G299">IFERROR(IF(INDEX('Disaggregation Data'!$O$159:$O$310,MATCH(LEFT(M299,255),LEFT('Disaggregation Data'!$J$159:$J$310,255),0))=0,"",INDEX('Disaggregation Data'!$O$159:$O$310,MATCH(LEFT(M299,255),LEFT('Disaggregation Data'!J$159:$J$310,255),0))),"")</f>
        <v/>
      </c>
      <c r="H299" s="398" t="str">
        <f t="array" ref="H299">IFERROR(IF(INDEX('Disaggregation Data'!$P$159:$P$310,MATCH(LEFT(M299,255),LEFT('Disaggregation Data'!$J$159:$J$310,255),0))=0,"",INDEX('Disaggregation Data'!$P$159:$P$310,MATCH(LEFT(M299,255),LEFT('Disaggregation Data'!J$159:$J$310,255),0))),"")</f>
        <v/>
      </c>
      <c r="I299" s="398" t="str">
        <f t="array" ref="I299">IFERROR(IF(INDEX('Disaggregation Data'!$M$159:$M$310,MATCH(LEFT(M299,255),LEFT('Disaggregation Data'!$J$159:$J$310,255),0))=0,"",INDEX('Disaggregation Data'!$M$159:$M$310,MATCH(LEFT(M299,255),LEFT('Disaggregation Data'!J$159:$J$310,255),0))),"")</f>
        <v/>
      </c>
      <c r="J299" s="398" t="str">
        <f t="array" ref="J299">IFERROR(IF(INDEX('Disaggregation Data'!$N$159:$N$310,MATCH(LEFT(M299,255),LEFT('Disaggregation Data'!$J$159:$J$310,255),0))=0,"",INDEX('Disaggregation Data'!$N$159:$N$310,MATCH(LEFT(M299,255),LEFT('Disaggregation Data'!J$159:$J$310,255),0))),"")</f>
        <v/>
      </c>
      <c r="K299" s="490">
        <f t="shared" si="20"/>
        <v>111</v>
      </c>
      <c r="L299" s="490" t="str">
        <f t="shared" si="21"/>
        <v/>
      </c>
      <c r="M299" s="490" t="str">
        <f t="shared" si="22"/>
        <v/>
      </c>
      <c r="N299" s="468" t="b">
        <f t="shared" si="23"/>
        <v>0</v>
      </c>
      <c r="O299" s="473" t="s">
        <v>1815</v>
      </c>
      <c r="P299" s="512" t="str">
        <f t="array" ref="P299">IFERROR(IF(INDEX('Disaggregation Records'!$G$59:$G$92,MATCH(LEFT(L299,255),LEFT('Disaggregation Records'!$D$59:$D$92,255),0))=0,"",INDEX('Disaggregation Records'!$G$59:$G$92,MATCH(LEFT(L299,255),LEFT('Disaggregation Records'!$D$59:$D$92,255),0))),"")</f>
        <v/>
      </c>
      <c r="Q299" s="511" t="s">
        <v>853</v>
      </c>
      <c r="R299" s="50"/>
    </row>
    <row r="300" spans="1:18" ht="47.1" customHeight="1" x14ac:dyDescent="0.25">
      <c r="A300" s="396">
        <v>14</v>
      </c>
      <c r="B300" s="414" t="str">
        <f>IFERROR(VLOOKUP(A300,'Outcome Indicators - Section C'!$A$10:$S$27,19,FALSE),"")</f>
        <v/>
      </c>
      <c r="C300" s="509" t="str">
        <f t="array" ref="C300">IFERROR(IF(INDEX('Disaggregation Records'!$E$59:$E$92,MATCH(LEFT(L300,255),LEFT('Disaggregation Records'!$D$59:$D$92,255),0))=0,"",INDEX('Disaggregation Records'!$E$59:$E$92,MATCH(LEFT(L300,255),LEFT('Disaggregation Records'!$D$59:$D$92,255),0))),"")</f>
        <v/>
      </c>
      <c r="D300" s="509" t="str">
        <f t="array" ref="D300">IFERROR(IF(INDEX('Disaggregation Records'!$F$59:$F$92,MATCH(LEFT(L300,255),LEFT('Disaggregation Records'!$D$59:$D$92,255),0))=0,"",INDEX('Disaggregation Records'!$F$59:$F$92,MATCH(LEFT(L300,255),LEFT('Disaggregation Records'!$D$59:$D$92,255),0))),"")</f>
        <v/>
      </c>
      <c r="E300" s="399" t="str">
        <f t="array" ref="E300">IFERROR(IF(INDEX('Disaggregation Data'!$K$159:$K$310,MATCH(LEFT(M300,255),LEFT('Disaggregation Data'!$J$159:$J$310,255),0))=0,"",INDEX('Disaggregation Data'!$K$159:$K$310,MATCH(LEFT(M300,255),LEFT('Disaggregation Data'!J$159:$J$310,255),0))),"")</f>
        <v/>
      </c>
      <c r="F300" s="399" t="str">
        <f t="array" ref="F300">IFERROR(IF(INDEX('Disaggregation Data'!$L$159:$L$310,MATCH(LEFT(M300,255),LEFT('Disaggregation Data'!$J$159:$J$310,255),0))=0,"",INDEX('Disaggregation Data'!$L$159:$L$310,MATCH(LEFT(M300,255),LEFT('Disaggregation Data'!J$159:$J$310,255),0))),"")</f>
        <v/>
      </c>
      <c r="G300" s="399" t="str">
        <f t="array" ref="G300">IFERROR(IF(INDEX('Disaggregation Data'!$O$159:$O$310,MATCH(LEFT(M300,255),LEFT('Disaggregation Data'!$J$159:$J$310,255),0))=0,"",INDEX('Disaggregation Data'!$O$159:$O$310,MATCH(LEFT(M300,255),LEFT('Disaggregation Data'!J$159:$J$310,255),0))),"")</f>
        <v/>
      </c>
      <c r="H300" s="398" t="str">
        <f t="array" ref="H300">IFERROR(IF(INDEX('Disaggregation Data'!$P$159:$P$310,MATCH(LEFT(M300,255),LEFT('Disaggregation Data'!$J$159:$J$310,255),0))=0,"",INDEX('Disaggregation Data'!$P$159:$P$310,MATCH(LEFT(M300,255),LEFT('Disaggregation Data'!J$159:$J$310,255),0))),"")</f>
        <v/>
      </c>
      <c r="I300" s="398" t="str">
        <f t="array" ref="I300">IFERROR(IF(INDEX('Disaggregation Data'!$M$159:$M$310,MATCH(LEFT(M300,255),LEFT('Disaggregation Data'!$J$159:$J$310,255),0))=0,"",INDEX('Disaggregation Data'!$M$159:$M$310,MATCH(LEFT(M300,255),LEFT('Disaggregation Data'!J$159:$J$310,255),0))),"")</f>
        <v/>
      </c>
      <c r="J300" s="398" t="str">
        <f t="array" ref="J300">IFERROR(IF(INDEX('Disaggregation Data'!$N$159:$N$310,MATCH(LEFT(M300,255),LEFT('Disaggregation Data'!$J$159:$J$310,255),0))=0,"",INDEX('Disaggregation Data'!$N$159:$N$310,MATCH(LEFT(M300,255),LEFT('Disaggregation Data'!J$159:$J$310,255),0))),"")</f>
        <v/>
      </c>
      <c r="K300" s="490">
        <f t="shared" si="20"/>
        <v>112</v>
      </c>
      <c r="L300" s="490" t="str">
        <f t="shared" si="21"/>
        <v/>
      </c>
      <c r="M300" s="490" t="str">
        <f t="shared" si="22"/>
        <v/>
      </c>
      <c r="N300" s="468" t="b">
        <f t="shared" si="23"/>
        <v>0</v>
      </c>
      <c r="O300" s="473" t="s">
        <v>1816</v>
      </c>
      <c r="P300" s="512" t="str">
        <f t="array" ref="P300">IFERROR(IF(INDEX('Disaggregation Records'!$G$59:$G$92,MATCH(LEFT(L300,255),LEFT('Disaggregation Records'!$D$59:$D$92,255),0))=0,"",INDEX('Disaggregation Records'!$G$59:$G$92,MATCH(LEFT(L300,255),LEFT('Disaggregation Records'!$D$59:$D$92,255),0))),"")</f>
        <v/>
      </c>
      <c r="Q300" s="511" t="s">
        <v>853</v>
      </c>
      <c r="R300" s="50"/>
    </row>
    <row r="301" spans="1:18" ht="47.1" customHeight="1" x14ac:dyDescent="0.25">
      <c r="A301" s="396">
        <v>14</v>
      </c>
      <c r="B301" s="414" t="str">
        <f>IFERROR(VLOOKUP(A301,'Outcome Indicators - Section C'!$A$10:$S$27,19,FALSE),"")</f>
        <v/>
      </c>
      <c r="C301" s="509" t="str">
        <f t="array" ref="C301">IFERROR(IF(INDEX('Disaggregation Records'!$E$59:$E$92,MATCH(LEFT(L301,255),LEFT('Disaggregation Records'!$D$59:$D$92,255),0))=0,"",INDEX('Disaggregation Records'!$E$59:$E$92,MATCH(LEFT(L301,255),LEFT('Disaggregation Records'!$D$59:$D$92,255),0))),"")</f>
        <v/>
      </c>
      <c r="D301" s="509" t="str">
        <f t="array" ref="D301">IFERROR(IF(INDEX('Disaggregation Records'!$F$59:$F$92,MATCH(LEFT(L301,255),LEFT('Disaggregation Records'!$D$59:$D$92,255),0))=0,"",INDEX('Disaggregation Records'!$F$59:$F$92,MATCH(LEFT(L301,255),LEFT('Disaggregation Records'!$D$59:$D$92,255),0))),"")</f>
        <v/>
      </c>
      <c r="E301" s="399" t="str">
        <f t="array" ref="E301">IFERROR(IF(INDEX('Disaggregation Data'!$K$159:$K$310,MATCH(LEFT(M301,255),LEFT('Disaggregation Data'!$J$159:$J$310,255),0))=0,"",INDEX('Disaggregation Data'!$K$159:$K$310,MATCH(LEFT(M301,255),LEFT('Disaggregation Data'!J$159:$J$310,255),0))),"")</f>
        <v/>
      </c>
      <c r="F301" s="399" t="str">
        <f t="array" ref="F301">IFERROR(IF(INDEX('Disaggregation Data'!$L$159:$L$310,MATCH(LEFT(M301,255),LEFT('Disaggregation Data'!$J$159:$J$310,255),0))=0,"",INDEX('Disaggregation Data'!$L$159:$L$310,MATCH(LEFT(M301,255),LEFT('Disaggregation Data'!J$159:$J$310,255),0))),"")</f>
        <v/>
      </c>
      <c r="G301" s="399" t="str">
        <f t="array" ref="G301">IFERROR(IF(INDEX('Disaggregation Data'!$O$159:$O$310,MATCH(LEFT(M301,255),LEFT('Disaggregation Data'!$J$159:$J$310,255),0))=0,"",INDEX('Disaggregation Data'!$O$159:$O$310,MATCH(LEFT(M301,255),LEFT('Disaggregation Data'!J$159:$J$310,255),0))),"")</f>
        <v/>
      </c>
      <c r="H301" s="398" t="str">
        <f t="array" ref="H301">IFERROR(IF(INDEX('Disaggregation Data'!$P$159:$P$310,MATCH(LEFT(M301,255),LEFT('Disaggregation Data'!$J$159:$J$310,255),0))=0,"",INDEX('Disaggregation Data'!$P$159:$P$310,MATCH(LEFT(M301,255),LEFT('Disaggregation Data'!J$159:$J$310,255),0))),"")</f>
        <v/>
      </c>
      <c r="I301" s="398" t="str">
        <f t="array" ref="I301">IFERROR(IF(INDEX('Disaggregation Data'!$M$159:$M$310,MATCH(LEFT(M301,255),LEFT('Disaggregation Data'!$J$159:$J$310,255),0))=0,"",INDEX('Disaggregation Data'!$M$159:$M$310,MATCH(LEFT(M301,255),LEFT('Disaggregation Data'!J$159:$J$310,255),0))),"")</f>
        <v/>
      </c>
      <c r="J301" s="398" t="str">
        <f t="array" ref="J301">IFERROR(IF(INDEX('Disaggregation Data'!$N$159:$N$310,MATCH(LEFT(M301,255),LEFT('Disaggregation Data'!$J$159:$J$310,255),0))=0,"",INDEX('Disaggregation Data'!$N$159:$N$310,MATCH(LEFT(M301,255),LEFT('Disaggregation Data'!J$159:$J$310,255),0))),"")</f>
        <v/>
      </c>
      <c r="K301" s="490">
        <f t="shared" si="20"/>
        <v>113</v>
      </c>
      <c r="L301" s="490" t="str">
        <f t="shared" si="21"/>
        <v/>
      </c>
      <c r="M301" s="490" t="str">
        <f t="shared" si="22"/>
        <v/>
      </c>
      <c r="N301" s="468" t="b">
        <f t="shared" si="23"/>
        <v>0</v>
      </c>
      <c r="O301" s="473" t="s">
        <v>1817</v>
      </c>
      <c r="P301" s="512" t="str">
        <f t="array" ref="P301">IFERROR(IF(INDEX('Disaggregation Records'!$G$59:$G$92,MATCH(LEFT(L301,255),LEFT('Disaggregation Records'!$D$59:$D$92,255),0))=0,"",INDEX('Disaggregation Records'!$G$59:$G$92,MATCH(LEFT(L301,255),LEFT('Disaggregation Records'!$D$59:$D$92,255),0))),"")</f>
        <v/>
      </c>
      <c r="Q301" s="511" t="s">
        <v>853</v>
      </c>
      <c r="R301" s="50"/>
    </row>
    <row r="302" spans="1:18" ht="47.1" customHeight="1" x14ac:dyDescent="0.25">
      <c r="A302" s="396">
        <v>14</v>
      </c>
      <c r="B302" s="414" t="str">
        <f>IFERROR(VLOOKUP(A302,'Outcome Indicators - Section C'!$A$10:$S$27,19,FALSE),"")</f>
        <v/>
      </c>
      <c r="C302" s="509" t="str">
        <f t="array" ref="C302">IFERROR(IF(INDEX('Disaggregation Records'!$E$59:$E$92,MATCH(LEFT(L302,255),LEFT('Disaggregation Records'!$D$59:$D$92,255),0))=0,"",INDEX('Disaggregation Records'!$E$59:$E$92,MATCH(LEFT(L302,255),LEFT('Disaggregation Records'!$D$59:$D$92,255),0))),"")</f>
        <v/>
      </c>
      <c r="D302" s="509" t="str">
        <f t="array" ref="D302">IFERROR(IF(INDEX('Disaggregation Records'!$F$59:$F$92,MATCH(LEFT(L302,255),LEFT('Disaggregation Records'!$D$59:$D$92,255),0))=0,"",INDEX('Disaggregation Records'!$F$59:$F$92,MATCH(LEFT(L302,255),LEFT('Disaggregation Records'!$D$59:$D$92,255),0))),"")</f>
        <v/>
      </c>
      <c r="E302" s="399" t="str">
        <f t="array" ref="E302">IFERROR(IF(INDEX('Disaggregation Data'!$K$159:$K$310,MATCH(LEFT(M302,255),LEFT('Disaggregation Data'!$J$159:$J$310,255),0))=0,"",INDEX('Disaggregation Data'!$K$159:$K$310,MATCH(LEFT(M302,255),LEFT('Disaggregation Data'!J$159:$J$310,255),0))),"")</f>
        <v/>
      </c>
      <c r="F302" s="399" t="str">
        <f t="array" ref="F302">IFERROR(IF(INDEX('Disaggregation Data'!$L$159:$L$310,MATCH(LEFT(M302,255),LEFT('Disaggregation Data'!$J$159:$J$310,255),0))=0,"",INDEX('Disaggregation Data'!$L$159:$L$310,MATCH(LEFT(M302,255),LEFT('Disaggregation Data'!J$159:$J$310,255),0))),"")</f>
        <v/>
      </c>
      <c r="G302" s="399" t="str">
        <f t="array" ref="G302">IFERROR(IF(INDEX('Disaggregation Data'!$O$159:$O$310,MATCH(LEFT(M302,255),LEFT('Disaggregation Data'!$J$159:$J$310,255),0))=0,"",INDEX('Disaggregation Data'!$O$159:$O$310,MATCH(LEFT(M302,255),LEFT('Disaggregation Data'!J$159:$J$310,255),0))),"")</f>
        <v/>
      </c>
      <c r="H302" s="398" t="str">
        <f t="array" ref="H302">IFERROR(IF(INDEX('Disaggregation Data'!$P$159:$P$310,MATCH(LEFT(M302,255),LEFT('Disaggregation Data'!$J$159:$J$310,255),0))=0,"",INDEX('Disaggregation Data'!$P$159:$P$310,MATCH(LEFT(M302,255),LEFT('Disaggregation Data'!J$159:$J$310,255),0))),"")</f>
        <v/>
      </c>
      <c r="I302" s="398" t="str">
        <f t="array" ref="I302">IFERROR(IF(INDEX('Disaggregation Data'!$M$159:$M$310,MATCH(LEFT(M302,255),LEFT('Disaggregation Data'!$J$159:$J$310,255),0))=0,"",INDEX('Disaggregation Data'!$M$159:$M$310,MATCH(LEFT(M302,255),LEFT('Disaggregation Data'!J$159:$J$310,255),0))),"")</f>
        <v/>
      </c>
      <c r="J302" s="398" t="str">
        <f t="array" ref="J302">IFERROR(IF(INDEX('Disaggregation Data'!$N$159:$N$310,MATCH(LEFT(M302,255),LEFT('Disaggregation Data'!$J$159:$J$310,255),0))=0,"",INDEX('Disaggregation Data'!$N$159:$N$310,MATCH(LEFT(M302,255),LEFT('Disaggregation Data'!J$159:$J$310,255),0))),"")</f>
        <v/>
      </c>
      <c r="K302" s="490">
        <f t="shared" si="20"/>
        <v>114</v>
      </c>
      <c r="L302" s="490" t="str">
        <f t="shared" si="21"/>
        <v/>
      </c>
      <c r="M302" s="490" t="str">
        <f t="shared" si="22"/>
        <v/>
      </c>
      <c r="N302" s="468" t="b">
        <f t="shared" si="23"/>
        <v>0</v>
      </c>
      <c r="O302" s="473" t="s">
        <v>1818</v>
      </c>
      <c r="P302" s="512" t="str">
        <f t="array" ref="P302">IFERROR(IF(INDEX('Disaggregation Records'!$G$59:$G$92,MATCH(LEFT(L302,255),LEFT('Disaggregation Records'!$D$59:$D$92,255),0))=0,"",INDEX('Disaggregation Records'!$G$59:$G$92,MATCH(LEFT(L302,255),LEFT('Disaggregation Records'!$D$59:$D$92,255),0))),"")</f>
        <v/>
      </c>
      <c r="Q302" s="511" t="s">
        <v>853</v>
      </c>
      <c r="R302" s="50"/>
    </row>
    <row r="303" spans="1:18" ht="47.1" customHeight="1" x14ac:dyDescent="0.25">
      <c r="A303" s="396">
        <v>14</v>
      </c>
      <c r="B303" s="414" t="str">
        <f>IFERROR(VLOOKUP(A303,'Outcome Indicators - Section C'!$A$10:$S$27,19,FALSE),"")</f>
        <v/>
      </c>
      <c r="C303" s="509" t="str">
        <f t="array" ref="C303">IFERROR(IF(INDEX('Disaggregation Records'!$E$59:$E$92,MATCH(LEFT(L303,255),LEFT('Disaggregation Records'!$D$59:$D$92,255),0))=0,"",INDEX('Disaggregation Records'!$E$59:$E$92,MATCH(LEFT(L303,255),LEFT('Disaggregation Records'!$D$59:$D$92,255),0))),"")</f>
        <v/>
      </c>
      <c r="D303" s="509" t="str">
        <f t="array" ref="D303">IFERROR(IF(INDEX('Disaggregation Records'!$F$59:$F$92,MATCH(LEFT(L303,255),LEFT('Disaggregation Records'!$D$59:$D$92,255),0))=0,"",INDEX('Disaggregation Records'!$F$59:$F$92,MATCH(LEFT(L303,255),LEFT('Disaggregation Records'!$D$59:$D$92,255),0))),"")</f>
        <v/>
      </c>
      <c r="E303" s="399" t="str">
        <f t="array" ref="E303">IFERROR(IF(INDEX('Disaggregation Data'!$K$159:$K$310,MATCH(LEFT(M303,255),LEFT('Disaggregation Data'!$J$159:$J$310,255),0))=0,"",INDEX('Disaggregation Data'!$K$159:$K$310,MATCH(LEFT(M303,255),LEFT('Disaggregation Data'!J$159:$J$310,255),0))),"")</f>
        <v/>
      </c>
      <c r="F303" s="399" t="str">
        <f t="array" ref="F303">IFERROR(IF(INDEX('Disaggregation Data'!$L$159:$L$310,MATCH(LEFT(M303,255),LEFT('Disaggregation Data'!$J$159:$J$310,255),0))=0,"",INDEX('Disaggregation Data'!$L$159:$L$310,MATCH(LEFT(M303,255),LEFT('Disaggregation Data'!J$159:$J$310,255),0))),"")</f>
        <v/>
      </c>
      <c r="G303" s="399" t="str">
        <f t="array" ref="G303">IFERROR(IF(INDEX('Disaggregation Data'!$O$159:$O$310,MATCH(LEFT(M303,255),LEFT('Disaggregation Data'!$J$159:$J$310,255),0))=0,"",INDEX('Disaggregation Data'!$O$159:$O$310,MATCH(LEFT(M303,255),LEFT('Disaggregation Data'!J$159:$J$310,255),0))),"")</f>
        <v/>
      </c>
      <c r="H303" s="398" t="str">
        <f t="array" ref="H303">IFERROR(IF(INDEX('Disaggregation Data'!$P$159:$P$310,MATCH(LEFT(M303,255),LEFT('Disaggregation Data'!$J$159:$J$310,255),0))=0,"",INDEX('Disaggregation Data'!$P$159:$P$310,MATCH(LEFT(M303,255),LEFT('Disaggregation Data'!J$159:$J$310,255),0))),"")</f>
        <v/>
      </c>
      <c r="I303" s="398" t="str">
        <f t="array" ref="I303">IFERROR(IF(INDEX('Disaggregation Data'!$M$159:$M$310,MATCH(LEFT(M303,255),LEFT('Disaggregation Data'!$J$159:$J$310,255),0))=0,"",INDEX('Disaggregation Data'!$M$159:$M$310,MATCH(LEFT(M303,255),LEFT('Disaggregation Data'!J$159:$J$310,255),0))),"")</f>
        <v/>
      </c>
      <c r="J303" s="398" t="str">
        <f t="array" ref="J303">IFERROR(IF(INDEX('Disaggregation Data'!$N$159:$N$310,MATCH(LEFT(M303,255),LEFT('Disaggregation Data'!$J$159:$J$310,255),0))=0,"",INDEX('Disaggregation Data'!$N$159:$N$310,MATCH(LEFT(M303,255),LEFT('Disaggregation Data'!J$159:$J$310,255),0))),"")</f>
        <v/>
      </c>
      <c r="K303" s="490">
        <f t="shared" si="20"/>
        <v>115</v>
      </c>
      <c r="L303" s="490" t="str">
        <f t="shared" si="21"/>
        <v/>
      </c>
      <c r="M303" s="490" t="str">
        <f t="shared" si="22"/>
        <v/>
      </c>
      <c r="N303" s="468" t="b">
        <f t="shared" si="23"/>
        <v>0</v>
      </c>
      <c r="O303" s="473" t="s">
        <v>1819</v>
      </c>
      <c r="P303" s="512" t="str">
        <f t="array" ref="P303">IFERROR(IF(INDEX('Disaggregation Records'!$G$59:$G$92,MATCH(LEFT(L303,255),LEFT('Disaggregation Records'!$D$59:$D$92,255),0))=0,"",INDEX('Disaggregation Records'!$G$59:$G$92,MATCH(LEFT(L303,255),LEFT('Disaggregation Records'!$D$59:$D$92,255),0))),"")</f>
        <v/>
      </c>
      <c r="Q303" s="511" t="s">
        <v>853</v>
      </c>
      <c r="R303" s="50"/>
    </row>
    <row r="304" spans="1:18" ht="47.1" customHeight="1" x14ac:dyDescent="0.25">
      <c r="A304" s="396">
        <v>14</v>
      </c>
      <c r="B304" s="414" t="str">
        <f>IFERROR(VLOOKUP(A304,'Outcome Indicators - Section C'!$A$10:$S$27,19,FALSE),"")</f>
        <v/>
      </c>
      <c r="C304" s="509" t="str">
        <f t="array" ref="C304">IFERROR(IF(INDEX('Disaggregation Records'!$E$59:$E$92,MATCH(LEFT(L304,255),LEFT('Disaggregation Records'!$D$59:$D$92,255),0))=0,"",INDEX('Disaggregation Records'!$E$59:$E$92,MATCH(LEFT(L304,255),LEFT('Disaggregation Records'!$D$59:$D$92,255),0))),"")</f>
        <v/>
      </c>
      <c r="D304" s="509" t="str">
        <f t="array" ref="D304">IFERROR(IF(INDEX('Disaggregation Records'!$F$59:$F$92,MATCH(LEFT(L304,255),LEFT('Disaggregation Records'!$D$59:$D$92,255),0))=0,"",INDEX('Disaggregation Records'!$F$59:$F$92,MATCH(LEFT(L304,255),LEFT('Disaggregation Records'!$D$59:$D$92,255),0))),"")</f>
        <v/>
      </c>
      <c r="E304" s="399" t="str">
        <f t="array" ref="E304">IFERROR(IF(INDEX('Disaggregation Data'!$K$159:$K$310,MATCH(LEFT(M304,255),LEFT('Disaggregation Data'!$J$159:$J$310,255),0))=0,"",INDEX('Disaggregation Data'!$K$159:$K$310,MATCH(LEFT(M304,255),LEFT('Disaggregation Data'!J$159:$J$310,255),0))),"")</f>
        <v/>
      </c>
      <c r="F304" s="399" t="str">
        <f t="array" ref="F304">IFERROR(IF(INDEX('Disaggregation Data'!$L$159:$L$310,MATCH(LEFT(M304,255),LEFT('Disaggregation Data'!$J$159:$J$310,255),0))=0,"",INDEX('Disaggregation Data'!$L$159:$L$310,MATCH(LEFT(M304,255),LEFT('Disaggregation Data'!J$159:$J$310,255),0))),"")</f>
        <v/>
      </c>
      <c r="G304" s="399" t="str">
        <f t="array" ref="G304">IFERROR(IF(INDEX('Disaggregation Data'!$O$159:$O$310,MATCH(LEFT(M304,255),LEFT('Disaggregation Data'!$J$159:$J$310,255),0))=0,"",INDEX('Disaggregation Data'!$O$159:$O$310,MATCH(LEFT(M304,255),LEFT('Disaggregation Data'!J$159:$J$310,255),0))),"")</f>
        <v/>
      </c>
      <c r="H304" s="398" t="str">
        <f t="array" ref="H304">IFERROR(IF(INDEX('Disaggregation Data'!$P$159:$P$310,MATCH(LEFT(M304,255),LEFT('Disaggregation Data'!$J$159:$J$310,255),0))=0,"",INDEX('Disaggregation Data'!$P$159:$P$310,MATCH(LEFT(M304,255),LEFT('Disaggregation Data'!J$159:$J$310,255),0))),"")</f>
        <v/>
      </c>
      <c r="I304" s="398" t="str">
        <f t="array" ref="I304">IFERROR(IF(INDEX('Disaggregation Data'!$M$159:$M$310,MATCH(LEFT(M304,255),LEFT('Disaggregation Data'!$J$159:$J$310,255),0))=0,"",INDEX('Disaggregation Data'!$M$159:$M$310,MATCH(LEFT(M304,255),LEFT('Disaggregation Data'!J$159:$J$310,255),0))),"")</f>
        <v/>
      </c>
      <c r="J304" s="398" t="str">
        <f t="array" ref="J304">IFERROR(IF(INDEX('Disaggregation Data'!$N$159:$N$310,MATCH(LEFT(M304,255),LEFT('Disaggregation Data'!$J$159:$J$310,255),0))=0,"",INDEX('Disaggregation Data'!$N$159:$N$310,MATCH(LEFT(M304,255),LEFT('Disaggregation Data'!J$159:$J$310,255),0))),"")</f>
        <v/>
      </c>
      <c r="K304" s="490">
        <f t="shared" si="20"/>
        <v>116</v>
      </c>
      <c r="L304" s="490" t="str">
        <f t="shared" si="21"/>
        <v/>
      </c>
      <c r="M304" s="490" t="str">
        <f t="shared" si="22"/>
        <v/>
      </c>
      <c r="N304" s="468" t="b">
        <f t="shared" si="23"/>
        <v>0</v>
      </c>
      <c r="O304" s="473" t="s">
        <v>1820</v>
      </c>
      <c r="P304" s="512" t="str">
        <f t="array" ref="P304">IFERROR(IF(INDEX('Disaggregation Records'!$G$59:$G$92,MATCH(LEFT(L304,255),LEFT('Disaggregation Records'!$D$59:$D$92,255),0))=0,"",INDEX('Disaggregation Records'!$G$59:$G$92,MATCH(LEFT(L304,255),LEFT('Disaggregation Records'!$D$59:$D$92,255),0))),"")</f>
        <v/>
      </c>
      <c r="Q304" s="511" t="s">
        <v>853</v>
      </c>
      <c r="R304" s="50"/>
    </row>
    <row r="305" spans="1:18" ht="47.1" customHeight="1" x14ac:dyDescent="0.25">
      <c r="A305" s="396">
        <v>14</v>
      </c>
      <c r="B305" s="414" t="str">
        <f>IFERROR(VLOOKUP(A305,'Outcome Indicators - Section C'!$A$10:$S$27,19,FALSE),"")</f>
        <v/>
      </c>
      <c r="C305" s="509" t="str">
        <f t="array" ref="C305">IFERROR(IF(INDEX('Disaggregation Records'!$E$59:$E$92,MATCH(LEFT(L305,255),LEFT('Disaggregation Records'!$D$59:$D$92,255),0))=0,"",INDEX('Disaggregation Records'!$E$59:$E$92,MATCH(LEFT(L305,255),LEFT('Disaggregation Records'!$D$59:$D$92,255),0))),"")</f>
        <v/>
      </c>
      <c r="D305" s="509" t="str">
        <f t="array" ref="D305">IFERROR(IF(INDEX('Disaggregation Records'!$F$59:$F$92,MATCH(LEFT(L305,255),LEFT('Disaggregation Records'!$D$59:$D$92,255),0))=0,"",INDEX('Disaggregation Records'!$F$59:$F$92,MATCH(LEFT(L305,255),LEFT('Disaggregation Records'!$D$59:$D$92,255),0))),"")</f>
        <v/>
      </c>
      <c r="E305" s="399" t="str">
        <f t="array" ref="E305">IFERROR(IF(INDEX('Disaggregation Data'!$K$159:$K$310,MATCH(LEFT(M305,255),LEFT('Disaggregation Data'!$J$159:$J$310,255),0))=0,"",INDEX('Disaggregation Data'!$K$159:$K$310,MATCH(LEFT(M305,255),LEFT('Disaggregation Data'!J$159:$J$310,255),0))),"")</f>
        <v/>
      </c>
      <c r="F305" s="399" t="str">
        <f t="array" ref="F305">IFERROR(IF(INDEX('Disaggregation Data'!$L$159:$L$310,MATCH(LEFT(M305,255),LEFT('Disaggregation Data'!$J$159:$J$310,255),0))=0,"",INDEX('Disaggregation Data'!$L$159:$L$310,MATCH(LEFT(M305,255),LEFT('Disaggregation Data'!J$159:$J$310,255),0))),"")</f>
        <v/>
      </c>
      <c r="G305" s="399" t="str">
        <f t="array" ref="G305">IFERROR(IF(INDEX('Disaggregation Data'!$O$159:$O$310,MATCH(LEFT(M305,255),LEFT('Disaggregation Data'!$J$159:$J$310,255),0))=0,"",INDEX('Disaggregation Data'!$O$159:$O$310,MATCH(LEFT(M305,255),LEFT('Disaggregation Data'!J$159:$J$310,255),0))),"")</f>
        <v/>
      </c>
      <c r="H305" s="398" t="str">
        <f t="array" ref="H305">IFERROR(IF(INDEX('Disaggregation Data'!$P$159:$P$310,MATCH(LEFT(M305,255),LEFT('Disaggregation Data'!$J$159:$J$310,255),0))=0,"",INDEX('Disaggregation Data'!$P$159:$P$310,MATCH(LEFT(M305,255),LEFT('Disaggregation Data'!J$159:$J$310,255),0))),"")</f>
        <v/>
      </c>
      <c r="I305" s="398" t="str">
        <f t="array" ref="I305">IFERROR(IF(INDEX('Disaggregation Data'!$M$159:$M$310,MATCH(LEFT(M305,255),LEFT('Disaggregation Data'!$J$159:$J$310,255),0))=0,"",INDEX('Disaggregation Data'!$M$159:$M$310,MATCH(LEFT(M305,255),LEFT('Disaggregation Data'!J$159:$J$310,255),0))),"")</f>
        <v/>
      </c>
      <c r="J305" s="398" t="str">
        <f t="array" ref="J305">IFERROR(IF(INDEX('Disaggregation Data'!$N$159:$N$310,MATCH(LEFT(M305,255),LEFT('Disaggregation Data'!$J$159:$J$310,255),0))=0,"",INDEX('Disaggregation Data'!$N$159:$N$310,MATCH(LEFT(M305,255),LEFT('Disaggregation Data'!J$159:$J$310,255),0))),"")</f>
        <v/>
      </c>
      <c r="K305" s="490">
        <f t="shared" si="20"/>
        <v>117</v>
      </c>
      <c r="L305" s="490" t="str">
        <f t="shared" si="21"/>
        <v/>
      </c>
      <c r="M305" s="490" t="str">
        <f t="shared" si="22"/>
        <v/>
      </c>
      <c r="N305" s="468" t="b">
        <f t="shared" si="23"/>
        <v>0</v>
      </c>
      <c r="O305" s="473" t="s">
        <v>1821</v>
      </c>
      <c r="P305" s="512" t="str">
        <f t="array" ref="P305">IFERROR(IF(INDEX('Disaggregation Records'!$G$59:$G$92,MATCH(LEFT(L305,255),LEFT('Disaggregation Records'!$D$59:$D$92,255),0))=0,"",INDEX('Disaggregation Records'!$G$59:$G$92,MATCH(LEFT(L305,255),LEFT('Disaggregation Records'!$D$59:$D$92,255),0))),"")</f>
        <v/>
      </c>
      <c r="Q305" s="511" t="s">
        <v>853</v>
      </c>
      <c r="R305" s="50"/>
    </row>
    <row r="306" spans="1:18" ht="47.1" customHeight="1" x14ac:dyDescent="0.25">
      <c r="A306" s="396">
        <v>14</v>
      </c>
      <c r="B306" s="414" t="str">
        <f>IFERROR(VLOOKUP(A306,'Outcome Indicators - Section C'!$A$10:$S$27,19,FALSE),"")</f>
        <v/>
      </c>
      <c r="C306" s="509" t="str">
        <f t="array" ref="C306">IFERROR(IF(INDEX('Disaggregation Records'!$E$59:$E$92,MATCH(LEFT(L306,255),LEFT('Disaggregation Records'!$D$59:$D$92,255),0))=0,"",INDEX('Disaggregation Records'!$E$59:$E$92,MATCH(LEFT(L306,255),LEFT('Disaggregation Records'!$D$59:$D$92,255),0))),"")</f>
        <v/>
      </c>
      <c r="D306" s="509" t="str">
        <f t="array" ref="D306">IFERROR(IF(INDEX('Disaggregation Records'!$F$59:$F$92,MATCH(LEFT(L306,255),LEFT('Disaggregation Records'!$D$59:$D$92,255),0))=0,"",INDEX('Disaggregation Records'!$F$59:$F$92,MATCH(LEFT(L306,255),LEFT('Disaggregation Records'!$D$59:$D$92,255),0))),"")</f>
        <v/>
      </c>
      <c r="E306" s="399" t="str">
        <f t="array" ref="E306">IFERROR(IF(INDEX('Disaggregation Data'!$K$159:$K$310,MATCH(LEFT(M306,255),LEFT('Disaggregation Data'!$J$159:$J$310,255),0))=0,"",INDEX('Disaggregation Data'!$K$159:$K$310,MATCH(LEFT(M306,255),LEFT('Disaggregation Data'!J$159:$J$310,255),0))),"")</f>
        <v/>
      </c>
      <c r="F306" s="399" t="str">
        <f t="array" ref="F306">IFERROR(IF(INDEX('Disaggregation Data'!$L$159:$L$310,MATCH(LEFT(M306,255),LEFT('Disaggregation Data'!$J$159:$J$310,255),0))=0,"",INDEX('Disaggregation Data'!$L$159:$L$310,MATCH(LEFT(M306,255),LEFT('Disaggregation Data'!J$159:$J$310,255),0))),"")</f>
        <v/>
      </c>
      <c r="G306" s="399" t="str">
        <f t="array" ref="G306">IFERROR(IF(INDEX('Disaggregation Data'!$O$159:$O$310,MATCH(LEFT(M306,255),LEFT('Disaggregation Data'!$J$159:$J$310,255),0))=0,"",INDEX('Disaggregation Data'!$O$159:$O$310,MATCH(LEFT(M306,255),LEFT('Disaggregation Data'!J$159:$J$310,255),0))),"")</f>
        <v/>
      </c>
      <c r="H306" s="398" t="str">
        <f t="array" ref="H306">IFERROR(IF(INDEX('Disaggregation Data'!$P$159:$P$310,MATCH(LEFT(M306,255),LEFT('Disaggregation Data'!$J$159:$J$310,255),0))=0,"",INDEX('Disaggregation Data'!$P$159:$P$310,MATCH(LEFT(M306,255),LEFT('Disaggregation Data'!J$159:$J$310,255),0))),"")</f>
        <v/>
      </c>
      <c r="I306" s="398" t="str">
        <f t="array" ref="I306">IFERROR(IF(INDEX('Disaggregation Data'!$M$159:$M$310,MATCH(LEFT(M306,255),LEFT('Disaggregation Data'!$J$159:$J$310,255),0))=0,"",INDEX('Disaggregation Data'!$M$159:$M$310,MATCH(LEFT(M306,255),LEFT('Disaggregation Data'!J$159:$J$310,255),0))),"")</f>
        <v/>
      </c>
      <c r="J306" s="398" t="str">
        <f t="array" ref="J306">IFERROR(IF(INDEX('Disaggregation Data'!$N$159:$N$310,MATCH(LEFT(M306,255),LEFT('Disaggregation Data'!$J$159:$J$310,255),0))=0,"",INDEX('Disaggregation Data'!$N$159:$N$310,MATCH(LEFT(M306,255),LEFT('Disaggregation Data'!J$159:$J$310,255),0))),"")</f>
        <v/>
      </c>
      <c r="K306" s="490">
        <f t="shared" si="20"/>
        <v>118</v>
      </c>
      <c r="L306" s="490" t="str">
        <f t="shared" si="21"/>
        <v/>
      </c>
      <c r="M306" s="490" t="str">
        <f t="shared" si="22"/>
        <v/>
      </c>
      <c r="N306" s="468" t="b">
        <f t="shared" si="23"/>
        <v>0</v>
      </c>
      <c r="O306" s="473" t="s">
        <v>1822</v>
      </c>
      <c r="P306" s="512" t="str">
        <f t="array" ref="P306">IFERROR(IF(INDEX('Disaggregation Records'!$G$59:$G$92,MATCH(LEFT(L306,255),LEFT('Disaggregation Records'!$D$59:$D$92,255),0))=0,"",INDEX('Disaggregation Records'!$G$59:$G$92,MATCH(LEFT(L306,255),LEFT('Disaggregation Records'!$D$59:$D$92,255),0))),"")</f>
        <v/>
      </c>
      <c r="Q306" s="511" t="s">
        <v>853</v>
      </c>
      <c r="R306" s="50"/>
    </row>
    <row r="307" spans="1:18" ht="47.1" customHeight="1" x14ac:dyDescent="0.25">
      <c r="A307" s="396">
        <v>14</v>
      </c>
      <c r="B307" s="414" t="str">
        <f>IFERROR(VLOOKUP(A307,'Outcome Indicators - Section C'!$A$10:$S$27,19,FALSE),"")</f>
        <v/>
      </c>
      <c r="C307" s="509" t="str">
        <f t="array" ref="C307">IFERROR(IF(INDEX('Disaggregation Records'!$E$59:$E$92,MATCH(LEFT(L307,255),LEFT('Disaggregation Records'!$D$59:$D$92,255),0))=0,"",INDEX('Disaggregation Records'!$E$59:$E$92,MATCH(LEFT(L307,255),LEFT('Disaggregation Records'!$D$59:$D$92,255),0))),"")</f>
        <v/>
      </c>
      <c r="D307" s="509" t="str">
        <f t="array" ref="D307">IFERROR(IF(INDEX('Disaggregation Records'!$F$59:$F$92,MATCH(LEFT(L307,255),LEFT('Disaggregation Records'!$D$59:$D$92,255),0))=0,"",INDEX('Disaggregation Records'!$F$59:$F$92,MATCH(LEFT(L307,255),LEFT('Disaggregation Records'!$D$59:$D$92,255),0))),"")</f>
        <v/>
      </c>
      <c r="E307" s="399" t="str">
        <f t="array" ref="E307">IFERROR(IF(INDEX('Disaggregation Data'!$K$159:$K$310,MATCH(LEFT(M307,255),LEFT('Disaggregation Data'!$J$159:$J$310,255),0))=0,"",INDEX('Disaggregation Data'!$K$159:$K$310,MATCH(LEFT(M307,255),LEFT('Disaggregation Data'!J$159:$J$310,255),0))),"")</f>
        <v/>
      </c>
      <c r="F307" s="399" t="str">
        <f t="array" ref="F307">IFERROR(IF(INDEX('Disaggregation Data'!$L$159:$L$310,MATCH(LEFT(M307,255),LEFT('Disaggregation Data'!$J$159:$J$310,255),0))=0,"",INDEX('Disaggregation Data'!$L$159:$L$310,MATCH(LEFT(M307,255),LEFT('Disaggregation Data'!J$159:$J$310,255),0))),"")</f>
        <v/>
      </c>
      <c r="G307" s="399" t="str">
        <f t="array" ref="G307">IFERROR(IF(INDEX('Disaggregation Data'!$O$159:$O$310,MATCH(LEFT(M307,255),LEFT('Disaggregation Data'!$J$159:$J$310,255),0))=0,"",INDEX('Disaggregation Data'!$O$159:$O$310,MATCH(LEFT(M307,255),LEFT('Disaggregation Data'!J$159:$J$310,255),0))),"")</f>
        <v/>
      </c>
      <c r="H307" s="398" t="str">
        <f t="array" ref="H307">IFERROR(IF(INDEX('Disaggregation Data'!$P$159:$P$310,MATCH(LEFT(M307,255),LEFT('Disaggregation Data'!$J$159:$J$310,255),0))=0,"",INDEX('Disaggregation Data'!$P$159:$P$310,MATCH(LEFT(M307,255),LEFT('Disaggregation Data'!J$159:$J$310,255),0))),"")</f>
        <v/>
      </c>
      <c r="I307" s="398" t="str">
        <f t="array" ref="I307">IFERROR(IF(INDEX('Disaggregation Data'!$M$159:$M$310,MATCH(LEFT(M307,255),LEFT('Disaggregation Data'!$J$159:$J$310,255),0))=0,"",INDEX('Disaggregation Data'!$M$159:$M$310,MATCH(LEFT(M307,255),LEFT('Disaggregation Data'!J$159:$J$310,255),0))),"")</f>
        <v/>
      </c>
      <c r="J307" s="398" t="str">
        <f t="array" ref="J307">IFERROR(IF(INDEX('Disaggregation Data'!$N$159:$N$310,MATCH(LEFT(M307,255),LEFT('Disaggregation Data'!$J$159:$J$310,255),0))=0,"",INDEX('Disaggregation Data'!$N$159:$N$310,MATCH(LEFT(M307,255),LEFT('Disaggregation Data'!J$159:$J$310,255),0))),"")</f>
        <v/>
      </c>
      <c r="K307" s="490">
        <f t="shared" si="20"/>
        <v>119</v>
      </c>
      <c r="L307" s="490" t="str">
        <f t="shared" si="21"/>
        <v/>
      </c>
      <c r="M307" s="490" t="str">
        <f t="shared" si="22"/>
        <v/>
      </c>
      <c r="N307" s="468" t="b">
        <f t="shared" si="23"/>
        <v>0</v>
      </c>
      <c r="O307" s="473" t="s">
        <v>1823</v>
      </c>
      <c r="P307" s="512" t="str">
        <f t="array" ref="P307">IFERROR(IF(INDEX('Disaggregation Records'!$G$59:$G$92,MATCH(LEFT(L307,255),LEFT('Disaggregation Records'!$D$59:$D$92,255),0))=0,"",INDEX('Disaggregation Records'!$G$59:$G$92,MATCH(LEFT(L307,255),LEFT('Disaggregation Records'!$D$59:$D$92,255),0))),"")</f>
        <v/>
      </c>
      <c r="Q307" s="511" t="s">
        <v>853</v>
      </c>
      <c r="R307" s="50"/>
    </row>
    <row r="308" spans="1:18" ht="47.1" customHeight="1" x14ac:dyDescent="0.25">
      <c r="A308" s="396">
        <v>15</v>
      </c>
      <c r="B308" s="414" t="str">
        <f>IFERROR(VLOOKUP(A308,'Outcome Indicators - Section C'!$A$10:$S$27,19,FALSE),"")</f>
        <v/>
      </c>
      <c r="C308" s="509" t="str">
        <f t="array" ref="C308">IFERROR(IF(INDEX('Disaggregation Records'!$E$59:$E$92,MATCH(LEFT(L308,255),LEFT('Disaggregation Records'!$D$59:$D$92,255),0))=0,"",INDEX('Disaggregation Records'!$E$59:$E$92,MATCH(LEFT(L308,255),LEFT('Disaggregation Records'!$D$59:$D$92,255),0))),"")</f>
        <v/>
      </c>
      <c r="D308" s="509" t="str">
        <f t="array" ref="D308">IFERROR(IF(INDEX('Disaggregation Records'!$F$59:$F$92,MATCH(LEFT(L308,255),LEFT('Disaggregation Records'!$D$59:$D$92,255),0))=0,"",INDEX('Disaggregation Records'!$F$59:$F$92,MATCH(LEFT(L308,255),LEFT('Disaggregation Records'!$D$59:$D$92,255),0))),"")</f>
        <v/>
      </c>
      <c r="E308" s="399" t="str">
        <f t="array" ref="E308">IFERROR(IF(INDEX('Disaggregation Data'!$K$159:$K$310,MATCH(LEFT(M308,255),LEFT('Disaggregation Data'!$J$159:$J$310,255),0))=0,"",INDEX('Disaggregation Data'!$K$159:$K$310,MATCH(LEFT(M308,255),LEFT('Disaggregation Data'!J$159:$J$310,255),0))),"")</f>
        <v/>
      </c>
      <c r="F308" s="399" t="str">
        <f t="array" ref="F308">IFERROR(IF(INDEX('Disaggregation Data'!$L$159:$L$310,MATCH(LEFT(M308,255),LEFT('Disaggregation Data'!$J$159:$J$310,255),0))=0,"",INDEX('Disaggregation Data'!$L$159:$L$310,MATCH(LEFT(M308,255),LEFT('Disaggregation Data'!J$159:$J$310,255),0))),"")</f>
        <v/>
      </c>
      <c r="G308" s="399" t="str">
        <f t="array" ref="G308">IFERROR(IF(INDEX('Disaggregation Data'!$O$159:$O$310,MATCH(LEFT(M308,255),LEFT('Disaggregation Data'!$J$159:$J$310,255),0))=0,"",INDEX('Disaggregation Data'!$O$159:$O$310,MATCH(LEFT(M308,255),LEFT('Disaggregation Data'!J$159:$J$310,255),0))),"")</f>
        <v/>
      </c>
      <c r="H308" s="398" t="str">
        <f t="array" ref="H308">IFERROR(IF(INDEX('Disaggregation Data'!$P$159:$P$310,MATCH(LEFT(M308,255),LEFT('Disaggregation Data'!$J$159:$J$310,255),0))=0,"",INDEX('Disaggregation Data'!$P$159:$P$310,MATCH(LEFT(M308,255),LEFT('Disaggregation Data'!J$159:$J$310,255),0))),"")</f>
        <v/>
      </c>
      <c r="I308" s="398" t="str">
        <f t="array" ref="I308">IFERROR(IF(INDEX('Disaggregation Data'!$M$159:$M$310,MATCH(LEFT(M308,255),LEFT('Disaggregation Data'!$J$159:$J$310,255),0))=0,"",INDEX('Disaggregation Data'!$M$159:$M$310,MATCH(LEFT(M308,255),LEFT('Disaggregation Data'!J$159:$J$310,255),0))),"")</f>
        <v/>
      </c>
      <c r="J308" s="398" t="str">
        <f t="array" ref="J308">IFERROR(IF(INDEX('Disaggregation Data'!$N$159:$N$310,MATCH(LEFT(M308,255),LEFT('Disaggregation Data'!$J$159:$J$310,255),0))=0,"",INDEX('Disaggregation Data'!$N$159:$N$310,MATCH(LEFT(M308,255),LEFT('Disaggregation Data'!J$159:$J$310,255),0))),"")</f>
        <v/>
      </c>
      <c r="K308" s="490">
        <f t="shared" si="20"/>
        <v>120</v>
      </c>
      <c r="L308" s="490" t="str">
        <f t="shared" si="21"/>
        <v/>
      </c>
      <c r="M308" s="490" t="str">
        <f t="shared" si="22"/>
        <v/>
      </c>
      <c r="N308" s="468" t="b">
        <f t="shared" si="23"/>
        <v>0</v>
      </c>
      <c r="O308" s="473" t="s">
        <v>1824</v>
      </c>
      <c r="P308" s="512" t="str">
        <f t="array" ref="P308">IFERROR(IF(INDEX('Disaggregation Records'!$G$59:$G$92,MATCH(LEFT(L308,255),LEFT('Disaggregation Records'!$D$59:$D$92,255),0))=0,"",INDEX('Disaggregation Records'!$G$59:$G$92,MATCH(LEFT(L308,255),LEFT('Disaggregation Records'!$D$59:$D$92,255),0))),"")</f>
        <v/>
      </c>
      <c r="Q308" s="511" t="s">
        <v>854</v>
      </c>
      <c r="R308" s="50"/>
    </row>
    <row r="309" spans="1:18" ht="47.1" customHeight="1" x14ac:dyDescent="0.25">
      <c r="A309" s="396">
        <v>15</v>
      </c>
      <c r="B309" s="414" t="str">
        <f>IFERROR(VLOOKUP(A309,'Outcome Indicators - Section C'!$A$10:$S$27,19,FALSE),"")</f>
        <v/>
      </c>
      <c r="C309" s="509" t="str">
        <f t="array" ref="C309">IFERROR(IF(INDEX('Disaggregation Records'!$E$59:$E$92,MATCH(LEFT(L309,255),LEFT('Disaggregation Records'!$D$59:$D$92,255),0))=0,"",INDEX('Disaggregation Records'!$E$59:$E$92,MATCH(LEFT(L309,255),LEFT('Disaggregation Records'!$D$59:$D$92,255),0))),"")</f>
        <v/>
      </c>
      <c r="D309" s="509" t="str">
        <f t="array" ref="D309">IFERROR(IF(INDEX('Disaggregation Records'!$F$59:$F$92,MATCH(LEFT(L309,255),LEFT('Disaggregation Records'!$D$59:$D$92,255),0))=0,"",INDEX('Disaggregation Records'!$F$59:$F$92,MATCH(LEFT(L309,255),LEFT('Disaggregation Records'!$D$59:$D$92,255),0))),"")</f>
        <v/>
      </c>
      <c r="E309" s="399" t="str">
        <f t="array" ref="E309">IFERROR(IF(INDEX('Disaggregation Data'!$K$159:$K$310,MATCH(LEFT(M309,255),LEFT('Disaggregation Data'!$J$159:$J$310,255),0))=0,"",INDEX('Disaggregation Data'!$K$159:$K$310,MATCH(LEFT(M309,255),LEFT('Disaggregation Data'!J$159:$J$310,255),0))),"")</f>
        <v/>
      </c>
      <c r="F309" s="399" t="str">
        <f t="array" ref="F309">IFERROR(IF(INDEX('Disaggregation Data'!$L$159:$L$310,MATCH(LEFT(M309,255),LEFT('Disaggregation Data'!$J$159:$J$310,255),0))=0,"",INDEX('Disaggregation Data'!$L$159:$L$310,MATCH(LEFT(M309,255),LEFT('Disaggregation Data'!J$159:$J$310,255),0))),"")</f>
        <v/>
      </c>
      <c r="G309" s="399" t="str">
        <f t="array" ref="G309">IFERROR(IF(INDEX('Disaggregation Data'!$O$159:$O$310,MATCH(LEFT(M309,255),LEFT('Disaggregation Data'!$J$159:$J$310,255),0))=0,"",INDEX('Disaggregation Data'!$O$159:$O$310,MATCH(LEFT(M309,255),LEFT('Disaggregation Data'!J$159:$J$310,255),0))),"")</f>
        <v/>
      </c>
      <c r="H309" s="398" t="str">
        <f t="array" ref="H309">IFERROR(IF(INDEX('Disaggregation Data'!$P$159:$P$310,MATCH(LEFT(M309,255),LEFT('Disaggregation Data'!$J$159:$J$310,255),0))=0,"",INDEX('Disaggregation Data'!$P$159:$P$310,MATCH(LEFT(M309,255),LEFT('Disaggregation Data'!J$159:$J$310,255),0))),"")</f>
        <v/>
      </c>
      <c r="I309" s="398" t="str">
        <f t="array" ref="I309">IFERROR(IF(INDEX('Disaggregation Data'!$M$159:$M$310,MATCH(LEFT(M309,255),LEFT('Disaggregation Data'!$J$159:$J$310,255),0))=0,"",INDEX('Disaggregation Data'!$M$159:$M$310,MATCH(LEFT(M309,255),LEFT('Disaggregation Data'!J$159:$J$310,255),0))),"")</f>
        <v/>
      </c>
      <c r="J309" s="398" t="str">
        <f t="array" ref="J309">IFERROR(IF(INDEX('Disaggregation Data'!$N$159:$N$310,MATCH(LEFT(M309,255),LEFT('Disaggregation Data'!$J$159:$J$310,255),0))=0,"",INDEX('Disaggregation Data'!$N$159:$N$310,MATCH(LEFT(M309,255),LEFT('Disaggregation Data'!J$159:$J$310,255),0))),"")</f>
        <v/>
      </c>
      <c r="K309" s="490">
        <f t="shared" si="20"/>
        <v>121</v>
      </c>
      <c r="L309" s="490" t="str">
        <f t="shared" si="21"/>
        <v/>
      </c>
      <c r="M309" s="490" t="str">
        <f t="shared" si="22"/>
        <v/>
      </c>
      <c r="N309" s="468" t="b">
        <f t="shared" si="23"/>
        <v>0</v>
      </c>
      <c r="O309" s="473" t="s">
        <v>1825</v>
      </c>
      <c r="P309" s="512" t="str">
        <f t="array" ref="P309">IFERROR(IF(INDEX('Disaggregation Records'!$G$59:$G$92,MATCH(LEFT(L309,255),LEFT('Disaggregation Records'!$D$59:$D$92,255),0))=0,"",INDEX('Disaggregation Records'!$G$59:$G$92,MATCH(LEFT(L309,255),LEFT('Disaggregation Records'!$D$59:$D$92,255),0))),"")</f>
        <v/>
      </c>
      <c r="Q309" s="511" t="s">
        <v>854</v>
      </c>
      <c r="R309" s="50"/>
    </row>
    <row r="310" spans="1:18" ht="47.1" customHeight="1" x14ac:dyDescent="0.25">
      <c r="A310" s="396">
        <v>15</v>
      </c>
      <c r="B310" s="414" t="str">
        <f>IFERROR(VLOOKUP(A310,'Outcome Indicators - Section C'!$A$10:$S$27,19,FALSE),"")</f>
        <v/>
      </c>
      <c r="C310" s="509" t="str">
        <f t="array" ref="C310">IFERROR(IF(INDEX('Disaggregation Records'!$E$59:$E$92,MATCH(LEFT(L310,255),LEFT('Disaggregation Records'!$D$59:$D$92,255),0))=0,"",INDEX('Disaggregation Records'!$E$59:$E$92,MATCH(LEFT(L310,255),LEFT('Disaggregation Records'!$D$59:$D$92,255),0))),"")</f>
        <v/>
      </c>
      <c r="D310" s="509" t="str">
        <f t="array" ref="D310">IFERROR(IF(INDEX('Disaggregation Records'!$F$59:$F$92,MATCH(LEFT(L310,255),LEFT('Disaggregation Records'!$D$59:$D$92,255),0))=0,"",INDEX('Disaggregation Records'!$F$59:$F$92,MATCH(LEFT(L310,255),LEFT('Disaggregation Records'!$D$59:$D$92,255),0))),"")</f>
        <v/>
      </c>
      <c r="E310" s="399" t="str">
        <f t="array" ref="E310">IFERROR(IF(INDEX('Disaggregation Data'!$K$159:$K$310,MATCH(LEFT(M310,255),LEFT('Disaggregation Data'!$J$159:$J$310,255),0))=0,"",INDEX('Disaggregation Data'!$K$159:$K$310,MATCH(LEFT(M310,255),LEFT('Disaggregation Data'!J$159:$J$310,255),0))),"")</f>
        <v/>
      </c>
      <c r="F310" s="399" t="str">
        <f t="array" ref="F310">IFERROR(IF(INDEX('Disaggregation Data'!$L$159:$L$310,MATCH(LEFT(M310,255),LEFT('Disaggregation Data'!$J$159:$J$310,255),0))=0,"",INDEX('Disaggregation Data'!$L$159:$L$310,MATCH(LEFT(M310,255),LEFT('Disaggregation Data'!J$159:$J$310,255),0))),"")</f>
        <v/>
      </c>
      <c r="G310" s="399" t="str">
        <f t="array" ref="G310">IFERROR(IF(INDEX('Disaggregation Data'!$O$159:$O$310,MATCH(LEFT(M310,255),LEFT('Disaggregation Data'!$J$159:$J$310,255),0))=0,"",INDEX('Disaggregation Data'!$O$159:$O$310,MATCH(LEFT(M310,255),LEFT('Disaggregation Data'!J$159:$J$310,255),0))),"")</f>
        <v/>
      </c>
      <c r="H310" s="398" t="str">
        <f t="array" ref="H310">IFERROR(IF(INDEX('Disaggregation Data'!$P$159:$P$310,MATCH(LEFT(M310,255),LEFT('Disaggregation Data'!$J$159:$J$310,255),0))=0,"",INDEX('Disaggregation Data'!$P$159:$P$310,MATCH(LEFT(M310,255),LEFT('Disaggregation Data'!J$159:$J$310,255),0))),"")</f>
        <v/>
      </c>
      <c r="I310" s="398" t="str">
        <f t="array" ref="I310">IFERROR(IF(INDEX('Disaggregation Data'!$M$159:$M$310,MATCH(LEFT(M310,255),LEFT('Disaggregation Data'!$J$159:$J$310,255),0))=0,"",INDEX('Disaggregation Data'!$M$159:$M$310,MATCH(LEFT(M310,255),LEFT('Disaggregation Data'!J$159:$J$310,255),0))),"")</f>
        <v/>
      </c>
      <c r="J310" s="398" t="str">
        <f t="array" ref="J310">IFERROR(IF(INDEX('Disaggregation Data'!$N$159:$N$310,MATCH(LEFT(M310,255),LEFT('Disaggregation Data'!$J$159:$J$310,255),0))=0,"",INDEX('Disaggregation Data'!$N$159:$N$310,MATCH(LEFT(M310,255),LEFT('Disaggregation Data'!J$159:$J$310,255),0))),"")</f>
        <v/>
      </c>
      <c r="K310" s="490">
        <f t="shared" si="20"/>
        <v>122</v>
      </c>
      <c r="L310" s="490" t="str">
        <f t="shared" si="21"/>
        <v/>
      </c>
      <c r="M310" s="490" t="str">
        <f t="shared" si="22"/>
        <v/>
      </c>
      <c r="N310" s="468" t="b">
        <f t="shared" si="23"/>
        <v>0</v>
      </c>
      <c r="O310" s="473" t="s">
        <v>1826</v>
      </c>
      <c r="P310" s="512" t="str">
        <f t="array" ref="P310">IFERROR(IF(INDEX('Disaggregation Records'!$G$59:$G$92,MATCH(LEFT(L310,255),LEFT('Disaggregation Records'!$D$59:$D$92,255),0))=0,"",INDEX('Disaggregation Records'!$G$59:$G$92,MATCH(LEFT(L310,255),LEFT('Disaggregation Records'!$D$59:$D$92,255),0))),"")</f>
        <v/>
      </c>
      <c r="Q310" s="511" t="s">
        <v>854</v>
      </c>
      <c r="R310" s="50"/>
    </row>
    <row r="311" spans="1:18" ht="47.1" customHeight="1" x14ac:dyDescent="0.25">
      <c r="A311" s="396">
        <v>15</v>
      </c>
      <c r="B311" s="414" t="str">
        <f>IFERROR(VLOOKUP(A311,'Outcome Indicators - Section C'!$A$10:$S$27,19,FALSE),"")</f>
        <v/>
      </c>
      <c r="C311" s="509" t="str">
        <f t="array" ref="C311">IFERROR(IF(INDEX('Disaggregation Records'!$E$59:$E$92,MATCH(LEFT(L311,255),LEFT('Disaggregation Records'!$D$59:$D$92,255),0))=0,"",INDEX('Disaggregation Records'!$E$59:$E$92,MATCH(LEFT(L311,255),LEFT('Disaggregation Records'!$D$59:$D$92,255),0))),"")</f>
        <v/>
      </c>
      <c r="D311" s="509" t="str">
        <f t="array" ref="D311">IFERROR(IF(INDEX('Disaggregation Records'!$F$59:$F$92,MATCH(LEFT(L311,255),LEFT('Disaggregation Records'!$D$59:$D$92,255),0))=0,"",INDEX('Disaggregation Records'!$F$59:$F$92,MATCH(LEFT(L311,255),LEFT('Disaggregation Records'!$D$59:$D$92,255),0))),"")</f>
        <v/>
      </c>
      <c r="E311" s="399" t="str">
        <f t="array" ref="E311">IFERROR(IF(INDEX('Disaggregation Data'!$K$159:$K$310,MATCH(LEFT(M311,255),LEFT('Disaggregation Data'!$J$159:$J$310,255),0))=0,"",INDEX('Disaggregation Data'!$K$159:$K$310,MATCH(LEFT(M311,255),LEFT('Disaggregation Data'!J$159:$J$310,255),0))),"")</f>
        <v/>
      </c>
      <c r="F311" s="399" t="str">
        <f t="array" ref="F311">IFERROR(IF(INDEX('Disaggregation Data'!$L$159:$L$310,MATCH(LEFT(M311,255),LEFT('Disaggregation Data'!$J$159:$J$310,255),0))=0,"",INDEX('Disaggregation Data'!$L$159:$L$310,MATCH(LEFT(M311,255),LEFT('Disaggregation Data'!J$159:$J$310,255),0))),"")</f>
        <v/>
      </c>
      <c r="G311" s="399" t="str">
        <f t="array" ref="G311">IFERROR(IF(INDEX('Disaggregation Data'!$O$159:$O$310,MATCH(LEFT(M311,255),LEFT('Disaggregation Data'!$J$159:$J$310,255),0))=0,"",INDEX('Disaggregation Data'!$O$159:$O$310,MATCH(LEFT(M311,255),LEFT('Disaggregation Data'!J$159:$J$310,255),0))),"")</f>
        <v/>
      </c>
      <c r="H311" s="398" t="str">
        <f t="array" ref="H311">IFERROR(IF(INDEX('Disaggregation Data'!$P$159:$P$310,MATCH(LEFT(M311,255),LEFT('Disaggregation Data'!$J$159:$J$310,255),0))=0,"",INDEX('Disaggregation Data'!$P$159:$P$310,MATCH(LEFT(M311,255),LEFT('Disaggregation Data'!J$159:$J$310,255),0))),"")</f>
        <v/>
      </c>
      <c r="I311" s="398" t="str">
        <f t="array" ref="I311">IFERROR(IF(INDEX('Disaggregation Data'!$M$159:$M$310,MATCH(LEFT(M311,255),LEFT('Disaggregation Data'!$J$159:$J$310,255),0))=0,"",INDEX('Disaggregation Data'!$M$159:$M$310,MATCH(LEFT(M311,255),LEFT('Disaggregation Data'!J$159:$J$310,255),0))),"")</f>
        <v/>
      </c>
      <c r="J311" s="398" t="str">
        <f t="array" ref="J311">IFERROR(IF(INDEX('Disaggregation Data'!$N$159:$N$310,MATCH(LEFT(M311,255),LEFT('Disaggregation Data'!$J$159:$J$310,255),0))=0,"",INDEX('Disaggregation Data'!$N$159:$N$310,MATCH(LEFT(M311,255),LEFT('Disaggregation Data'!J$159:$J$310,255),0))),"")</f>
        <v/>
      </c>
      <c r="K311" s="490">
        <f t="shared" si="20"/>
        <v>123</v>
      </c>
      <c r="L311" s="490" t="str">
        <f t="shared" si="21"/>
        <v/>
      </c>
      <c r="M311" s="490" t="str">
        <f t="shared" si="22"/>
        <v/>
      </c>
      <c r="N311" s="468" t="b">
        <f t="shared" si="23"/>
        <v>0</v>
      </c>
      <c r="O311" s="473" t="s">
        <v>1827</v>
      </c>
      <c r="P311" s="512" t="str">
        <f t="array" ref="P311">IFERROR(IF(INDEX('Disaggregation Records'!$G$59:$G$92,MATCH(LEFT(L311,255),LEFT('Disaggregation Records'!$D$59:$D$92,255),0))=0,"",INDEX('Disaggregation Records'!$G$59:$G$92,MATCH(LEFT(L311,255),LEFT('Disaggregation Records'!$D$59:$D$92,255),0))),"")</f>
        <v/>
      </c>
      <c r="Q311" s="511" t="s">
        <v>854</v>
      </c>
      <c r="R311" s="50"/>
    </row>
    <row r="312" spans="1:18" ht="47.1" customHeight="1" x14ac:dyDescent="0.25">
      <c r="A312" s="396">
        <v>15</v>
      </c>
      <c r="B312" s="414" t="str">
        <f>IFERROR(VLOOKUP(A312,'Outcome Indicators - Section C'!$A$10:$S$27,19,FALSE),"")</f>
        <v/>
      </c>
      <c r="C312" s="509" t="str">
        <f t="array" ref="C312">IFERROR(IF(INDEX('Disaggregation Records'!$E$59:$E$92,MATCH(LEFT(L312,255),LEFT('Disaggregation Records'!$D$59:$D$92,255),0))=0,"",INDEX('Disaggregation Records'!$E$59:$E$92,MATCH(LEFT(L312,255),LEFT('Disaggregation Records'!$D$59:$D$92,255),0))),"")</f>
        <v/>
      </c>
      <c r="D312" s="509" t="str">
        <f t="array" ref="D312">IFERROR(IF(INDEX('Disaggregation Records'!$F$59:$F$92,MATCH(LEFT(L312,255),LEFT('Disaggregation Records'!$D$59:$D$92,255),0))=0,"",INDEX('Disaggregation Records'!$F$59:$F$92,MATCH(LEFT(L312,255),LEFT('Disaggregation Records'!$D$59:$D$92,255),0))),"")</f>
        <v/>
      </c>
      <c r="E312" s="399" t="str">
        <f t="array" ref="E312">IFERROR(IF(INDEX('Disaggregation Data'!$K$159:$K$310,MATCH(LEFT(M312,255),LEFT('Disaggregation Data'!$J$159:$J$310,255),0))=0,"",INDEX('Disaggregation Data'!$K$159:$K$310,MATCH(LEFT(M312,255),LEFT('Disaggregation Data'!J$159:$J$310,255),0))),"")</f>
        <v/>
      </c>
      <c r="F312" s="399" t="str">
        <f t="array" ref="F312">IFERROR(IF(INDEX('Disaggregation Data'!$L$159:$L$310,MATCH(LEFT(M312,255),LEFT('Disaggregation Data'!$J$159:$J$310,255),0))=0,"",INDEX('Disaggregation Data'!$L$159:$L$310,MATCH(LEFT(M312,255),LEFT('Disaggregation Data'!J$159:$J$310,255),0))),"")</f>
        <v/>
      </c>
      <c r="G312" s="399" t="str">
        <f t="array" ref="G312">IFERROR(IF(INDEX('Disaggregation Data'!$O$159:$O$310,MATCH(LEFT(M312,255),LEFT('Disaggregation Data'!$J$159:$J$310,255),0))=0,"",INDEX('Disaggregation Data'!$O$159:$O$310,MATCH(LEFT(M312,255),LEFT('Disaggregation Data'!J$159:$J$310,255),0))),"")</f>
        <v/>
      </c>
      <c r="H312" s="398" t="str">
        <f t="array" ref="H312">IFERROR(IF(INDEX('Disaggregation Data'!$P$159:$P$310,MATCH(LEFT(M312,255),LEFT('Disaggregation Data'!$J$159:$J$310,255),0))=0,"",INDEX('Disaggregation Data'!$P$159:$P$310,MATCH(LEFT(M312,255),LEFT('Disaggregation Data'!J$159:$J$310,255),0))),"")</f>
        <v/>
      </c>
      <c r="I312" s="398" t="str">
        <f t="array" ref="I312">IFERROR(IF(INDEX('Disaggregation Data'!$M$159:$M$310,MATCH(LEFT(M312,255),LEFT('Disaggregation Data'!$J$159:$J$310,255),0))=0,"",INDEX('Disaggregation Data'!$M$159:$M$310,MATCH(LEFT(M312,255),LEFT('Disaggregation Data'!J$159:$J$310,255),0))),"")</f>
        <v/>
      </c>
      <c r="J312" s="398" t="str">
        <f t="array" ref="J312">IFERROR(IF(INDEX('Disaggregation Data'!$N$159:$N$310,MATCH(LEFT(M312,255),LEFT('Disaggregation Data'!$J$159:$J$310,255),0))=0,"",INDEX('Disaggregation Data'!$N$159:$N$310,MATCH(LEFT(M312,255),LEFT('Disaggregation Data'!J$159:$J$310,255),0))),"")</f>
        <v/>
      </c>
      <c r="K312" s="490">
        <f t="shared" si="20"/>
        <v>124</v>
      </c>
      <c r="L312" s="490" t="str">
        <f t="shared" si="21"/>
        <v/>
      </c>
      <c r="M312" s="490" t="str">
        <f t="shared" si="22"/>
        <v/>
      </c>
      <c r="N312" s="468" t="b">
        <f t="shared" si="23"/>
        <v>0</v>
      </c>
      <c r="O312" s="473" t="s">
        <v>1828</v>
      </c>
      <c r="P312" s="512" t="str">
        <f t="array" ref="P312">IFERROR(IF(INDEX('Disaggregation Records'!$G$59:$G$92,MATCH(LEFT(L312,255),LEFT('Disaggregation Records'!$D$59:$D$92,255),0))=0,"",INDEX('Disaggregation Records'!$G$59:$G$92,MATCH(LEFT(L312,255),LEFT('Disaggregation Records'!$D$59:$D$92,255),0))),"")</f>
        <v/>
      </c>
      <c r="Q312" s="511" t="s">
        <v>854</v>
      </c>
      <c r="R312" s="50"/>
    </row>
    <row r="313" spans="1:18" ht="47.1" customHeight="1" x14ac:dyDescent="0.25">
      <c r="A313" s="396">
        <v>15</v>
      </c>
      <c r="B313" s="414" t="str">
        <f>IFERROR(VLOOKUP(A313,'Outcome Indicators - Section C'!$A$10:$S$27,19,FALSE),"")</f>
        <v/>
      </c>
      <c r="C313" s="509" t="str">
        <f t="array" ref="C313">IFERROR(IF(INDEX('Disaggregation Records'!$E$59:$E$92,MATCH(LEFT(L313,255),LEFT('Disaggregation Records'!$D$59:$D$92,255),0))=0,"",INDEX('Disaggregation Records'!$E$59:$E$92,MATCH(LEFT(L313,255),LEFT('Disaggregation Records'!$D$59:$D$92,255),0))),"")</f>
        <v/>
      </c>
      <c r="D313" s="509" t="str">
        <f t="array" ref="D313">IFERROR(IF(INDEX('Disaggregation Records'!$F$59:$F$92,MATCH(LEFT(L313,255),LEFT('Disaggregation Records'!$D$59:$D$92,255),0))=0,"",INDEX('Disaggregation Records'!$F$59:$F$92,MATCH(LEFT(L313,255),LEFT('Disaggregation Records'!$D$59:$D$92,255),0))),"")</f>
        <v/>
      </c>
      <c r="E313" s="399" t="str">
        <f t="array" ref="E313">IFERROR(IF(INDEX('Disaggregation Data'!$K$159:$K$310,MATCH(LEFT(M313,255),LEFT('Disaggregation Data'!$J$159:$J$310,255),0))=0,"",INDEX('Disaggregation Data'!$K$159:$K$310,MATCH(LEFT(M313,255),LEFT('Disaggregation Data'!J$159:$J$310,255),0))),"")</f>
        <v/>
      </c>
      <c r="F313" s="399" t="str">
        <f t="array" ref="F313">IFERROR(IF(INDEX('Disaggregation Data'!$L$159:$L$310,MATCH(LEFT(M313,255),LEFT('Disaggregation Data'!$J$159:$J$310,255),0))=0,"",INDEX('Disaggregation Data'!$L$159:$L$310,MATCH(LEFT(M313,255),LEFT('Disaggregation Data'!J$159:$J$310,255),0))),"")</f>
        <v/>
      </c>
      <c r="G313" s="399" t="str">
        <f t="array" ref="G313">IFERROR(IF(INDEX('Disaggregation Data'!$O$159:$O$310,MATCH(LEFT(M313,255),LEFT('Disaggregation Data'!$J$159:$J$310,255),0))=0,"",INDEX('Disaggregation Data'!$O$159:$O$310,MATCH(LEFT(M313,255),LEFT('Disaggregation Data'!J$159:$J$310,255),0))),"")</f>
        <v/>
      </c>
      <c r="H313" s="398" t="str">
        <f t="array" ref="H313">IFERROR(IF(INDEX('Disaggregation Data'!$P$159:$P$310,MATCH(LEFT(M313,255),LEFT('Disaggregation Data'!$J$159:$J$310,255),0))=0,"",INDEX('Disaggregation Data'!$P$159:$P$310,MATCH(LEFT(M313,255),LEFT('Disaggregation Data'!J$159:$J$310,255),0))),"")</f>
        <v/>
      </c>
      <c r="I313" s="398" t="str">
        <f t="array" ref="I313">IFERROR(IF(INDEX('Disaggregation Data'!$M$159:$M$310,MATCH(LEFT(M313,255),LEFT('Disaggregation Data'!$J$159:$J$310,255),0))=0,"",INDEX('Disaggregation Data'!$M$159:$M$310,MATCH(LEFT(M313,255),LEFT('Disaggregation Data'!J$159:$J$310,255),0))),"")</f>
        <v/>
      </c>
      <c r="J313" s="398" t="str">
        <f t="array" ref="J313">IFERROR(IF(INDEX('Disaggregation Data'!$N$159:$N$310,MATCH(LEFT(M313,255),LEFT('Disaggregation Data'!$J$159:$J$310,255),0))=0,"",INDEX('Disaggregation Data'!$N$159:$N$310,MATCH(LEFT(M313,255),LEFT('Disaggregation Data'!J$159:$J$310,255),0))),"")</f>
        <v/>
      </c>
      <c r="K313" s="490">
        <f t="shared" si="20"/>
        <v>125</v>
      </c>
      <c r="L313" s="490" t="str">
        <f t="shared" si="21"/>
        <v/>
      </c>
      <c r="M313" s="490" t="str">
        <f t="shared" si="22"/>
        <v/>
      </c>
      <c r="N313" s="468" t="b">
        <f t="shared" si="23"/>
        <v>0</v>
      </c>
      <c r="O313" s="473" t="s">
        <v>1829</v>
      </c>
      <c r="P313" s="512" t="str">
        <f t="array" ref="P313">IFERROR(IF(INDEX('Disaggregation Records'!$G$59:$G$92,MATCH(LEFT(L313,255),LEFT('Disaggregation Records'!$D$59:$D$92,255),0))=0,"",INDEX('Disaggregation Records'!$G$59:$G$92,MATCH(LEFT(L313,255),LEFT('Disaggregation Records'!$D$59:$D$92,255),0))),"")</f>
        <v/>
      </c>
      <c r="Q313" s="511" t="s">
        <v>854</v>
      </c>
      <c r="R313" s="50"/>
    </row>
    <row r="314" spans="1:18" ht="47.1" customHeight="1" x14ac:dyDescent="0.25">
      <c r="A314" s="396">
        <v>15</v>
      </c>
      <c r="B314" s="414" t="str">
        <f>IFERROR(VLOOKUP(A314,'Outcome Indicators - Section C'!$A$10:$S$27,19,FALSE),"")</f>
        <v/>
      </c>
      <c r="C314" s="509" t="str">
        <f t="array" ref="C314">IFERROR(IF(INDEX('Disaggregation Records'!$E$59:$E$92,MATCH(LEFT(L314,255),LEFT('Disaggregation Records'!$D$59:$D$92,255),0))=0,"",INDEX('Disaggregation Records'!$E$59:$E$92,MATCH(LEFT(L314,255),LEFT('Disaggregation Records'!$D$59:$D$92,255),0))),"")</f>
        <v/>
      </c>
      <c r="D314" s="509" t="str">
        <f t="array" ref="D314">IFERROR(IF(INDEX('Disaggregation Records'!$F$59:$F$92,MATCH(LEFT(L314,255),LEFT('Disaggregation Records'!$D$59:$D$92,255),0))=0,"",INDEX('Disaggregation Records'!$F$59:$F$92,MATCH(LEFT(L314,255),LEFT('Disaggregation Records'!$D$59:$D$92,255),0))),"")</f>
        <v/>
      </c>
      <c r="E314" s="399" t="str">
        <f t="array" ref="E314">IFERROR(IF(INDEX('Disaggregation Data'!$K$159:$K$310,MATCH(LEFT(M314,255),LEFT('Disaggregation Data'!$J$159:$J$310,255),0))=0,"",INDEX('Disaggregation Data'!$K$159:$K$310,MATCH(LEFT(M314,255),LEFT('Disaggregation Data'!J$159:$J$310,255),0))),"")</f>
        <v/>
      </c>
      <c r="F314" s="399" t="str">
        <f t="array" ref="F314">IFERROR(IF(INDEX('Disaggregation Data'!$L$159:$L$310,MATCH(LEFT(M314,255),LEFT('Disaggregation Data'!$J$159:$J$310,255),0))=0,"",INDEX('Disaggregation Data'!$L$159:$L$310,MATCH(LEFT(M314,255),LEFT('Disaggregation Data'!J$159:$J$310,255),0))),"")</f>
        <v/>
      </c>
      <c r="G314" s="399" t="str">
        <f t="array" ref="G314">IFERROR(IF(INDEX('Disaggregation Data'!$O$159:$O$310,MATCH(LEFT(M314,255),LEFT('Disaggregation Data'!$J$159:$J$310,255),0))=0,"",INDEX('Disaggregation Data'!$O$159:$O$310,MATCH(LEFT(M314,255),LEFT('Disaggregation Data'!J$159:$J$310,255),0))),"")</f>
        <v/>
      </c>
      <c r="H314" s="398" t="str">
        <f t="array" ref="H314">IFERROR(IF(INDEX('Disaggregation Data'!$P$159:$P$310,MATCH(LEFT(M314,255),LEFT('Disaggregation Data'!$J$159:$J$310,255),0))=0,"",INDEX('Disaggregation Data'!$P$159:$P$310,MATCH(LEFT(M314,255),LEFT('Disaggregation Data'!J$159:$J$310,255),0))),"")</f>
        <v/>
      </c>
      <c r="I314" s="398" t="str">
        <f t="array" ref="I314">IFERROR(IF(INDEX('Disaggregation Data'!$M$159:$M$310,MATCH(LEFT(M314,255),LEFT('Disaggregation Data'!$J$159:$J$310,255),0))=0,"",INDEX('Disaggregation Data'!$M$159:$M$310,MATCH(LEFT(M314,255),LEFT('Disaggregation Data'!J$159:$J$310,255),0))),"")</f>
        <v/>
      </c>
      <c r="J314" s="398" t="str">
        <f t="array" ref="J314">IFERROR(IF(INDEX('Disaggregation Data'!$N$159:$N$310,MATCH(LEFT(M314,255),LEFT('Disaggregation Data'!$J$159:$J$310,255),0))=0,"",INDEX('Disaggregation Data'!$N$159:$N$310,MATCH(LEFT(M314,255),LEFT('Disaggregation Data'!J$159:$J$310,255),0))),"")</f>
        <v/>
      </c>
      <c r="K314" s="490">
        <f t="shared" si="20"/>
        <v>126</v>
      </c>
      <c r="L314" s="490" t="str">
        <f t="shared" si="21"/>
        <v/>
      </c>
      <c r="M314" s="490" t="str">
        <f t="shared" si="22"/>
        <v/>
      </c>
      <c r="N314" s="468" t="b">
        <f t="shared" si="23"/>
        <v>0</v>
      </c>
      <c r="O314" s="473" t="s">
        <v>1830</v>
      </c>
      <c r="P314" s="512" t="str">
        <f t="array" ref="P314">IFERROR(IF(INDEX('Disaggregation Records'!$G$59:$G$92,MATCH(LEFT(L314,255),LEFT('Disaggregation Records'!$D$59:$D$92,255),0))=0,"",INDEX('Disaggregation Records'!$G$59:$G$92,MATCH(LEFT(L314,255),LEFT('Disaggregation Records'!$D$59:$D$92,255),0))),"")</f>
        <v/>
      </c>
      <c r="Q314" s="511" t="s">
        <v>854</v>
      </c>
      <c r="R314" s="50"/>
    </row>
    <row r="315" spans="1:18" ht="47.1" customHeight="1" x14ac:dyDescent="0.25">
      <c r="A315" s="396">
        <v>15</v>
      </c>
      <c r="B315" s="414" t="str">
        <f>IFERROR(VLOOKUP(A315,'Outcome Indicators - Section C'!$A$10:$S$27,19,FALSE),"")</f>
        <v/>
      </c>
      <c r="C315" s="509" t="str">
        <f t="array" ref="C315">IFERROR(IF(INDEX('Disaggregation Records'!$E$59:$E$92,MATCH(LEFT(L315,255),LEFT('Disaggregation Records'!$D$59:$D$92,255),0))=0,"",INDEX('Disaggregation Records'!$E$59:$E$92,MATCH(LEFT(L315,255),LEFT('Disaggregation Records'!$D$59:$D$92,255),0))),"")</f>
        <v/>
      </c>
      <c r="D315" s="509" t="str">
        <f t="array" ref="D315">IFERROR(IF(INDEX('Disaggregation Records'!$F$59:$F$92,MATCH(LEFT(L315,255),LEFT('Disaggregation Records'!$D$59:$D$92,255),0))=0,"",INDEX('Disaggregation Records'!$F$59:$F$92,MATCH(LEFT(L315,255),LEFT('Disaggregation Records'!$D$59:$D$92,255),0))),"")</f>
        <v/>
      </c>
      <c r="E315" s="399" t="str">
        <f t="array" ref="E315">IFERROR(IF(INDEX('Disaggregation Data'!$K$159:$K$310,MATCH(LEFT(M315,255),LEFT('Disaggregation Data'!$J$159:$J$310,255),0))=0,"",INDEX('Disaggregation Data'!$K$159:$K$310,MATCH(LEFT(M315,255),LEFT('Disaggregation Data'!J$159:$J$310,255),0))),"")</f>
        <v/>
      </c>
      <c r="F315" s="399" t="str">
        <f t="array" ref="F315">IFERROR(IF(INDEX('Disaggregation Data'!$L$159:$L$310,MATCH(LEFT(M315,255),LEFT('Disaggregation Data'!$J$159:$J$310,255),0))=0,"",INDEX('Disaggregation Data'!$L$159:$L$310,MATCH(LEFT(M315,255),LEFT('Disaggregation Data'!J$159:$J$310,255),0))),"")</f>
        <v/>
      </c>
      <c r="G315" s="399" t="str">
        <f t="array" ref="G315">IFERROR(IF(INDEX('Disaggregation Data'!$O$159:$O$310,MATCH(LEFT(M315,255),LEFT('Disaggregation Data'!$J$159:$J$310,255),0))=0,"",INDEX('Disaggregation Data'!$O$159:$O$310,MATCH(LEFT(M315,255),LEFT('Disaggregation Data'!J$159:$J$310,255),0))),"")</f>
        <v/>
      </c>
      <c r="H315" s="398" t="str">
        <f t="array" ref="H315">IFERROR(IF(INDEX('Disaggregation Data'!$P$159:$P$310,MATCH(LEFT(M315,255),LEFT('Disaggregation Data'!$J$159:$J$310,255),0))=0,"",INDEX('Disaggregation Data'!$P$159:$P$310,MATCH(LEFT(M315,255),LEFT('Disaggregation Data'!J$159:$J$310,255),0))),"")</f>
        <v/>
      </c>
      <c r="I315" s="398" t="str">
        <f t="array" ref="I315">IFERROR(IF(INDEX('Disaggregation Data'!$M$159:$M$310,MATCH(LEFT(M315,255),LEFT('Disaggregation Data'!$J$159:$J$310,255),0))=0,"",INDEX('Disaggregation Data'!$M$159:$M$310,MATCH(LEFT(M315,255),LEFT('Disaggregation Data'!J$159:$J$310,255),0))),"")</f>
        <v/>
      </c>
      <c r="J315" s="398" t="str">
        <f t="array" ref="J315">IFERROR(IF(INDEX('Disaggregation Data'!$N$159:$N$310,MATCH(LEFT(M315,255),LEFT('Disaggregation Data'!$J$159:$J$310,255),0))=0,"",INDEX('Disaggregation Data'!$N$159:$N$310,MATCH(LEFT(M315,255),LEFT('Disaggregation Data'!J$159:$J$310,255),0))),"")</f>
        <v/>
      </c>
      <c r="K315" s="490">
        <f t="shared" si="20"/>
        <v>127</v>
      </c>
      <c r="L315" s="490" t="str">
        <f t="shared" si="21"/>
        <v/>
      </c>
      <c r="M315" s="490" t="str">
        <f t="shared" si="22"/>
        <v/>
      </c>
      <c r="N315" s="468" t="b">
        <f t="shared" si="23"/>
        <v>0</v>
      </c>
      <c r="O315" s="473" t="s">
        <v>1831</v>
      </c>
      <c r="P315" s="512" t="str">
        <f t="array" ref="P315">IFERROR(IF(INDEX('Disaggregation Records'!$G$59:$G$92,MATCH(LEFT(L315,255),LEFT('Disaggregation Records'!$D$59:$D$92,255),0))=0,"",INDEX('Disaggregation Records'!$G$59:$G$92,MATCH(LEFT(L315,255),LEFT('Disaggregation Records'!$D$59:$D$92,255),0))),"")</f>
        <v/>
      </c>
      <c r="Q315" s="511" t="s">
        <v>854</v>
      </c>
      <c r="R315" s="50"/>
    </row>
    <row r="316" spans="1:18" ht="47.1" customHeight="1" x14ac:dyDescent="0.25">
      <c r="A316" s="396">
        <v>15</v>
      </c>
      <c r="B316" s="414" t="str">
        <f>IFERROR(VLOOKUP(A316,'Outcome Indicators - Section C'!$A$10:$S$27,19,FALSE),"")</f>
        <v/>
      </c>
      <c r="C316" s="509" t="str">
        <f t="array" ref="C316">IFERROR(IF(INDEX('Disaggregation Records'!$E$59:$E$92,MATCH(LEFT(L316,255),LEFT('Disaggregation Records'!$D$59:$D$92,255),0))=0,"",INDEX('Disaggregation Records'!$E$59:$E$92,MATCH(LEFT(L316,255),LEFT('Disaggregation Records'!$D$59:$D$92,255),0))),"")</f>
        <v/>
      </c>
      <c r="D316" s="509" t="str">
        <f t="array" ref="D316">IFERROR(IF(INDEX('Disaggregation Records'!$F$59:$F$92,MATCH(LEFT(L316,255),LEFT('Disaggregation Records'!$D$59:$D$92,255),0))=0,"",INDEX('Disaggregation Records'!$F$59:$F$92,MATCH(LEFT(L316,255),LEFT('Disaggregation Records'!$D$59:$D$92,255),0))),"")</f>
        <v/>
      </c>
      <c r="E316" s="399" t="str">
        <f t="array" ref="E316">IFERROR(IF(INDEX('Disaggregation Data'!$K$159:$K$310,MATCH(LEFT(M316,255),LEFT('Disaggregation Data'!$J$159:$J$310,255),0))=0,"",INDEX('Disaggregation Data'!$K$159:$K$310,MATCH(LEFT(M316,255),LEFT('Disaggregation Data'!J$159:$J$310,255),0))),"")</f>
        <v/>
      </c>
      <c r="F316" s="399" t="str">
        <f t="array" ref="F316">IFERROR(IF(INDEX('Disaggregation Data'!$L$159:$L$310,MATCH(LEFT(M316,255),LEFT('Disaggregation Data'!$J$159:$J$310,255),0))=0,"",INDEX('Disaggregation Data'!$L$159:$L$310,MATCH(LEFT(M316,255),LEFT('Disaggregation Data'!J$159:$J$310,255),0))),"")</f>
        <v/>
      </c>
      <c r="G316" s="399" t="str">
        <f t="array" ref="G316">IFERROR(IF(INDEX('Disaggregation Data'!$O$159:$O$310,MATCH(LEFT(M316,255),LEFT('Disaggregation Data'!$J$159:$J$310,255),0))=0,"",INDEX('Disaggregation Data'!$O$159:$O$310,MATCH(LEFT(M316,255),LEFT('Disaggregation Data'!J$159:$J$310,255),0))),"")</f>
        <v/>
      </c>
      <c r="H316" s="398" t="str">
        <f t="array" ref="H316">IFERROR(IF(INDEX('Disaggregation Data'!$P$159:$P$310,MATCH(LEFT(M316,255),LEFT('Disaggregation Data'!$J$159:$J$310,255),0))=0,"",INDEX('Disaggregation Data'!$P$159:$P$310,MATCH(LEFT(M316,255),LEFT('Disaggregation Data'!J$159:$J$310,255),0))),"")</f>
        <v/>
      </c>
      <c r="I316" s="398" t="str">
        <f t="array" ref="I316">IFERROR(IF(INDEX('Disaggregation Data'!$M$159:$M$310,MATCH(LEFT(M316,255),LEFT('Disaggregation Data'!$J$159:$J$310,255),0))=0,"",INDEX('Disaggregation Data'!$M$159:$M$310,MATCH(LEFT(M316,255),LEFT('Disaggregation Data'!J$159:$J$310,255),0))),"")</f>
        <v/>
      </c>
      <c r="J316" s="398" t="str">
        <f t="array" ref="J316">IFERROR(IF(INDEX('Disaggregation Data'!$N$159:$N$310,MATCH(LEFT(M316,255),LEFT('Disaggregation Data'!$J$159:$J$310,255),0))=0,"",INDEX('Disaggregation Data'!$N$159:$N$310,MATCH(LEFT(M316,255),LEFT('Disaggregation Data'!J$159:$J$310,255),0))),"")</f>
        <v/>
      </c>
      <c r="K316" s="490">
        <f t="shared" si="20"/>
        <v>128</v>
      </c>
      <c r="L316" s="490" t="str">
        <f t="shared" si="21"/>
        <v/>
      </c>
      <c r="M316" s="490" t="str">
        <f t="shared" si="22"/>
        <v/>
      </c>
      <c r="N316" s="468" t="b">
        <f t="shared" si="23"/>
        <v>0</v>
      </c>
      <c r="O316" s="473" t="s">
        <v>1832</v>
      </c>
      <c r="P316" s="512" t="str">
        <f t="array" ref="P316">IFERROR(IF(INDEX('Disaggregation Records'!$G$59:$G$92,MATCH(LEFT(L316,255),LEFT('Disaggregation Records'!$D$59:$D$92,255),0))=0,"",INDEX('Disaggregation Records'!$G$59:$G$92,MATCH(LEFT(L316,255),LEFT('Disaggregation Records'!$D$59:$D$92,255),0))),"")</f>
        <v/>
      </c>
      <c r="Q316" s="511" t="s">
        <v>854</v>
      </c>
      <c r="R316" s="50"/>
    </row>
    <row r="317" spans="1:18" ht="47.1" customHeight="1" x14ac:dyDescent="0.25">
      <c r="A317" s="396">
        <v>15</v>
      </c>
      <c r="B317" s="414" t="str">
        <f>IFERROR(VLOOKUP(A317,'Outcome Indicators - Section C'!$A$10:$S$27,19,FALSE),"")</f>
        <v/>
      </c>
      <c r="C317" s="509" t="str">
        <f t="array" ref="C317">IFERROR(IF(INDEX('Disaggregation Records'!$E$59:$E$92,MATCH(LEFT(L317,255),LEFT('Disaggregation Records'!$D$59:$D$92,255),0))=0,"",INDEX('Disaggregation Records'!$E$59:$E$92,MATCH(LEFT(L317,255),LEFT('Disaggregation Records'!$D$59:$D$92,255),0))),"")</f>
        <v/>
      </c>
      <c r="D317" s="509" t="str">
        <f t="array" ref="D317">IFERROR(IF(INDEX('Disaggregation Records'!$F$59:$F$92,MATCH(LEFT(L317,255),LEFT('Disaggregation Records'!$D$59:$D$92,255),0))=0,"",INDEX('Disaggregation Records'!$F$59:$F$92,MATCH(LEFT(L317,255),LEFT('Disaggregation Records'!$D$59:$D$92,255),0))),"")</f>
        <v/>
      </c>
      <c r="E317" s="399" t="str">
        <f t="array" ref="E317">IFERROR(IF(INDEX('Disaggregation Data'!$K$159:$K$310,MATCH(LEFT(M317,255),LEFT('Disaggregation Data'!$J$159:$J$310,255),0))=0,"",INDEX('Disaggregation Data'!$K$159:$K$310,MATCH(LEFT(M317,255),LEFT('Disaggregation Data'!J$159:$J$310,255),0))),"")</f>
        <v/>
      </c>
      <c r="F317" s="399" t="str">
        <f t="array" ref="F317">IFERROR(IF(INDEX('Disaggregation Data'!$L$159:$L$310,MATCH(LEFT(M317,255),LEFT('Disaggregation Data'!$J$159:$J$310,255),0))=0,"",INDEX('Disaggregation Data'!$L$159:$L$310,MATCH(LEFT(M317,255),LEFT('Disaggregation Data'!J$159:$J$310,255),0))),"")</f>
        <v/>
      </c>
      <c r="G317" s="399" t="str">
        <f t="array" ref="G317">IFERROR(IF(INDEX('Disaggregation Data'!$O$159:$O$310,MATCH(LEFT(M317,255),LEFT('Disaggregation Data'!$J$159:$J$310,255),0))=0,"",INDEX('Disaggregation Data'!$O$159:$O$310,MATCH(LEFT(M317,255),LEFT('Disaggregation Data'!J$159:$J$310,255),0))),"")</f>
        <v/>
      </c>
      <c r="H317" s="398" t="str">
        <f t="array" ref="H317">IFERROR(IF(INDEX('Disaggregation Data'!$P$159:$P$310,MATCH(LEFT(M317,255),LEFT('Disaggregation Data'!$J$159:$J$310,255),0))=0,"",INDEX('Disaggregation Data'!$P$159:$P$310,MATCH(LEFT(M317,255),LEFT('Disaggregation Data'!J$159:$J$310,255),0))),"")</f>
        <v/>
      </c>
      <c r="I317" s="398" t="str">
        <f t="array" ref="I317">IFERROR(IF(INDEX('Disaggregation Data'!$M$159:$M$310,MATCH(LEFT(M317,255),LEFT('Disaggregation Data'!$J$159:$J$310,255),0))=0,"",INDEX('Disaggregation Data'!$M$159:$M$310,MATCH(LEFT(M317,255),LEFT('Disaggregation Data'!J$159:$J$310,255),0))),"")</f>
        <v/>
      </c>
      <c r="J317" s="398" t="str">
        <f t="array" ref="J317">IFERROR(IF(INDEX('Disaggregation Data'!$N$159:$N$310,MATCH(LEFT(M317,255),LEFT('Disaggregation Data'!$J$159:$J$310,255),0))=0,"",INDEX('Disaggregation Data'!$N$159:$N$310,MATCH(LEFT(M317,255),LEFT('Disaggregation Data'!J$159:$J$310,255),0))),"")</f>
        <v/>
      </c>
      <c r="K317" s="490">
        <f t="shared" si="20"/>
        <v>129</v>
      </c>
      <c r="L317" s="490" t="str">
        <f t="shared" si="21"/>
        <v/>
      </c>
      <c r="M317" s="490" t="str">
        <f t="shared" si="22"/>
        <v/>
      </c>
      <c r="N317" s="468" t="b">
        <f t="shared" si="23"/>
        <v>0</v>
      </c>
      <c r="O317" s="473" t="s">
        <v>1833</v>
      </c>
      <c r="P317" s="512" t="str">
        <f t="array" ref="P317">IFERROR(IF(INDEX('Disaggregation Records'!$G$59:$G$92,MATCH(LEFT(L317,255),LEFT('Disaggregation Records'!$D$59:$D$92,255),0))=0,"",INDEX('Disaggregation Records'!$G$59:$G$92,MATCH(LEFT(L317,255),LEFT('Disaggregation Records'!$D$59:$D$92,255),0))),"")</f>
        <v/>
      </c>
      <c r="Q317" s="511" t="s">
        <v>854</v>
      </c>
      <c r="R317" s="50"/>
    </row>
    <row r="318" spans="1:18" ht="2.25" customHeight="1" thickBot="1" x14ac:dyDescent="0.3">
      <c r="A318" s="64"/>
      <c r="B318" s="65"/>
      <c r="C318" s="65"/>
      <c r="D318" s="65"/>
      <c r="E318" s="65"/>
      <c r="F318" s="65"/>
      <c r="G318" s="65"/>
      <c r="H318" s="65"/>
      <c r="I318" s="65"/>
      <c r="J318" s="65"/>
      <c r="K318" s="65"/>
      <c r="L318" s="65"/>
      <c r="M318" s="65"/>
      <c r="N318" s="65"/>
      <c r="O318" s="65"/>
      <c r="P318" s="322"/>
      <c r="Q318" s="322"/>
      <c r="R318" s="60"/>
    </row>
    <row r="319" spans="1:18" ht="30" hidden="1" customHeight="1" x14ac:dyDescent="0.25">
      <c r="P319" s="133"/>
      <c r="Q319" s="133"/>
    </row>
    <row r="320" spans="1:18" ht="30" hidden="1" customHeight="1" x14ac:dyDescent="0.25">
      <c r="P320" s="133"/>
      <c r="Q320" s="133"/>
    </row>
    <row r="321" spans="1:33" ht="30" hidden="1" customHeight="1" x14ac:dyDescent="0.25">
      <c r="P321" s="133"/>
      <c r="Q321" s="133"/>
    </row>
    <row r="322" spans="1:33" ht="12.75" hidden="1" customHeight="1" x14ac:dyDescent="0.25">
      <c r="P322" s="133"/>
      <c r="Q322" s="133"/>
    </row>
    <row r="323" spans="1:33" ht="36" customHeight="1" thickBot="1" x14ac:dyDescent="0.3">
      <c r="P323" s="133"/>
      <c r="Q323" s="133"/>
    </row>
    <row r="324" spans="1:33" ht="33" customHeight="1" thickBot="1" x14ac:dyDescent="0.3">
      <c r="A324" s="669" t="s">
        <v>284</v>
      </c>
      <c r="B324" s="670"/>
      <c r="C324" s="670"/>
      <c r="D324" s="670"/>
      <c r="E324" s="670"/>
      <c r="F324" s="670"/>
      <c r="G324" s="670"/>
      <c r="H324" s="670"/>
      <c r="I324" s="670"/>
      <c r="J324" s="670"/>
      <c r="K324" s="670"/>
      <c r="L324" s="670"/>
      <c r="M324" s="670"/>
      <c r="N324" s="670"/>
      <c r="O324" s="670"/>
      <c r="P324" s="670"/>
      <c r="Q324" s="670"/>
      <c r="R324" s="670"/>
      <c r="S324" s="670"/>
      <c r="T324" s="670"/>
      <c r="U324" s="670"/>
      <c r="V324" s="325"/>
      <c r="W324" s="327"/>
      <c r="X324" s="370"/>
      <c r="Y324" s="370"/>
      <c r="Z324" s="370"/>
      <c r="AA324" s="370"/>
      <c r="AB324" s="370"/>
      <c r="AC324" s="370"/>
      <c r="AD324" s="370"/>
      <c r="AE324" s="357"/>
      <c r="AF324" s="133"/>
      <c r="AG324" s="133"/>
    </row>
    <row r="325" spans="1:33" ht="51" customHeight="1" x14ac:dyDescent="0.25">
      <c r="A325" s="409" t="s">
        <v>285</v>
      </c>
      <c r="B325" s="391" t="s">
        <v>302</v>
      </c>
      <c r="C325" s="391" t="s">
        <v>300</v>
      </c>
      <c r="D325" s="391" t="s">
        <v>301</v>
      </c>
      <c r="E325" s="475" t="s">
        <v>288</v>
      </c>
      <c r="F325" s="475" t="s">
        <v>289</v>
      </c>
      <c r="G325" s="475" t="s">
        <v>290</v>
      </c>
      <c r="H325" s="389" t="s">
        <v>266</v>
      </c>
      <c r="I325" s="391" t="s">
        <v>267</v>
      </c>
      <c r="J325" s="389" t="s">
        <v>270</v>
      </c>
      <c r="K325" s="475" t="s">
        <v>92</v>
      </c>
      <c r="L325" s="475" t="s">
        <v>93</v>
      </c>
      <c r="M325" s="475" t="s">
        <v>90</v>
      </c>
      <c r="N325" s="475" t="s">
        <v>91</v>
      </c>
      <c r="O325" s="475" t="s">
        <v>107</v>
      </c>
      <c r="P325" s="475"/>
      <c r="Q325" s="475"/>
      <c r="R325" s="475"/>
      <c r="S325" s="475"/>
      <c r="T325" s="475"/>
      <c r="U325" s="391" t="s">
        <v>218</v>
      </c>
      <c r="V325" s="391" t="s">
        <v>219</v>
      </c>
      <c r="W325" s="513"/>
      <c r="X325" s="513" t="s">
        <v>153</v>
      </c>
      <c r="Y325" s="513">
        <v>0</v>
      </c>
      <c r="Z325" s="513" t="s">
        <v>108</v>
      </c>
      <c r="AA325" s="513" t="s">
        <v>28</v>
      </c>
      <c r="AB325" s="513" t="s">
        <v>30</v>
      </c>
      <c r="AC325" s="513" t="s">
        <v>171</v>
      </c>
      <c r="AD325" s="513" t="s">
        <v>320</v>
      </c>
      <c r="AE325" s="379"/>
      <c r="AF325" s="133"/>
      <c r="AG325" s="133"/>
    </row>
    <row r="326" spans="1:33" ht="47.1" hidden="1" customHeight="1" x14ac:dyDescent="0.25">
      <c r="A326" s="396" t="s">
        <v>50</v>
      </c>
      <c r="B326" s="414" t="str">
        <f>IFERROR(VLOOKUP(A326,'Coverage Indicators - Section D'!$A$10:$Y$42,25,FALSE),"")</f>
        <v/>
      </c>
      <c r="C326" s="509" t="str">
        <f t="array" ref="C326">IFERROR(IF(INDEX('Disaggregation Records'!$E$95:$E$183,MATCH(LEFT(Z326,255),LEFT('Disaggregation Records'!$D$95:$D$183,255),0))=0,"",INDEX('Disaggregation Records'!$E$95:$E$183,MATCH(LEFT(Z326,255),LEFT('Disaggregation Records'!$D$95:$D$183,255),0))),"")</f>
        <v/>
      </c>
      <c r="D326" s="509" t="str">
        <f t="array" ref="D326">IFERROR(IF(INDEX('Disaggregation Records'!$F$95:$F$183,MATCH(LEFT(Z326,255),LEFT('Disaggregation Records'!$D$95:$D$183,255),0))=0,"",INDEX('Disaggregation Records'!$F$95:$F$183,MATCH(LEFT(Z326,255),LEFT('Disaggregation Records'!$D$95:$D$183,255),0))),"")</f>
        <v/>
      </c>
      <c r="E326" s="416" t="str">
        <f t="array" ref="E326">IFERROR(IF(INDEX('Disaggregation Data'!$K$315:$K$616,MATCH(LEFT(X326,255),LEFT('Disaggregation Data'!$J$315:$J$616,255),0))=0,"",INDEX('Disaggregation Data'!$K$315:$K$616,MATCH(LEFT(X326,255),LEFT('Disaggregation Data'!J$315:$J$616,255),0))),"")</f>
        <v/>
      </c>
      <c r="F326" s="417" t="str">
        <f t="array" ref="F326">IFERROR(IF(INDEX('Disaggregation Data'!$L$315:$L$616,MATCH(LEFT(X326,255),LEFT('Disaggregation Data'!$J$315:$J$616,255),0))=0,"",INDEX('Disaggregation Data'!$L$315:$L$616,MATCH(LEFT(X326,255),LEFT('Disaggregation Data'!J$315:$J$616,255),0))),"")</f>
        <v/>
      </c>
      <c r="G326" s="481" t="str">
        <f t="array" ref="G326">IFERROR(IF(INDEX('Disaggregation Data'!$M$315:$M$616,MATCH(LEFT(X326,255),LEFT('Disaggregation Data'!$J$315:$J$616,255),0))=0,(E326/F326)*100,INDEX('Disaggregation Data'!$M$315:$M$616,MATCH(LEFT(X326,255),LEFT('Disaggregation Data'!J$315:$J$616,255),0))),"")</f>
        <v/>
      </c>
      <c r="H326" s="420" t="str">
        <f t="array" ref="H326">IFERROR(IF(INDEX('Disaggregation Data'!$N$315:$N$616,MATCH(LEFT(X326,255),LEFT('Disaggregation Data'!$J$315:$J$616,255),0))=0,"",INDEX('Disaggregation Data'!$N$315:$N$616,MATCH(LEFT(X326,255),LEFT('Disaggregation Data'!J$315:$J$616,255),0))),"")</f>
        <v/>
      </c>
      <c r="I326" s="420" t="str">
        <f t="array" ref="I326">IFERROR(IF(INDEX('Disaggregation Data'!$Q$315:$Q$616,MATCH(LEFT(X326,255),LEFT('Disaggregation Data'!$J$315:$J$616,255),0))=0,"",INDEX('Disaggregation Data'!$Q$315:$Q$616,MATCH(LEFT(X326,255),LEFT('Disaggregation Data'!J$315:$J$616,255),0))),"")</f>
        <v/>
      </c>
      <c r="J326" s="434" t="str">
        <f t="array" ref="J326">IFERROR(IF(INDEX('Disaggregation Data'!$R$315:$R$616,MATCH(LEFT(X326,255),LEFT('Disaggregation Data'!$J$315:$J$616,255),0))=0,"",INDEX('Disaggregation Data'!$R$315:$R$616,MATCH(LEFT(X326,255),LEFT('Disaggregation Data'!J$315:$J$616,255),0))),"")</f>
        <v/>
      </c>
      <c r="K326" s="471"/>
      <c r="L326" s="471"/>
      <c r="M326" s="471"/>
      <c r="N326" s="471"/>
      <c r="O326" s="471"/>
      <c r="P326" s="416"/>
      <c r="Q326" s="416"/>
      <c r="R326" s="416"/>
      <c r="S326" s="416"/>
      <c r="T326" s="416"/>
      <c r="U326" s="420" t="str">
        <f t="array" ref="U326">IFERROR(IF(INDEX('Disaggregation Data'!$O$315:$O$616,MATCH(LEFT(X326,255),LEFT('Disaggregation Data'!$J$315:$J$616,255),0))=0,"",INDEX('Disaggregation Data'!$O$315:$O$616,MATCH(LEFT(X326,255),LEFT('Disaggregation Data'!J$315:$J$616,255),0))),"")</f>
        <v/>
      </c>
      <c r="V326" s="434" t="str">
        <f t="array" ref="V326">IFERROR(IF(INDEX('Disaggregation Data'!$P$315:$P$616,MATCH(LEFT(X326,255),LEFT('Disaggregation Data'!$J$315:$J$616,255),0))=0,"",INDEX('Disaggregation Data'!$P$315:$P$616,MATCH(LEFT(X326,255),LEFT('Disaggregation Data'!J$315:$J$616,255),0))),"")</f>
        <v/>
      </c>
      <c r="W326" s="514"/>
      <c r="X326" s="514" t="str">
        <f>IF(B326&lt;&gt;"",B326&amp;C326&amp;D326,"")</f>
        <v/>
      </c>
      <c r="Y326" s="514">
        <f>IF(B326=B325,Y325+1,0)</f>
        <v>0</v>
      </c>
      <c r="Z326" s="514" t="str">
        <f>IF(B326&lt;&gt;"",B326&amp;"-"&amp;Y326,"")</f>
        <v/>
      </c>
      <c r="AA326" s="514" t="b">
        <f>IFERROR(IF(B326&lt;&gt;"",TRUE,FALSE),"")</f>
        <v>0</v>
      </c>
      <c r="AB326" s="514" t="s">
        <v>29</v>
      </c>
      <c r="AC326" s="514" t="str">
        <f t="array" ref="AC326">IFERROR(IF(INDEX('Disaggregation Records'!$G$95:$G$183,MATCH(LEFT(Z326,255),LEFT('Disaggregation Records'!$D$95:$D$183,255),0))=0,"",INDEX('Disaggregation Records'!$G$95:$G$183,MATCH(LEFT(Z326,255),LEFT('Disaggregation Records'!$D$95:$D$183,255),0))),"")</f>
        <v/>
      </c>
      <c r="AD326" s="514" t="s">
        <v>29</v>
      </c>
      <c r="AE326" s="379"/>
      <c r="AF326" s="133"/>
      <c r="AG326" s="133"/>
    </row>
    <row r="327" spans="1:33" ht="47.1" customHeight="1" x14ac:dyDescent="0.25">
      <c r="A327" s="396">
        <v>1</v>
      </c>
      <c r="B327" s="414" t="str">
        <f>IFERROR(VLOOKUP(A327,'Coverage Indicators - Section D'!$A$10:$Y$42,25,FALSE),"")</f>
        <v>CM-1a(M): Proportion de cas suspect de paludisme soumis à un test parasitologique dans des établissements de santé du secteur public</v>
      </c>
      <c r="C327" s="509" t="str">
        <f t="array" ref="C327">IFERROR(IF(INDEX('Disaggregation Records'!$E$95:$E$183,MATCH(LEFT(Z327,255),LEFT('Disaggregation Records'!$D$95:$D$183,255),0))=0,"",INDEX('Disaggregation Records'!$E$95:$E$183,MATCH(LEFT(Z327,255),LEFT('Disaggregation Records'!$D$95:$D$183,255),0))),"")</f>
        <v>Age</v>
      </c>
      <c r="D327" s="509" t="str">
        <f t="array" ref="D327">IFERROR(IF(INDEX('Disaggregation Records'!$F$95:$F$183,MATCH(LEFT(Z327,255),LEFT('Disaggregation Records'!$D$95:$D$183,255),0))=0,"",INDEX('Disaggregation Records'!$F$95:$F$183,MATCH(LEFT(Z327,255),LEFT('Disaggregation Records'!$D$95:$D$183,255),0))),"")</f>
        <v>&lt;5 ans</v>
      </c>
      <c r="E327" s="593">
        <f>39888*0.02</f>
        <v>797.76</v>
      </c>
      <c r="F327" s="593">
        <f>41462*0.02</f>
        <v>829.24</v>
      </c>
      <c r="G327" s="591">
        <v>0.96260000000000001</v>
      </c>
      <c r="H327" s="420" t="str">
        <f t="array" ref="H327">IFERROR(IF(INDEX('Disaggregation Data'!$N$315:$N$616,MATCH(LEFT(X327,255),LEFT('Disaggregation Data'!$J$315:$J$616,255),0))=0,"",INDEX('Disaggregation Data'!$N$315:$N$616,MATCH(LEFT(X327,255),LEFT('Disaggregation Data'!J$315:$J$616,255),0))),"")</f>
        <v>2016</v>
      </c>
      <c r="I327" s="420" t="s">
        <v>5161</v>
      </c>
      <c r="J327" s="434" t="str">
        <f t="array" ref="J327">IFERROR(IF(INDEX('Disaggregation Data'!$R$315:$R$616,MATCH(LEFT(X327,255),LEFT('Disaggregation Data'!$J$315:$J$616,255),0))=0,"",INDEX('Disaggregation Data'!$R$315:$R$616,MATCH(LEFT(X327,255),LEFT('Disaggregation Data'!J$315:$J$616,255),0))),"")</f>
        <v/>
      </c>
      <c r="K327" s="471"/>
      <c r="L327" s="471"/>
      <c r="M327" s="471"/>
      <c r="N327" s="471"/>
      <c r="O327" s="471"/>
      <c r="P327" s="416"/>
      <c r="Q327" s="416"/>
      <c r="R327" s="416"/>
      <c r="S327" s="416"/>
      <c r="T327" s="416"/>
      <c r="U327" s="420"/>
      <c r="V327" s="434"/>
      <c r="W327" s="514"/>
      <c r="X327" s="514" t="str">
        <f t="shared" ref="X327:X390" si="24">IF(B327&lt;&gt;"",B327&amp;C327&amp;D327,"")</f>
        <v>CM-1a(M): Proportion de cas suspect de paludisme soumis à un test parasitologique dans des établissements de santé du secteur publicAge&lt;5 ans</v>
      </c>
      <c r="Y327" s="514">
        <f t="shared" ref="Y327:Y390" si="25">IF(B327=B326,Y326+1,0)</f>
        <v>0</v>
      </c>
      <c r="Z327" s="514" t="str">
        <f t="shared" ref="Z327:Z390" si="26">IF(B327&lt;&gt;"",B327&amp;"-"&amp;Y327,"")</f>
        <v>CM-1a(M): Proportion de cas suspect de paludisme soumis à un test parasitologique dans des établissements de santé du secteur public-0</v>
      </c>
      <c r="AA327" s="514" t="b">
        <f t="shared" ref="AA327:AA390" si="27">IFERROR(IF(B327&lt;&gt;"",TRUE,FALSE),"")</f>
        <v>1</v>
      </c>
      <c r="AB327" s="514" t="s">
        <v>1834</v>
      </c>
      <c r="AC327" s="514" t="str">
        <f t="array" ref="AC327">IFERROR(IF(INDEX('Disaggregation Records'!$G$95:$G$183,MATCH(LEFT(Z327,255),LEFT('Disaggregation Records'!$D$95:$D$183,255),0))=0,"",INDEX('Disaggregation Records'!$G$95:$G$183,MATCH(LEFT(Z327,255),LEFT('Disaggregation Records'!$D$95:$D$183,255),0))),"")</f>
        <v>a1L36000000zoNWEAY</v>
      </c>
      <c r="AD327" s="514" t="s">
        <v>855</v>
      </c>
      <c r="AE327" s="379"/>
      <c r="AF327" s="133"/>
      <c r="AG327" s="133"/>
    </row>
    <row r="328" spans="1:33" ht="47.1" customHeight="1" x14ac:dyDescent="0.25">
      <c r="A328" s="396">
        <v>1</v>
      </c>
      <c r="B328" s="414" t="str">
        <f>IFERROR(VLOOKUP(A328,'Coverage Indicators - Section D'!$A$10:$Y$42,25,FALSE),"")</f>
        <v>CM-1a(M): Proportion de cas suspect de paludisme soumis à un test parasitologique dans des établissements de santé du secteur public</v>
      </c>
      <c r="C328" s="509" t="str">
        <f t="array" ref="C328">IFERROR(IF(INDEX('Disaggregation Records'!$E$95:$E$183,MATCH(LEFT(Z328,255),LEFT('Disaggregation Records'!$D$95:$D$183,255),0))=0,"",INDEX('Disaggregation Records'!$E$95:$E$183,MATCH(LEFT(Z328,255),LEFT('Disaggregation Records'!$D$95:$D$183,255),0))),"")</f>
        <v>Age</v>
      </c>
      <c r="D328" s="509" t="str">
        <f t="array" ref="D328">IFERROR(IF(INDEX('Disaggregation Records'!$F$95:$F$183,MATCH(LEFT(Z328,255),LEFT('Disaggregation Records'!$D$95:$D$183,255),0))=0,"",INDEX('Disaggregation Records'!$F$95:$F$183,MATCH(LEFT(Z328,255),LEFT('Disaggregation Records'!$D$95:$D$183,255),0))),"")</f>
        <v>+ de 5 ans</v>
      </c>
      <c r="E328" s="593">
        <f>39888*0.98</f>
        <v>39090.239999999998</v>
      </c>
      <c r="F328" s="593">
        <f>41462*0.98</f>
        <v>40632.76</v>
      </c>
      <c r="G328" s="591">
        <v>0.96199999999999997</v>
      </c>
      <c r="H328" s="420" t="str">
        <f t="array" ref="H328">IFERROR(IF(INDEX('Disaggregation Data'!$N$315:$N$616,MATCH(LEFT(X328,255),LEFT('Disaggregation Data'!$J$315:$J$616,255),0))=0,"",INDEX('Disaggregation Data'!$N$315:$N$616,MATCH(LEFT(X328,255),LEFT('Disaggregation Data'!J$315:$J$616,255),0))),"")</f>
        <v>2016</v>
      </c>
      <c r="I328" s="420" t="s">
        <v>5161</v>
      </c>
      <c r="J328" s="434" t="str">
        <f t="array" ref="J328">IFERROR(IF(INDEX('Disaggregation Data'!$R$315:$R$616,MATCH(LEFT(X328,255),LEFT('Disaggregation Data'!$J$315:$J$616,255),0))=0,"",INDEX('Disaggregation Data'!$R$315:$R$616,MATCH(LEFT(X328,255),LEFT('Disaggregation Data'!J$315:$J$616,255),0))),"")</f>
        <v/>
      </c>
      <c r="K328" s="471"/>
      <c r="L328" s="471"/>
      <c r="M328" s="471"/>
      <c r="N328" s="471"/>
      <c r="O328" s="471"/>
      <c r="P328" s="416"/>
      <c r="Q328" s="416"/>
      <c r="R328" s="416"/>
      <c r="S328" s="416"/>
      <c r="T328" s="416"/>
      <c r="U328" s="420"/>
      <c r="V328" s="434"/>
      <c r="W328" s="514"/>
      <c r="X328" s="514" t="str">
        <f t="shared" si="24"/>
        <v>CM-1a(M): Proportion de cas suspect de paludisme soumis à un test parasitologique dans des établissements de santé du secteur publicAge+ de 5 ans</v>
      </c>
      <c r="Y328" s="514">
        <f t="shared" si="25"/>
        <v>1</v>
      </c>
      <c r="Z328" s="514" t="str">
        <f t="shared" si="26"/>
        <v>CM-1a(M): Proportion de cas suspect de paludisme soumis à un test parasitologique dans des établissements de santé du secteur public-1</v>
      </c>
      <c r="AA328" s="514" t="b">
        <f t="shared" si="27"/>
        <v>1</v>
      </c>
      <c r="AB328" s="514" t="s">
        <v>1835</v>
      </c>
      <c r="AC328" s="514" t="str">
        <f t="array" ref="AC328">IFERROR(IF(INDEX('Disaggregation Records'!$G$95:$G$183,MATCH(LEFT(Z328,255),LEFT('Disaggregation Records'!$D$95:$D$183,255),0))=0,"",INDEX('Disaggregation Records'!$G$95:$G$183,MATCH(LEFT(Z328,255),LEFT('Disaggregation Records'!$D$95:$D$183,255),0))),"")</f>
        <v>a1L36000000zoNXEAY</v>
      </c>
      <c r="AD328" s="514" t="s">
        <v>855</v>
      </c>
      <c r="AE328" s="379"/>
      <c r="AF328" s="133"/>
      <c r="AG328" s="133"/>
    </row>
    <row r="329" spans="1:33" ht="47.1" customHeight="1" x14ac:dyDescent="0.25">
      <c r="A329" s="396">
        <v>1</v>
      </c>
      <c r="B329" s="414" t="str">
        <f>IFERROR(VLOOKUP(A329,'Coverage Indicators - Section D'!$A$10:$Y$42,25,FALSE),"")</f>
        <v>CM-1a(M): Proportion de cas suspect de paludisme soumis à un test parasitologique dans des établissements de santé du secteur public</v>
      </c>
      <c r="C329" s="509" t="str">
        <f t="array" ref="C329">IFERROR(IF(INDEX('Disaggregation Records'!$E$95:$E$183,MATCH(LEFT(Z329,255),LEFT('Disaggregation Records'!$D$95:$D$183,255),0))=0,"",INDEX('Disaggregation Records'!$E$95:$E$183,MATCH(LEFT(Z329,255),LEFT('Disaggregation Records'!$D$95:$D$183,255),0))),"")</f>
        <v>Type de tests</v>
      </c>
      <c r="D329" s="509" t="str">
        <f t="array" ref="D329">IFERROR(IF(INDEX('Disaggregation Records'!$F$95:$F$183,MATCH(LEFT(Z329,255),LEFT('Disaggregation Records'!$D$95:$D$183,255),0))=0,"",INDEX('Disaggregation Records'!$F$95:$F$183,MATCH(LEFT(Z329,255),LEFT('Disaggregation Records'!$D$95:$D$183,255),0))),"")</f>
        <v>Microscopie</v>
      </c>
      <c r="E329" s="593">
        <v>12724</v>
      </c>
      <c r="F329" s="593"/>
      <c r="G329" s="591"/>
      <c r="H329" s="420" t="str">
        <f t="array" ref="H329">IFERROR(IF(INDEX('Disaggregation Data'!$N$315:$N$616,MATCH(LEFT(X329,255),LEFT('Disaggregation Data'!$J$315:$J$616,255),0))=0,"",INDEX('Disaggregation Data'!$N$315:$N$616,MATCH(LEFT(X329,255),LEFT('Disaggregation Data'!J$315:$J$616,255),0))),"")</f>
        <v>2016</v>
      </c>
      <c r="I329" s="420" t="s">
        <v>5161</v>
      </c>
      <c r="J329" s="434" t="str">
        <f t="array" ref="J329">IFERROR(IF(INDEX('Disaggregation Data'!$R$315:$R$616,MATCH(LEFT(X329,255),LEFT('Disaggregation Data'!$J$315:$J$616,255),0))=0,"",INDEX('Disaggregation Data'!$R$315:$R$616,MATCH(LEFT(X329,255),LEFT('Disaggregation Data'!J$315:$J$616,255),0))),"")</f>
        <v/>
      </c>
      <c r="K329" s="471"/>
      <c r="L329" s="471"/>
      <c r="M329" s="471"/>
      <c r="N329" s="471"/>
      <c r="O329" s="471"/>
      <c r="P329" s="416"/>
      <c r="Q329" s="416"/>
      <c r="R329" s="416"/>
      <c r="S329" s="416"/>
      <c r="T329" s="416"/>
      <c r="U329" s="420"/>
      <c r="V329" s="434"/>
      <c r="W329" s="514"/>
      <c r="X329" s="514" t="str">
        <f t="shared" si="24"/>
        <v>CM-1a(M): Proportion de cas suspect de paludisme soumis à un test parasitologique dans des établissements de santé du secteur publicType de testsMicroscopie</v>
      </c>
      <c r="Y329" s="514">
        <f t="shared" si="25"/>
        <v>2</v>
      </c>
      <c r="Z329" s="514" t="str">
        <f t="shared" si="26"/>
        <v>CM-1a(M): Proportion de cas suspect de paludisme soumis à un test parasitologique dans des établissements de santé du secteur public-2</v>
      </c>
      <c r="AA329" s="514" t="b">
        <f t="shared" si="27"/>
        <v>1</v>
      </c>
      <c r="AB329" s="514" t="s">
        <v>1837</v>
      </c>
      <c r="AC329" s="514" t="str">
        <f t="array" ref="AC329">IFERROR(IF(INDEX('Disaggregation Records'!$G$95:$G$183,MATCH(LEFT(Z329,255),LEFT('Disaggregation Records'!$D$95:$D$183,255),0))=0,"",INDEX('Disaggregation Records'!$G$95:$G$183,MATCH(LEFT(Z329,255),LEFT('Disaggregation Records'!$D$95:$D$183,255),0))),"")</f>
        <v>a1L36000000zoNYEAY</v>
      </c>
      <c r="AD329" s="514" t="s">
        <v>855</v>
      </c>
      <c r="AE329" s="379"/>
      <c r="AF329" s="133"/>
      <c r="AG329" s="133"/>
    </row>
    <row r="330" spans="1:33" ht="47.1" customHeight="1" x14ac:dyDescent="0.25">
      <c r="A330" s="396">
        <v>1</v>
      </c>
      <c r="B330" s="414" t="str">
        <f>IFERROR(VLOOKUP(A330,'Coverage Indicators - Section D'!$A$10:$Y$42,25,FALSE),"")</f>
        <v>CM-1a(M): Proportion de cas suspect de paludisme soumis à un test parasitologique dans des établissements de santé du secteur public</v>
      </c>
      <c r="C330" s="509" t="str">
        <f t="array" ref="C330">IFERROR(IF(INDEX('Disaggregation Records'!$E$95:$E$183,MATCH(LEFT(Z330,255),LEFT('Disaggregation Records'!$D$95:$D$183,255),0))=0,"",INDEX('Disaggregation Records'!$E$95:$E$183,MATCH(LEFT(Z330,255),LEFT('Disaggregation Records'!$D$95:$D$183,255),0))),"")</f>
        <v>Type de tests</v>
      </c>
      <c r="D330" s="509" t="str">
        <f t="array" ref="D330">IFERROR(IF(INDEX('Disaggregation Records'!$F$95:$F$183,MATCH(LEFT(Z330,255),LEFT('Disaggregation Records'!$D$95:$D$183,255),0))=0,"",INDEX('Disaggregation Records'!$F$95:$F$183,MATCH(LEFT(Z330,255),LEFT('Disaggregation Records'!$D$95:$D$183,255),0))),"")</f>
        <v>Test de dépistage rapide</v>
      </c>
      <c r="E330" s="593">
        <v>27164</v>
      </c>
      <c r="F330" s="593"/>
      <c r="G330" s="602"/>
      <c r="H330" s="420" t="str">
        <f t="array" ref="H330">IFERROR(IF(INDEX('Disaggregation Data'!$N$315:$N$616,MATCH(LEFT(X330,255),LEFT('Disaggregation Data'!$J$315:$J$616,255),0))=0,"",INDEX('Disaggregation Data'!$N$315:$N$616,MATCH(LEFT(X330,255),LEFT('Disaggregation Data'!J$315:$J$616,255),0))),"")</f>
        <v>2016</v>
      </c>
      <c r="I330" s="420" t="s">
        <v>5161</v>
      </c>
      <c r="J330" s="434" t="str">
        <f t="array" ref="J330">IFERROR(IF(INDEX('Disaggregation Data'!$R$315:$R$616,MATCH(LEFT(X330,255),LEFT('Disaggregation Data'!$J$315:$J$616,255),0))=0,"",INDEX('Disaggregation Data'!$R$315:$R$616,MATCH(LEFT(X330,255),LEFT('Disaggregation Data'!J$315:$J$616,255),0))),"")</f>
        <v/>
      </c>
      <c r="K330" s="471"/>
      <c r="L330" s="471"/>
      <c r="M330" s="471"/>
      <c r="N330" s="471"/>
      <c r="O330" s="471"/>
      <c r="P330" s="416"/>
      <c r="Q330" s="416"/>
      <c r="R330" s="416"/>
      <c r="S330" s="416"/>
      <c r="T330" s="416"/>
      <c r="U330" s="420"/>
      <c r="V330" s="434"/>
      <c r="W330" s="514"/>
      <c r="X330" s="514" t="str">
        <f t="shared" si="24"/>
        <v>CM-1a(M): Proportion de cas suspect de paludisme soumis à un test parasitologique dans des établissements de santé du secteur publicType de testsTest de dépistage rapide</v>
      </c>
      <c r="Y330" s="514">
        <f t="shared" si="25"/>
        <v>3</v>
      </c>
      <c r="Z330" s="514" t="str">
        <f t="shared" si="26"/>
        <v>CM-1a(M): Proportion de cas suspect de paludisme soumis à un test parasitologique dans des établissements de santé du secteur public-3</v>
      </c>
      <c r="AA330" s="514" t="b">
        <f t="shared" si="27"/>
        <v>1</v>
      </c>
      <c r="AB330" s="514" t="s">
        <v>1838</v>
      </c>
      <c r="AC330" s="514" t="str">
        <f t="array" ref="AC330">IFERROR(IF(INDEX('Disaggregation Records'!$G$95:$G$183,MATCH(LEFT(Z330,255),LEFT('Disaggregation Records'!$D$95:$D$183,255),0))=0,"",INDEX('Disaggregation Records'!$G$95:$G$183,MATCH(LEFT(Z330,255),LEFT('Disaggregation Records'!$D$95:$D$183,255),0))),"")</f>
        <v>a1L36000000zoNZEAY</v>
      </c>
      <c r="AD330" s="514" t="s">
        <v>855</v>
      </c>
      <c r="AE330" s="379"/>
      <c r="AF330" s="133"/>
      <c r="AG330" s="133"/>
    </row>
    <row r="331" spans="1:33" ht="47.1" customHeight="1" x14ac:dyDescent="0.25">
      <c r="A331" s="396">
        <v>1</v>
      </c>
      <c r="B331" s="414" t="str">
        <f>IFERROR(VLOOKUP(A331,'Coverage Indicators - Section D'!$A$10:$Y$42,25,FALSE),"")</f>
        <v>CM-1a(M): Proportion de cas suspect de paludisme soumis à un test parasitologique dans des établissements de santé du secteur public</v>
      </c>
      <c r="C331" s="509" t="str">
        <f t="array" ref="C331">IFERROR(IF(INDEX('Disaggregation Records'!$E$95:$E$183,MATCH(LEFT(Z331,255),LEFT('Disaggregation Records'!$D$95:$D$183,255),0))=0,"",INDEX('Disaggregation Records'!$E$95:$E$183,MATCH(LEFT(Z331,255),LEFT('Disaggregation Records'!$D$95:$D$183,255),0))),"")</f>
        <v/>
      </c>
      <c r="D331" s="509" t="str">
        <f t="array" ref="D331">IFERROR(IF(INDEX('Disaggregation Records'!$F$95:$F$183,MATCH(LEFT(Z331,255),LEFT('Disaggregation Records'!$D$95:$D$183,255),0))=0,"",INDEX('Disaggregation Records'!$F$95:$F$183,MATCH(LEFT(Z331,255),LEFT('Disaggregation Records'!$D$95:$D$183,255),0))),"")</f>
        <v/>
      </c>
      <c r="E331" s="416" t="str">
        <f t="array" ref="E331">IFERROR(IF(INDEX('Disaggregation Data'!$K$315:$K$616,MATCH(LEFT(X331,255),LEFT('Disaggregation Data'!$J$315:$J$616,255),0))=0,"",INDEX('Disaggregation Data'!$K$315:$K$616,MATCH(LEFT(X331,255),LEFT('Disaggregation Data'!J$315:$J$616,255),0))),"")</f>
        <v/>
      </c>
      <c r="F331" s="417" t="str">
        <f t="array" ref="F331">IFERROR(IF(INDEX('Disaggregation Data'!$L$315:$L$616,MATCH(LEFT(X331,255),LEFT('Disaggregation Data'!$J$315:$J$616,255),0))=0,"",INDEX('Disaggregation Data'!$L$315:$L$616,MATCH(LEFT(X331,255),LEFT('Disaggregation Data'!J$315:$J$616,255),0))),"")</f>
        <v/>
      </c>
      <c r="G331" s="481" t="str">
        <f t="array" ref="G331">IFERROR(IF(INDEX('Disaggregation Data'!$M$315:$M$616,MATCH(LEFT(X331,255),LEFT('Disaggregation Data'!$J$315:$J$616,255),0))=0,(E331/F331)*100,INDEX('Disaggregation Data'!$M$315:$M$616,MATCH(LEFT(X331,255),LEFT('Disaggregation Data'!J$315:$J$616,255),0))),"")</f>
        <v/>
      </c>
      <c r="H331" s="420" t="str">
        <f t="array" ref="H331">IFERROR(IF(INDEX('Disaggregation Data'!$N$315:$N$616,MATCH(LEFT(X331,255),LEFT('Disaggregation Data'!$J$315:$J$616,255),0))=0,"",INDEX('Disaggregation Data'!$N$315:$N$616,MATCH(LEFT(X331,255),LEFT('Disaggregation Data'!J$315:$J$616,255),0))),"")</f>
        <v/>
      </c>
      <c r="I331" s="420" t="str">
        <f t="array" ref="I331">IFERROR(IF(INDEX('Disaggregation Data'!$Q$315:$Q$616,MATCH(LEFT(X331,255),LEFT('Disaggregation Data'!$J$315:$J$616,255),0))=0,"",INDEX('Disaggregation Data'!$Q$315:$Q$616,MATCH(LEFT(X331,255),LEFT('Disaggregation Data'!J$315:$J$616,255),0))),"")</f>
        <v/>
      </c>
      <c r="J331" s="434" t="str">
        <f t="array" ref="J331">IFERROR(IF(INDEX('Disaggregation Data'!$R$315:$R$616,MATCH(LEFT(X331,255),LEFT('Disaggregation Data'!$J$315:$J$616,255),0))=0,"",INDEX('Disaggregation Data'!$R$315:$R$616,MATCH(LEFT(X331,255),LEFT('Disaggregation Data'!J$315:$J$616,255),0))),"")</f>
        <v/>
      </c>
      <c r="K331" s="471"/>
      <c r="L331" s="471"/>
      <c r="M331" s="471"/>
      <c r="N331" s="471"/>
      <c r="O331" s="471"/>
      <c r="P331" s="416"/>
      <c r="Q331" s="416"/>
      <c r="R331" s="416"/>
      <c r="S331" s="416"/>
      <c r="T331" s="416"/>
      <c r="U331" s="420" t="str">
        <f t="array" ref="U331">IFERROR(IF(INDEX('Disaggregation Data'!$O$315:$O$616,MATCH(LEFT(X331,255),LEFT('Disaggregation Data'!$J$315:$J$616,255),0))=0,"",INDEX('Disaggregation Data'!$O$315:$O$616,MATCH(LEFT(X331,255),LEFT('Disaggregation Data'!J$315:$J$616,255),0))),"")</f>
        <v/>
      </c>
      <c r="V331" s="434" t="str">
        <f t="array" ref="V331">IFERROR(IF(INDEX('Disaggregation Data'!$P$315:$P$616,MATCH(LEFT(X331,255),LEFT('Disaggregation Data'!$J$315:$J$616,255),0))=0,"",INDEX('Disaggregation Data'!$P$315:$P$616,MATCH(LEFT(X331,255),LEFT('Disaggregation Data'!J$315:$J$616,255),0))),"")</f>
        <v/>
      </c>
      <c r="W331" s="514"/>
      <c r="X331" s="514" t="str">
        <f t="shared" si="24"/>
        <v>CM-1a(M): Proportion de cas suspect de paludisme soumis à un test parasitologique dans des établissements de santé du secteur public</v>
      </c>
      <c r="Y331" s="514">
        <f t="shared" si="25"/>
        <v>4</v>
      </c>
      <c r="Z331" s="514" t="str">
        <f t="shared" si="26"/>
        <v>CM-1a(M): Proportion de cas suspect de paludisme soumis à un test parasitologique dans des établissements de santé du secteur public-4</v>
      </c>
      <c r="AA331" s="514" t="b">
        <f t="shared" si="27"/>
        <v>1</v>
      </c>
      <c r="AB331" s="514" t="s">
        <v>1839</v>
      </c>
      <c r="AC331" s="514" t="str">
        <f t="array" ref="AC331">IFERROR(IF(INDEX('Disaggregation Records'!$G$95:$G$183,MATCH(LEFT(Z331,255),LEFT('Disaggregation Records'!$D$95:$D$183,255),0))=0,"",INDEX('Disaggregation Records'!$G$95:$G$183,MATCH(LEFT(Z331,255),LEFT('Disaggregation Records'!$D$95:$D$183,255),0))),"")</f>
        <v/>
      </c>
      <c r="AD331" s="514" t="s">
        <v>855</v>
      </c>
      <c r="AE331" s="379"/>
      <c r="AF331" s="133"/>
      <c r="AG331" s="133"/>
    </row>
    <row r="332" spans="1:33" ht="47.1" customHeight="1" x14ac:dyDescent="0.25">
      <c r="A332" s="396">
        <v>1</v>
      </c>
      <c r="B332" s="414" t="str">
        <f>IFERROR(VLOOKUP(A332,'Coverage Indicators - Section D'!$A$10:$Y$42,25,FALSE),"")</f>
        <v>CM-1a(M): Proportion de cas suspect de paludisme soumis à un test parasitologique dans des établissements de santé du secteur public</v>
      </c>
      <c r="C332" s="509" t="str">
        <f t="array" ref="C332">IFERROR(IF(INDEX('Disaggregation Records'!$E$95:$E$183,MATCH(LEFT(Z332,255),LEFT('Disaggregation Records'!$D$95:$D$183,255),0))=0,"",INDEX('Disaggregation Records'!$E$95:$E$183,MATCH(LEFT(Z332,255),LEFT('Disaggregation Records'!$D$95:$D$183,255),0))),"")</f>
        <v/>
      </c>
      <c r="D332" s="509" t="str">
        <f t="array" ref="D332">IFERROR(IF(INDEX('Disaggregation Records'!$F$95:$F$183,MATCH(LEFT(Z332,255),LEFT('Disaggregation Records'!$D$95:$D$183,255),0))=0,"",INDEX('Disaggregation Records'!$F$95:$F$183,MATCH(LEFT(Z332,255),LEFT('Disaggregation Records'!$D$95:$D$183,255),0))),"")</f>
        <v/>
      </c>
      <c r="E332" s="416" t="str">
        <f t="array" ref="E332">IFERROR(IF(INDEX('Disaggregation Data'!$K$315:$K$616,MATCH(LEFT(X332,255),LEFT('Disaggregation Data'!$J$315:$J$616,255),0))=0,"",INDEX('Disaggregation Data'!$K$315:$K$616,MATCH(LEFT(X332,255),LEFT('Disaggregation Data'!J$315:$J$616,255),0))),"")</f>
        <v/>
      </c>
      <c r="F332" s="417" t="str">
        <f t="array" ref="F332">IFERROR(IF(INDEX('Disaggregation Data'!$L$315:$L$616,MATCH(LEFT(X332,255),LEFT('Disaggregation Data'!$J$315:$J$616,255),0))=0,"",INDEX('Disaggregation Data'!$L$315:$L$616,MATCH(LEFT(X332,255),LEFT('Disaggregation Data'!J$315:$J$616,255),0))),"")</f>
        <v/>
      </c>
      <c r="G332" s="481" t="str">
        <f t="array" ref="G332">IFERROR(IF(INDEX('Disaggregation Data'!$M$315:$M$616,MATCH(LEFT(X332,255),LEFT('Disaggregation Data'!$J$315:$J$616,255),0))=0,(E332/F332)*100,INDEX('Disaggregation Data'!$M$315:$M$616,MATCH(LEFT(X332,255),LEFT('Disaggregation Data'!J$315:$J$616,255),0))),"")</f>
        <v/>
      </c>
      <c r="H332" s="420" t="str">
        <f t="array" ref="H332">IFERROR(IF(INDEX('Disaggregation Data'!$N$315:$N$616,MATCH(LEFT(X332,255),LEFT('Disaggregation Data'!$J$315:$J$616,255),0))=0,"",INDEX('Disaggregation Data'!$N$315:$N$616,MATCH(LEFT(X332,255),LEFT('Disaggregation Data'!J$315:$J$616,255),0))),"")</f>
        <v/>
      </c>
      <c r="I332" s="420" t="str">
        <f t="array" ref="I332">IFERROR(IF(INDEX('Disaggregation Data'!$Q$315:$Q$616,MATCH(LEFT(X332,255),LEFT('Disaggregation Data'!$J$315:$J$616,255),0))=0,"",INDEX('Disaggregation Data'!$Q$315:$Q$616,MATCH(LEFT(X332,255),LEFT('Disaggregation Data'!J$315:$J$616,255),0))),"")</f>
        <v/>
      </c>
      <c r="J332" s="434" t="str">
        <f t="array" ref="J332">IFERROR(IF(INDEX('Disaggregation Data'!$R$315:$R$616,MATCH(LEFT(X332,255),LEFT('Disaggregation Data'!$J$315:$J$616,255),0))=0,"",INDEX('Disaggregation Data'!$R$315:$R$616,MATCH(LEFT(X332,255),LEFT('Disaggregation Data'!J$315:$J$616,255),0))),"")</f>
        <v/>
      </c>
      <c r="K332" s="471"/>
      <c r="L332" s="471"/>
      <c r="M332" s="471"/>
      <c r="N332" s="471"/>
      <c r="O332" s="471"/>
      <c r="P332" s="416"/>
      <c r="Q332" s="416"/>
      <c r="R332" s="416"/>
      <c r="S332" s="416"/>
      <c r="T332" s="416"/>
      <c r="U332" s="420" t="str">
        <f t="array" ref="U332">IFERROR(IF(INDEX('Disaggregation Data'!$O$315:$O$616,MATCH(LEFT(X332,255),LEFT('Disaggregation Data'!$J$315:$J$616,255),0))=0,"",INDEX('Disaggregation Data'!$O$315:$O$616,MATCH(LEFT(X332,255),LEFT('Disaggregation Data'!J$315:$J$616,255),0))),"")</f>
        <v/>
      </c>
      <c r="V332" s="434" t="str">
        <f t="array" ref="V332">IFERROR(IF(INDEX('Disaggregation Data'!$P$315:$P$616,MATCH(LEFT(X332,255),LEFT('Disaggregation Data'!$J$315:$J$616,255),0))=0,"",INDEX('Disaggregation Data'!$P$315:$P$616,MATCH(LEFT(X332,255),LEFT('Disaggregation Data'!J$315:$J$616,255),0))),"")</f>
        <v/>
      </c>
      <c r="W332" s="514"/>
      <c r="X332" s="514" t="str">
        <f t="shared" si="24"/>
        <v>CM-1a(M): Proportion de cas suspect de paludisme soumis à un test parasitologique dans des établissements de santé du secteur public</v>
      </c>
      <c r="Y332" s="514">
        <f t="shared" si="25"/>
        <v>5</v>
      </c>
      <c r="Z332" s="514" t="str">
        <f t="shared" si="26"/>
        <v>CM-1a(M): Proportion de cas suspect de paludisme soumis à un test parasitologique dans des établissements de santé du secteur public-5</v>
      </c>
      <c r="AA332" s="514" t="b">
        <f t="shared" si="27"/>
        <v>1</v>
      </c>
      <c r="AB332" s="514" t="s">
        <v>1840</v>
      </c>
      <c r="AC332" s="514" t="str">
        <f t="array" ref="AC332">IFERROR(IF(INDEX('Disaggregation Records'!$G$95:$G$183,MATCH(LEFT(Z332,255),LEFT('Disaggregation Records'!$D$95:$D$183,255),0))=0,"",INDEX('Disaggregation Records'!$G$95:$G$183,MATCH(LEFT(Z332,255),LEFT('Disaggregation Records'!$D$95:$D$183,255),0))),"")</f>
        <v/>
      </c>
      <c r="AD332" s="514" t="s">
        <v>855</v>
      </c>
      <c r="AE332" s="379"/>
      <c r="AF332" s="133"/>
      <c r="AG332" s="133"/>
    </row>
    <row r="333" spans="1:33" ht="47.1" customHeight="1" x14ac:dyDescent="0.25">
      <c r="A333" s="396">
        <v>1</v>
      </c>
      <c r="B333" s="414" t="str">
        <f>IFERROR(VLOOKUP(A333,'Coverage Indicators - Section D'!$A$10:$Y$42,25,FALSE),"")</f>
        <v>CM-1a(M): Proportion de cas suspect de paludisme soumis à un test parasitologique dans des établissements de santé du secteur public</v>
      </c>
      <c r="C333" s="509" t="str">
        <f t="array" ref="C333">IFERROR(IF(INDEX('Disaggregation Records'!$E$95:$E$183,MATCH(LEFT(Z333,255),LEFT('Disaggregation Records'!$D$95:$D$183,255),0))=0,"",INDEX('Disaggregation Records'!$E$95:$E$183,MATCH(LEFT(Z333,255),LEFT('Disaggregation Records'!$D$95:$D$183,255),0))),"")</f>
        <v/>
      </c>
      <c r="D333" s="509" t="str">
        <f t="array" ref="D333">IFERROR(IF(INDEX('Disaggregation Records'!$F$95:$F$183,MATCH(LEFT(Z333,255),LEFT('Disaggregation Records'!$D$95:$D$183,255),0))=0,"",INDEX('Disaggregation Records'!$F$95:$F$183,MATCH(LEFT(Z333,255),LEFT('Disaggregation Records'!$D$95:$D$183,255),0))),"")</f>
        <v/>
      </c>
      <c r="E333" s="416" t="str">
        <f t="array" ref="E333">IFERROR(IF(INDEX('Disaggregation Data'!$K$315:$K$616,MATCH(LEFT(X333,255),LEFT('Disaggregation Data'!$J$315:$J$616,255),0))=0,"",INDEX('Disaggregation Data'!$K$315:$K$616,MATCH(LEFT(X333,255),LEFT('Disaggregation Data'!J$315:$J$616,255),0))),"")</f>
        <v/>
      </c>
      <c r="F333" s="417" t="str">
        <f t="array" ref="F333">IFERROR(IF(INDEX('Disaggregation Data'!$L$315:$L$616,MATCH(LEFT(X333,255),LEFT('Disaggregation Data'!$J$315:$J$616,255),0))=0,"",INDEX('Disaggregation Data'!$L$315:$L$616,MATCH(LEFT(X333,255),LEFT('Disaggregation Data'!J$315:$J$616,255),0))),"")</f>
        <v/>
      </c>
      <c r="G333" s="481" t="str">
        <f t="array" ref="G333">IFERROR(IF(INDEX('Disaggregation Data'!$M$315:$M$616,MATCH(LEFT(X333,255),LEFT('Disaggregation Data'!$J$315:$J$616,255),0))=0,(E333/F333)*100,INDEX('Disaggregation Data'!$M$315:$M$616,MATCH(LEFT(X333,255),LEFT('Disaggregation Data'!J$315:$J$616,255),0))),"")</f>
        <v/>
      </c>
      <c r="H333" s="420" t="str">
        <f t="array" ref="H333">IFERROR(IF(INDEX('Disaggregation Data'!$N$315:$N$616,MATCH(LEFT(X333,255),LEFT('Disaggregation Data'!$J$315:$J$616,255),0))=0,"",INDEX('Disaggregation Data'!$N$315:$N$616,MATCH(LEFT(X333,255),LEFT('Disaggregation Data'!J$315:$J$616,255),0))),"")</f>
        <v/>
      </c>
      <c r="I333" s="420" t="str">
        <f t="array" ref="I333">IFERROR(IF(INDEX('Disaggregation Data'!$Q$315:$Q$616,MATCH(LEFT(X333,255),LEFT('Disaggregation Data'!$J$315:$J$616,255),0))=0,"",INDEX('Disaggregation Data'!$Q$315:$Q$616,MATCH(LEFT(X333,255),LEFT('Disaggregation Data'!J$315:$J$616,255),0))),"")</f>
        <v/>
      </c>
      <c r="J333" s="434" t="str">
        <f t="array" ref="J333">IFERROR(IF(INDEX('Disaggregation Data'!$R$315:$R$616,MATCH(LEFT(X333,255),LEFT('Disaggregation Data'!$J$315:$J$616,255),0))=0,"",INDEX('Disaggregation Data'!$R$315:$R$616,MATCH(LEFT(X333,255),LEFT('Disaggregation Data'!J$315:$J$616,255),0))),"")</f>
        <v/>
      </c>
      <c r="K333" s="471"/>
      <c r="L333" s="471"/>
      <c r="M333" s="471"/>
      <c r="N333" s="471"/>
      <c r="O333" s="471"/>
      <c r="P333" s="416"/>
      <c r="Q333" s="416"/>
      <c r="R333" s="416"/>
      <c r="S333" s="416"/>
      <c r="T333" s="416"/>
      <c r="U333" s="420" t="str">
        <f t="array" ref="U333">IFERROR(IF(INDEX('Disaggregation Data'!$O$315:$O$616,MATCH(LEFT(X333,255),LEFT('Disaggregation Data'!$J$315:$J$616,255),0))=0,"",INDEX('Disaggregation Data'!$O$315:$O$616,MATCH(LEFT(X333,255),LEFT('Disaggregation Data'!J$315:$J$616,255),0))),"")</f>
        <v/>
      </c>
      <c r="V333" s="434" t="str">
        <f t="array" ref="V333">IFERROR(IF(INDEX('Disaggregation Data'!$P$315:$P$616,MATCH(LEFT(X333,255),LEFT('Disaggregation Data'!$J$315:$J$616,255),0))=0,"",INDEX('Disaggregation Data'!$P$315:$P$616,MATCH(LEFT(X333,255),LEFT('Disaggregation Data'!J$315:$J$616,255),0))),"")</f>
        <v/>
      </c>
      <c r="W333" s="514"/>
      <c r="X333" s="514" t="str">
        <f t="shared" si="24"/>
        <v>CM-1a(M): Proportion de cas suspect de paludisme soumis à un test parasitologique dans des établissements de santé du secteur public</v>
      </c>
      <c r="Y333" s="514">
        <f t="shared" si="25"/>
        <v>6</v>
      </c>
      <c r="Z333" s="514" t="str">
        <f t="shared" si="26"/>
        <v>CM-1a(M): Proportion de cas suspect de paludisme soumis à un test parasitologique dans des établissements de santé du secteur public-6</v>
      </c>
      <c r="AA333" s="514" t="b">
        <f t="shared" si="27"/>
        <v>1</v>
      </c>
      <c r="AB333" s="514" t="s">
        <v>1841</v>
      </c>
      <c r="AC333" s="514" t="str">
        <f t="array" ref="AC333">IFERROR(IF(INDEX('Disaggregation Records'!$G$95:$G$183,MATCH(LEFT(Z333,255),LEFT('Disaggregation Records'!$D$95:$D$183,255),0))=0,"",INDEX('Disaggregation Records'!$G$95:$G$183,MATCH(LEFT(Z333,255),LEFT('Disaggregation Records'!$D$95:$D$183,255),0))),"")</f>
        <v/>
      </c>
      <c r="AD333" s="514" t="s">
        <v>855</v>
      </c>
      <c r="AE333" s="379"/>
      <c r="AF333" s="133"/>
      <c r="AG333" s="133"/>
    </row>
    <row r="334" spans="1:33" ht="47.1" customHeight="1" x14ac:dyDescent="0.25">
      <c r="A334" s="396">
        <v>1</v>
      </c>
      <c r="B334" s="414" t="str">
        <f>IFERROR(VLOOKUP(A334,'Coverage Indicators - Section D'!$A$10:$Y$42,25,FALSE),"")</f>
        <v>CM-1a(M): Proportion de cas suspect de paludisme soumis à un test parasitologique dans des établissements de santé du secteur public</v>
      </c>
      <c r="C334" s="509" t="str">
        <f t="array" ref="C334">IFERROR(IF(INDEX('Disaggregation Records'!$E$95:$E$183,MATCH(LEFT(Z334,255),LEFT('Disaggregation Records'!$D$95:$D$183,255),0))=0,"",INDEX('Disaggregation Records'!$E$95:$E$183,MATCH(LEFT(Z334,255),LEFT('Disaggregation Records'!$D$95:$D$183,255),0))),"")</f>
        <v/>
      </c>
      <c r="D334" s="509" t="str">
        <f t="array" ref="D334">IFERROR(IF(INDEX('Disaggregation Records'!$F$95:$F$183,MATCH(LEFT(Z334,255),LEFT('Disaggregation Records'!$D$95:$D$183,255),0))=0,"",INDEX('Disaggregation Records'!$F$95:$F$183,MATCH(LEFT(Z334,255),LEFT('Disaggregation Records'!$D$95:$D$183,255),0))),"")</f>
        <v/>
      </c>
      <c r="E334" s="416" t="str">
        <f t="array" ref="E334">IFERROR(IF(INDEX('Disaggregation Data'!$K$315:$K$616,MATCH(LEFT(X334,255),LEFT('Disaggregation Data'!$J$315:$J$616,255),0))=0,"",INDEX('Disaggregation Data'!$K$315:$K$616,MATCH(LEFT(X334,255),LEFT('Disaggregation Data'!J$315:$J$616,255),0))),"")</f>
        <v/>
      </c>
      <c r="F334" s="417" t="str">
        <f t="array" ref="F334">IFERROR(IF(INDEX('Disaggregation Data'!$L$315:$L$616,MATCH(LEFT(X334,255),LEFT('Disaggregation Data'!$J$315:$J$616,255),0))=0,"",INDEX('Disaggregation Data'!$L$315:$L$616,MATCH(LEFT(X334,255),LEFT('Disaggregation Data'!J$315:$J$616,255),0))),"")</f>
        <v/>
      </c>
      <c r="G334" s="481" t="str">
        <f t="array" ref="G334">IFERROR(IF(INDEX('Disaggregation Data'!$M$315:$M$616,MATCH(LEFT(X334,255),LEFT('Disaggregation Data'!$J$315:$J$616,255),0))=0,(E334/F334)*100,INDEX('Disaggregation Data'!$M$315:$M$616,MATCH(LEFT(X334,255),LEFT('Disaggregation Data'!J$315:$J$616,255),0))),"")</f>
        <v/>
      </c>
      <c r="H334" s="420" t="str">
        <f t="array" ref="H334">IFERROR(IF(INDEX('Disaggregation Data'!$N$315:$N$616,MATCH(LEFT(X334,255),LEFT('Disaggregation Data'!$J$315:$J$616,255),0))=0,"",INDEX('Disaggregation Data'!$N$315:$N$616,MATCH(LEFT(X334,255),LEFT('Disaggregation Data'!J$315:$J$616,255),0))),"")</f>
        <v/>
      </c>
      <c r="I334" s="420" t="str">
        <f t="array" ref="I334">IFERROR(IF(INDEX('Disaggregation Data'!$Q$315:$Q$616,MATCH(LEFT(X334,255),LEFT('Disaggregation Data'!$J$315:$J$616,255),0))=0,"",INDEX('Disaggregation Data'!$Q$315:$Q$616,MATCH(LEFT(X334,255),LEFT('Disaggregation Data'!J$315:$J$616,255),0))),"")</f>
        <v/>
      </c>
      <c r="J334" s="434" t="str">
        <f t="array" ref="J334">IFERROR(IF(INDEX('Disaggregation Data'!$R$315:$R$616,MATCH(LEFT(X334,255),LEFT('Disaggregation Data'!$J$315:$J$616,255),0))=0,"",INDEX('Disaggregation Data'!$R$315:$R$616,MATCH(LEFT(X334,255),LEFT('Disaggregation Data'!J$315:$J$616,255),0))),"")</f>
        <v/>
      </c>
      <c r="K334" s="471"/>
      <c r="L334" s="471"/>
      <c r="M334" s="471"/>
      <c r="N334" s="471"/>
      <c r="O334" s="471"/>
      <c r="P334" s="416"/>
      <c r="Q334" s="416"/>
      <c r="R334" s="416"/>
      <c r="S334" s="416"/>
      <c r="T334" s="416"/>
      <c r="U334" s="420" t="str">
        <f t="array" ref="U334">IFERROR(IF(INDEX('Disaggregation Data'!$O$315:$O$616,MATCH(LEFT(X334,255),LEFT('Disaggregation Data'!$J$315:$J$616,255),0))=0,"",INDEX('Disaggregation Data'!$O$315:$O$616,MATCH(LEFT(X334,255),LEFT('Disaggregation Data'!J$315:$J$616,255),0))),"")</f>
        <v/>
      </c>
      <c r="V334" s="434" t="str">
        <f t="array" ref="V334">IFERROR(IF(INDEX('Disaggregation Data'!$P$315:$P$616,MATCH(LEFT(X334,255),LEFT('Disaggregation Data'!$J$315:$J$616,255),0))=0,"",INDEX('Disaggregation Data'!$P$315:$P$616,MATCH(LEFT(X334,255),LEFT('Disaggregation Data'!J$315:$J$616,255),0))),"")</f>
        <v/>
      </c>
      <c r="W334" s="514"/>
      <c r="X334" s="514" t="str">
        <f t="shared" si="24"/>
        <v>CM-1a(M): Proportion de cas suspect de paludisme soumis à un test parasitologique dans des établissements de santé du secteur public</v>
      </c>
      <c r="Y334" s="514">
        <f t="shared" si="25"/>
        <v>7</v>
      </c>
      <c r="Z334" s="514" t="str">
        <f t="shared" si="26"/>
        <v>CM-1a(M): Proportion de cas suspect de paludisme soumis à un test parasitologique dans des établissements de santé du secteur public-7</v>
      </c>
      <c r="AA334" s="514" t="b">
        <f t="shared" si="27"/>
        <v>1</v>
      </c>
      <c r="AB334" s="514" t="s">
        <v>1842</v>
      </c>
      <c r="AC334" s="514" t="str">
        <f t="array" ref="AC334">IFERROR(IF(INDEX('Disaggregation Records'!$G$95:$G$183,MATCH(LEFT(Z334,255),LEFT('Disaggregation Records'!$D$95:$D$183,255),0))=0,"",INDEX('Disaggregation Records'!$G$95:$G$183,MATCH(LEFT(Z334,255),LEFT('Disaggregation Records'!$D$95:$D$183,255),0))),"")</f>
        <v/>
      </c>
      <c r="AD334" s="514" t="s">
        <v>855</v>
      </c>
      <c r="AE334" s="379"/>
      <c r="AF334" s="133"/>
      <c r="AG334" s="133"/>
    </row>
    <row r="335" spans="1:33" ht="47.1" customHeight="1" x14ac:dyDescent="0.25">
      <c r="A335" s="396">
        <v>1</v>
      </c>
      <c r="B335" s="414" t="str">
        <f>IFERROR(VLOOKUP(A335,'Coverage Indicators - Section D'!$A$10:$Y$42,25,FALSE),"")</f>
        <v>CM-1a(M): Proportion de cas suspect de paludisme soumis à un test parasitologique dans des établissements de santé du secteur public</v>
      </c>
      <c r="C335" s="509" t="str">
        <f t="array" ref="C335">IFERROR(IF(INDEX('Disaggregation Records'!$E$95:$E$183,MATCH(LEFT(Z335,255),LEFT('Disaggregation Records'!$D$95:$D$183,255),0))=0,"",INDEX('Disaggregation Records'!$E$95:$E$183,MATCH(LEFT(Z335,255),LEFT('Disaggregation Records'!$D$95:$D$183,255),0))),"")</f>
        <v/>
      </c>
      <c r="D335" s="509" t="str">
        <f t="array" ref="D335">IFERROR(IF(INDEX('Disaggregation Records'!$F$95:$F$183,MATCH(LEFT(Z335,255),LEFT('Disaggregation Records'!$D$95:$D$183,255),0))=0,"",INDEX('Disaggregation Records'!$F$95:$F$183,MATCH(LEFT(Z335,255),LEFT('Disaggregation Records'!$D$95:$D$183,255),0))),"")</f>
        <v/>
      </c>
      <c r="E335" s="416" t="str">
        <f t="array" ref="E335">IFERROR(IF(INDEX('Disaggregation Data'!$K$315:$K$616,MATCH(LEFT(X335,255),LEFT('Disaggregation Data'!$J$315:$J$616,255),0))=0,"",INDEX('Disaggregation Data'!$K$315:$K$616,MATCH(LEFT(X335,255),LEFT('Disaggregation Data'!J$315:$J$616,255),0))),"")</f>
        <v/>
      </c>
      <c r="F335" s="417" t="str">
        <f t="array" ref="F335">IFERROR(IF(INDEX('Disaggregation Data'!$L$315:$L$616,MATCH(LEFT(X335,255),LEFT('Disaggregation Data'!$J$315:$J$616,255),0))=0,"",INDEX('Disaggregation Data'!$L$315:$L$616,MATCH(LEFT(X335,255),LEFT('Disaggregation Data'!J$315:$J$616,255),0))),"")</f>
        <v/>
      </c>
      <c r="G335" s="481" t="str">
        <f t="array" ref="G335">IFERROR(IF(INDEX('Disaggregation Data'!$M$315:$M$616,MATCH(LEFT(X335,255),LEFT('Disaggregation Data'!$J$315:$J$616,255),0))=0,(E335/F335)*100,INDEX('Disaggregation Data'!$M$315:$M$616,MATCH(LEFT(X335,255),LEFT('Disaggregation Data'!J$315:$J$616,255),0))),"")</f>
        <v/>
      </c>
      <c r="H335" s="420" t="str">
        <f t="array" ref="H335">IFERROR(IF(INDEX('Disaggregation Data'!$N$315:$N$616,MATCH(LEFT(X335,255),LEFT('Disaggregation Data'!$J$315:$J$616,255),0))=0,"",INDEX('Disaggregation Data'!$N$315:$N$616,MATCH(LEFT(X335,255),LEFT('Disaggregation Data'!J$315:$J$616,255),0))),"")</f>
        <v/>
      </c>
      <c r="I335" s="420" t="str">
        <f t="array" ref="I335">IFERROR(IF(INDEX('Disaggregation Data'!$Q$315:$Q$616,MATCH(LEFT(X335,255),LEFT('Disaggregation Data'!$J$315:$J$616,255),0))=0,"",INDEX('Disaggregation Data'!$Q$315:$Q$616,MATCH(LEFT(X335,255),LEFT('Disaggregation Data'!J$315:$J$616,255),0))),"")</f>
        <v/>
      </c>
      <c r="J335" s="434" t="str">
        <f t="array" ref="J335">IFERROR(IF(INDEX('Disaggregation Data'!$R$315:$R$616,MATCH(LEFT(X335,255),LEFT('Disaggregation Data'!$J$315:$J$616,255),0))=0,"",INDEX('Disaggregation Data'!$R$315:$R$616,MATCH(LEFT(X335,255),LEFT('Disaggregation Data'!J$315:$J$616,255),0))),"")</f>
        <v/>
      </c>
      <c r="K335" s="471"/>
      <c r="L335" s="471"/>
      <c r="M335" s="471"/>
      <c r="N335" s="471"/>
      <c r="O335" s="471"/>
      <c r="P335" s="416"/>
      <c r="Q335" s="416"/>
      <c r="R335" s="416"/>
      <c r="S335" s="416"/>
      <c r="T335" s="416"/>
      <c r="U335" s="420" t="str">
        <f t="array" ref="U335">IFERROR(IF(INDEX('Disaggregation Data'!$O$315:$O$616,MATCH(LEFT(X335,255),LEFT('Disaggregation Data'!$J$315:$J$616,255),0))=0,"",INDEX('Disaggregation Data'!$O$315:$O$616,MATCH(LEFT(X335,255),LEFT('Disaggregation Data'!J$315:$J$616,255),0))),"")</f>
        <v/>
      </c>
      <c r="V335" s="434" t="str">
        <f t="array" ref="V335">IFERROR(IF(INDEX('Disaggregation Data'!$P$315:$P$616,MATCH(LEFT(X335,255),LEFT('Disaggregation Data'!$J$315:$J$616,255),0))=0,"",INDEX('Disaggregation Data'!$P$315:$P$616,MATCH(LEFT(X335,255),LEFT('Disaggregation Data'!J$315:$J$616,255),0))),"")</f>
        <v/>
      </c>
      <c r="W335" s="514"/>
      <c r="X335" s="514" t="str">
        <f t="shared" si="24"/>
        <v>CM-1a(M): Proportion de cas suspect de paludisme soumis à un test parasitologique dans des établissements de santé du secteur public</v>
      </c>
      <c r="Y335" s="514">
        <f t="shared" si="25"/>
        <v>8</v>
      </c>
      <c r="Z335" s="514" t="str">
        <f t="shared" si="26"/>
        <v>CM-1a(M): Proportion de cas suspect de paludisme soumis à un test parasitologique dans des établissements de santé du secteur public-8</v>
      </c>
      <c r="AA335" s="514" t="b">
        <f t="shared" si="27"/>
        <v>1</v>
      </c>
      <c r="AB335" s="514" t="s">
        <v>1843</v>
      </c>
      <c r="AC335" s="514" t="str">
        <f t="array" ref="AC335">IFERROR(IF(INDEX('Disaggregation Records'!$G$95:$G$183,MATCH(LEFT(Z335,255),LEFT('Disaggregation Records'!$D$95:$D$183,255),0))=0,"",INDEX('Disaggregation Records'!$G$95:$G$183,MATCH(LEFT(Z335,255),LEFT('Disaggregation Records'!$D$95:$D$183,255),0))),"")</f>
        <v/>
      </c>
      <c r="AD335" s="514" t="s">
        <v>855</v>
      </c>
      <c r="AE335" s="379"/>
      <c r="AF335" s="133"/>
      <c r="AG335" s="133"/>
    </row>
    <row r="336" spans="1:33" ht="47.1" customHeight="1" x14ac:dyDescent="0.25">
      <c r="A336" s="396">
        <v>1</v>
      </c>
      <c r="B336" s="414" t="str">
        <f>IFERROR(VLOOKUP(A336,'Coverage Indicators - Section D'!$A$10:$Y$42,25,FALSE),"")</f>
        <v>CM-1a(M): Proportion de cas suspect de paludisme soumis à un test parasitologique dans des établissements de santé du secteur public</v>
      </c>
      <c r="C336" s="509" t="str">
        <f t="array" ref="C336">IFERROR(IF(INDEX('Disaggregation Records'!$E$95:$E$183,MATCH(LEFT(Z336,255),LEFT('Disaggregation Records'!$D$95:$D$183,255),0))=0,"",INDEX('Disaggregation Records'!$E$95:$E$183,MATCH(LEFT(Z336,255),LEFT('Disaggregation Records'!$D$95:$D$183,255),0))),"")</f>
        <v/>
      </c>
      <c r="D336" s="509" t="str">
        <f t="array" ref="D336">IFERROR(IF(INDEX('Disaggregation Records'!$F$95:$F$183,MATCH(LEFT(Z336,255),LEFT('Disaggregation Records'!$D$95:$D$183,255),0))=0,"",INDEX('Disaggregation Records'!$F$95:$F$183,MATCH(LEFT(Z336,255),LEFT('Disaggregation Records'!$D$95:$D$183,255),0))),"")</f>
        <v/>
      </c>
      <c r="E336" s="416" t="str">
        <f t="array" ref="E336">IFERROR(IF(INDEX('Disaggregation Data'!$K$315:$K$616,MATCH(LEFT(X336,255),LEFT('Disaggregation Data'!$J$315:$J$616,255),0))=0,"",INDEX('Disaggregation Data'!$K$315:$K$616,MATCH(LEFT(X336,255),LEFT('Disaggregation Data'!J$315:$J$616,255),0))),"")</f>
        <v/>
      </c>
      <c r="F336" s="417" t="str">
        <f t="array" ref="F336">IFERROR(IF(INDEX('Disaggregation Data'!$L$315:$L$616,MATCH(LEFT(X336,255),LEFT('Disaggregation Data'!$J$315:$J$616,255),0))=0,"",INDEX('Disaggregation Data'!$L$315:$L$616,MATCH(LEFT(X336,255),LEFT('Disaggregation Data'!J$315:$J$616,255),0))),"")</f>
        <v/>
      </c>
      <c r="G336" s="481" t="str">
        <f t="array" ref="G336">IFERROR(IF(INDEX('Disaggregation Data'!$M$315:$M$616,MATCH(LEFT(X336,255),LEFT('Disaggregation Data'!$J$315:$J$616,255),0))=0,(E336/F336)*100,INDEX('Disaggregation Data'!$M$315:$M$616,MATCH(LEFT(X336,255),LEFT('Disaggregation Data'!J$315:$J$616,255),0))),"")</f>
        <v/>
      </c>
      <c r="H336" s="420" t="str">
        <f t="array" ref="H336">IFERROR(IF(INDEX('Disaggregation Data'!$N$315:$N$616,MATCH(LEFT(X336,255),LEFT('Disaggregation Data'!$J$315:$J$616,255),0))=0,"",INDEX('Disaggregation Data'!$N$315:$N$616,MATCH(LEFT(X336,255),LEFT('Disaggregation Data'!J$315:$J$616,255),0))),"")</f>
        <v/>
      </c>
      <c r="I336" s="420" t="str">
        <f t="array" ref="I336">IFERROR(IF(INDEX('Disaggregation Data'!$Q$315:$Q$616,MATCH(LEFT(X336,255),LEFT('Disaggregation Data'!$J$315:$J$616,255),0))=0,"",INDEX('Disaggregation Data'!$Q$315:$Q$616,MATCH(LEFT(X336,255),LEFT('Disaggregation Data'!J$315:$J$616,255),0))),"")</f>
        <v/>
      </c>
      <c r="J336" s="434" t="str">
        <f t="array" ref="J336">IFERROR(IF(INDEX('Disaggregation Data'!$R$315:$R$616,MATCH(LEFT(X336,255),LEFT('Disaggregation Data'!$J$315:$J$616,255),0))=0,"",INDEX('Disaggregation Data'!$R$315:$R$616,MATCH(LEFT(X336,255),LEFT('Disaggregation Data'!J$315:$J$616,255),0))),"")</f>
        <v/>
      </c>
      <c r="K336" s="471"/>
      <c r="L336" s="471"/>
      <c r="M336" s="471"/>
      <c r="N336" s="471"/>
      <c r="O336" s="471"/>
      <c r="P336" s="416"/>
      <c r="Q336" s="416"/>
      <c r="R336" s="416"/>
      <c r="S336" s="416"/>
      <c r="T336" s="416"/>
      <c r="U336" s="420" t="str">
        <f t="array" ref="U336">IFERROR(IF(INDEX('Disaggregation Data'!$O$315:$O$616,MATCH(LEFT(X336,255),LEFT('Disaggregation Data'!$J$315:$J$616,255),0))=0,"",INDEX('Disaggregation Data'!$O$315:$O$616,MATCH(LEFT(X336,255),LEFT('Disaggregation Data'!J$315:$J$616,255),0))),"")</f>
        <v/>
      </c>
      <c r="V336" s="434" t="str">
        <f t="array" ref="V336">IFERROR(IF(INDEX('Disaggregation Data'!$P$315:$P$616,MATCH(LEFT(X336,255),LEFT('Disaggregation Data'!$J$315:$J$616,255),0))=0,"",INDEX('Disaggregation Data'!$P$315:$P$616,MATCH(LEFT(X336,255),LEFT('Disaggregation Data'!J$315:$J$616,255),0))),"")</f>
        <v/>
      </c>
      <c r="W336" s="514"/>
      <c r="X336" s="514" t="str">
        <f t="shared" si="24"/>
        <v>CM-1a(M): Proportion de cas suspect de paludisme soumis à un test parasitologique dans des établissements de santé du secteur public</v>
      </c>
      <c r="Y336" s="514">
        <f t="shared" si="25"/>
        <v>9</v>
      </c>
      <c r="Z336" s="514" t="str">
        <f t="shared" si="26"/>
        <v>CM-1a(M): Proportion de cas suspect de paludisme soumis à un test parasitologique dans des établissements de santé du secteur public-9</v>
      </c>
      <c r="AA336" s="514" t="b">
        <f t="shared" si="27"/>
        <v>1</v>
      </c>
      <c r="AB336" s="514" t="s">
        <v>1844</v>
      </c>
      <c r="AC336" s="514" t="str">
        <f t="array" ref="AC336">IFERROR(IF(INDEX('Disaggregation Records'!$G$95:$G$183,MATCH(LEFT(Z336,255),LEFT('Disaggregation Records'!$D$95:$D$183,255),0))=0,"",INDEX('Disaggregation Records'!$G$95:$G$183,MATCH(LEFT(Z336,255),LEFT('Disaggregation Records'!$D$95:$D$183,255),0))),"")</f>
        <v/>
      </c>
      <c r="AD336" s="514" t="s">
        <v>855</v>
      </c>
      <c r="AE336" s="379"/>
      <c r="AF336" s="133"/>
      <c r="AG336" s="133"/>
    </row>
    <row r="337" spans="1:33" ht="47.1" customHeight="1" x14ac:dyDescent="0.25">
      <c r="A337" s="396">
        <v>2</v>
      </c>
      <c r="B337" s="414" t="str">
        <f>IFERROR(VLOOKUP(A337,'Coverage Indicators - Section D'!$A$10:$Y$42,25,FALSE),"")</f>
        <v>CM-1c(M): Proportion de cas suspects de paludisme soumis à un test parasitologique dans des locaux du secteur privé</v>
      </c>
      <c r="C337" s="509" t="str">
        <f t="array" ref="C337">IFERROR(IF(INDEX('Disaggregation Records'!$E$95:$E$183,MATCH(LEFT(Z337,255),LEFT('Disaggregation Records'!$D$95:$D$183,255),0))=0,"",INDEX('Disaggregation Records'!$E$95:$E$183,MATCH(LEFT(Z337,255),LEFT('Disaggregation Records'!$D$95:$D$183,255),0))),"")</f>
        <v>Age</v>
      </c>
      <c r="D337" s="509" t="str">
        <f t="array" ref="D337">IFERROR(IF(INDEX('Disaggregation Records'!$F$95:$F$183,MATCH(LEFT(Z337,255),LEFT('Disaggregation Records'!$D$95:$D$183,255),0))=0,"",INDEX('Disaggregation Records'!$F$95:$F$183,MATCH(LEFT(Z337,255),LEFT('Disaggregation Records'!$D$95:$D$183,255),0))),"")</f>
        <v>&lt;5 ans</v>
      </c>
      <c r="E337" s="416" t="str">
        <f t="array" ref="E337">IFERROR(IF(INDEX('Disaggregation Data'!$K$315:$K$616,MATCH(LEFT(X337,255),LEFT('Disaggregation Data'!$J$315:$J$616,255),0))=0,"",INDEX('Disaggregation Data'!$K$315:$K$616,MATCH(LEFT(X337,255),LEFT('Disaggregation Data'!J$315:$J$616,255),0))),"")</f>
        <v/>
      </c>
      <c r="F337" s="417" t="str">
        <f t="array" ref="F337">IFERROR(IF(INDEX('Disaggregation Data'!$L$315:$L$616,MATCH(LEFT(X337,255),LEFT('Disaggregation Data'!$J$315:$J$616,255),0))=0,"",INDEX('Disaggregation Data'!$L$315:$L$616,MATCH(LEFT(X337,255),LEFT('Disaggregation Data'!J$315:$J$616,255),0))),"")</f>
        <v/>
      </c>
      <c r="G337" s="481" t="str">
        <f t="array" ref="G337">IFERROR(IF(INDEX('Disaggregation Data'!$M$315:$M$616,MATCH(LEFT(X337,255),LEFT('Disaggregation Data'!$J$315:$J$616,255),0))=0,(E337/F337)*100,INDEX('Disaggregation Data'!$M$315:$M$616,MATCH(LEFT(X337,255),LEFT('Disaggregation Data'!J$315:$J$616,255),0))),"")</f>
        <v/>
      </c>
      <c r="H337" s="420"/>
      <c r="I337" s="420"/>
      <c r="J337" s="434" t="s">
        <v>5163</v>
      </c>
      <c r="K337" s="471"/>
      <c r="L337" s="471"/>
      <c r="M337" s="471"/>
      <c r="N337" s="471"/>
      <c r="O337" s="471"/>
      <c r="P337" s="416"/>
      <c r="Q337" s="416"/>
      <c r="R337" s="416"/>
      <c r="S337" s="416"/>
      <c r="T337" s="416"/>
      <c r="U337" s="420"/>
      <c r="V337" s="434" t="str">
        <f t="array" ref="V337">IFERROR(IF(INDEX('Disaggregation Data'!$P$315:$P$616,MATCH(LEFT(X337,255),LEFT('Disaggregation Data'!$J$315:$J$616,255),0))=0,"",INDEX('Disaggregation Data'!$P$315:$P$616,MATCH(LEFT(X337,255),LEFT('Disaggregation Data'!J$315:$J$616,255),0))),"")</f>
        <v/>
      </c>
      <c r="W337" s="514"/>
      <c r="X337" s="514" t="str">
        <f t="shared" si="24"/>
        <v>CM-1c(M): Proportion de cas suspects de paludisme soumis à un test parasitologique dans des locaux du secteur privéAge&lt;5 ans</v>
      </c>
      <c r="Y337" s="514">
        <f t="shared" si="25"/>
        <v>0</v>
      </c>
      <c r="Z337" s="514" t="str">
        <f t="shared" si="26"/>
        <v>CM-1c(M): Proportion de cas suspects de paludisme soumis à un test parasitologique dans des locaux du secteur privé-0</v>
      </c>
      <c r="AA337" s="514" t="b">
        <f t="shared" si="27"/>
        <v>1</v>
      </c>
      <c r="AB337" s="514" t="s">
        <v>1845</v>
      </c>
      <c r="AC337" s="514" t="str">
        <f t="array" ref="AC337">IFERROR(IF(INDEX('Disaggregation Records'!$G$95:$G$183,MATCH(LEFT(Z337,255),LEFT('Disaggregation Records'!$D$95:$D$183,255),0))=0,"",INDEX('Disaggregation Records'!$G$95:$G$183,MATCH(LEFT(Z337,255),LEFT('Disaggregation Records'!$D$95:$D$183,255),0))),"")</f>
        <v>a1L36000000zoNeEAI</v>
      </c>
      <c r="AD337" s="514" t="s">
        <v>859</v>
      </c>
      <c r="AE337" s="379"/>
      <c r="AF337" s="133"/>
      <c r="AG337" s="133"/>
    </row>
    <row r="338" spans="1:33" ht="47.1" customHeight="1" x14ac:dyDescent="0.25">
      <c r="A338" s="396">
        <v>2</v>
      </c>
      <c r="B338" s="414" t="str">
        <f>IFERROR(VLOOKUP(A338,'Coverage Indicators - Section D'!$A$10:$Y$42,25,FALSE),"")</f>
        <v>CM-1c(M): Proportion de cas suspects de paludisme soumis à un test parasitologique dans des locaux du secteur privé</v>
      </c>
      <c r="C338" s="509" t="str">
        <f t="array" ref="C338">IFERROR(IF(INDEX('Disaggregation Records'!$E$95:$E$183,MATCH(LEFT(Z338,255),LEFT('Disaggregation Records'!$D$95:$D$183,255),0))=0,"",INDEX('Disaggregation Records'!$E$95:$E$183,MATCH(LEFT(Z338,255),LEFT('Disaggregation Records'!$D$95:$D$183,255),0))),"")</f>
        <v>Age</v>
      </c>
      <c r="D338" s="509" t="str">
        <f t="array" ref="D338">IFERROR(IF(INDEX('Disaggregation Records'!$F$95:$F$183,MATCH(LEFT(Z338,255),LEFT('Disaggregation Records'!$D$95:$D$183,255),0))=0,"",INDEX('Disaggregation Records'!$F$95:$F$183,MATCH(LEFT(Z338,255),LEFT('Disaggregation Records'!$D$95:$D$183,255),0))),"")</f>
        <v>+ de 5 ans</v>
      </c>
      <c r="E338" s="417">
        <f t="array" ref="E338">IFERROR(IF(INDEX('Disaggregation Data'!$K$315:$K$616,MATCH(LEFT(X338,255),LEFT('Disaggregation Data'!$J$315:$J$616,255),0))=0,"",INDEX('Disaggregation Data'!$K$315:$K$616,MATCH(LEFT(X338,255),LEFT('Disaggregation Data'!J$315:$J$616,255),0))),"")</f>
        <v>321</v>
      </c>
      <c r="F338" s="417">
        <f t="array" ref="F338">IFERROR(IF(INDEX('Disaggregation Data'!$L$315:$L$616,MATCH(LEFT(X338,255),LEFT('Disaggregation Data'!$J$315:$J$616,255),0))=0,"",INDEX('Disaggregation Data'!$L$315:$L$616,MATCH(LEFT(X338,255),LEFT('Disaggregation Data'!J$315:$J$616,255),0))),"")</f>
        <v>321</v>
      </c>
      <c r="G338" s="591">
        <f t="array" ref="G338">IFERROR(IF(INDEX('Disaggregation Data'!$M$315:$M$616,MATCH(LEFT(X338,255),LEFT('Disaggregation Data'!$J$315:$J$616,255),0))=0,(E338/F338)*100,INDEX('Disaggregation Data'!$M$315:$M$616,MATCH(LEFT(X338,255),LEFT('Disaggregation Data'!J$315:$J$616,255),0))),"")</f>
        <v>1</v>
      </c>
      <c r="H338" s="420" t="str">
        <f t="array" ref="H338">IFERROR(IF(INDEX('Disaggregation Data'!$N$315:$N$616,MATCH(LEFT(X338,255),LEFT('Disaggregation Data'!$J$315:$J$616,255),0))=0,"",INDEX('Disaggregation Data'!$N$315:$N$616,MATCH(LEFT(X338,255),LEFT('Disaggregation Data'!J$315:$J$616,255),0))),"")</f>
        <v>2016</v>
      </c>
      <c r="I338" s="420" t="s">
        <v>5161</v>
      </c>
      <c r="J338" s="434" t="str">
        <f t="array" ref="J338">IFERROR(IF(INDEX('Disaggregation Data'!$R$315:$R$616,MATCH(LEFT(X338,255),LEFT('Disaggregation Data'!$J$315:$J$616,255),0))=0,"",INDEX('Disaggregation Data'!$R$315:$R$616,MATCH(LEFT(X338,255),LEFT('Disaggregation Data'!J$315:$J$616,255),0))),"")</f>
        <v/>
      </c>
      <c r="K338" s="471"/>
      <c r="L338" s="471"/>
      <c r="M338" s="471"/>
      <c r="N338" s="471"/>
      <c r="O338" s="471"/>
      <c r="P338" s="416"/>
      <c r="Q338" s="416"/>
      <c r="R338" s="416"/>
      <c r="S338" s="416"/>
      <c r="T338" s="416"/>
      <c r="U338" s="420"/>
      <c r="V338" s="434"/>
      <c r="W338" s="514"/>
      <c r="X338" s="514" t="str">
        <f t="shared" si="24"/>
        <v>CM-1c(M): Proportion de cas suspects de paludisme soumis à un test parasitologique dans des locaux du secteur privéAge+ de 5 ans</v>
      </c>
      <c r="Y338" s="514">
        <f t="shared" si="25"/>
        <v>1</v>
      </c>
      <c r="Z338" s="514" t="str">
        <f t="shared" si="26"/>
        <v>CM-1c(M): Proportion de cas suspects de paludisme soumis à un test parasitologique dans des locaux du secteur privé-1</v>
      </c>
      <c r="AA338" s="514" t="b">
        <f t="shared" si="27"/>
        <v>1</v>
      </c>
      <c r="AB338" s="514" t="s">
        <v>1846</v>
      </c>
      <c r="AC338" s="514" t="str">
        <f t="array" ref="AC338">IFERROR(IF(INDEX('Disaggregation Records'!$G$95:$G$183,MATCH(LEFT(Z338,255),LEFT('Disaggregation Records'!$D$95:$D$183,255),0))=0,"",INDEX('Disaggregation Records'!$G$95:$G$183,MATCH(LEFT(Z338,255),LEFT('Disaggregation Records'!$D$95:$D$183,255),0))),"")</f>
        <v>a1L36000000zoNfEAI</v>
      </c>
      <c r="AD338" s="514" t="s">
        <v>859</v>
      </c>
      <c r="AE338" s="379"/>
      <c r="AF338" s="133"/>
      <c r="AG338" s="133"/>
    </row>
    <row r="339" spans="1:33" ht="47.1" customHeight="1" x14ac:dyDescent="0.25">
      <c r="A339" s="396">
        <v>2</v>
      </c>
      <c r="B339" s="414" t="str">
        <f>IFERROR(VLOOKUP(A339,'Coverage Indicators - Section D'!$A$10:$Y$42,25,FALSE),"")</f>
        <v>CM-1c(M): Proportion de cas suspects de paludisme soumis à un test parasitologique dans des locaux du secteur privé</v>
      </c>
      <c r="C339" s="509" t="str">
        <f t="array" ref="C339">IFERROR(IF(INDEX('Disaggregation Records'!$E$95:$E$183,MATCH(LEFT(Z339,255),LEFT('Disaggregation Records'!$D$95:$D$183,255),0))=0,"",INDEX('Disaggregation Records'!$E$95:$E$183,MATCH(LEFT(Z339,255),LEFT('Disaggregation Records'!$D$95:$D$183,255),0))),"")</f>
        <v>Type de tests</v>
      </c>
      <c r="D339" s="509" t="str">
        <f t="array" ref="D339">IFERROR(IF(INDEX('Disaggregation Records'!$F$95:$F$183,MATCH(LEFT(Z339,255),LEFT('Disaggregation Records'!$D$95:$D$183,255),0))=0,"",INDEX('Disaggregation Records'!$F$95:$F$183,MATCH(LEFT(Z339,255),LEFT('Disaggregation Records'!$D$95:$D$183,255),0))),"")</f>
        <v>Microscopie</v>
      </c>
      <c r="E339" s="416" t="str">
        <f t="array" ref="E339">IFERROR(IF(INDEX('Disaggregation Data'!$K$315:$K$616,MATCH(LEFT(X339,255),LEFT('Disaggregation Data'!$J$315:$J$616,255),0))=0,"",INDEX('Disaggregation Data'!$K$315:$K$616,MATCH(LEFT(X339,255),LEFT('Disaggregation Data'!J$315:$J$616,255),0))),"")</f>
        <v/>
      </c>
      <c r="F339" s="417" t="str">
        <f t="array" ref="F339">IFERROR(IF(INDEX('Disaggregation Data'!$L$315:$L$616,MATCH(LEFT(X339,255),LEFT('Disaggregation Data'!$J$315:$J$616,255),0))=0,"",INDEX('Disaggregation Data'!$L$315:$L$616,MATCH(LEFT(X339,255),LEFT('Disaggregation Data'!J$315:$J$616,255),0))),"")</f>
        <v/>
      </c>
      <c r="G339" s="481" t="str">
        <f t="array" ref="G339">IFERROR(IF(INDEX('Disaggregation Data'!$M$315:$M$616,MATCH(LEFT(X339,255),LEFT('Disaggregation Data'!$J$315:$J$616,255),0))=0,(E339/F339)*100,INDEX('Disaggregation Data'!$M$315:$M$616,MATCH(LEFT(X339,255),LEFT('Disaggregation Data'!J$315:$J$616,255),0))),"")</f>
        <v/>
      </c>
      <c r="H339" s="420"/>
      <c r="I339" s="420"/>
      <c r="J339" s="434" t="s">
        <v>1872</v>
      </c>
      <c r="K339" s="471"/>
      <c r="L339" s="471"/>
      <c r="M339" s="471"/>
      <c r="N339" s="471"/>
      <c r="O339" s="471"/>
      <c r="P339" s="416"/>
      <c r="Q339" s="416"/>
      <c r="R339" s="416"/>
      <c r="S339" s="416"/>
      <c r="T339" s="416"/>
      <c r="U339" s="420"/>
      <c r="V339" s="434"/>
      <c r="W339" s="514"/>
      <c r="X339" s="514" t="str">
        <f t="shared" si="24"/>
        <v>CM-1c(M): Proportion de cas suspects de paludisme soumis à un test parasitologique dans des locaux du secteur privéType de testsMicroscopie</v>
      </c>
      <c r="Y339" s="514">
        <f t="shared" si="25"/>
        <v>2</v>
      </c>
      <c r="Z339" s="514" t="str">
        <f t="shared" si="26"/>
        <v>CM-1c(M): Proportion de cas suspects de paludisme soumis à un test parasitologique dans des locaux du secteur privé-2</v>
      </c>
      <c r="AA339" s="514" t="b">
        <f t="shared" si="27"/>
        <v>1</v>
      </c>
      <c r="AB339" s="514" t="s">
        <v>1847</v>
      </c>
      <c r="AC339" s="514" t="str">
        <f t="array" ref="AC339">IFERROR(IF(INDEX('Disaggregation Records'!$G$95:$G$183,MATCH(LEFT(Z339,255),LEFT('Disaggregation Records'!$D$95:$D$183,255),0))=0,"",INDEX('Disaggregation Records'!$G$95:$G$183,MATCH(LEFT(Z339,255),LEFT('Disaggregation Records'!$D$95:$D$183,255),0))),"")</f>
        <v>a1L36000000zoNgEAI</v>
      </c>
      <c r="AD339" s="514" t="s">
        <v>859</v>
      </c>
      <c r="AE339" s="379"/>
      <c r="AF339" s="133"/>
      <c r="AG339" s="133"/>
    </row>
    <row r="340" spans="1:33" ht="47.1" customHeight="1" x14ac:dyDescent="0.25">
      <c r="A340" s="396">
        <v>2</v>
      </c>
      <c r="B340" s="414" t="str">
        <f>IFERROR(VLOOKUP(A340,'Coverage Indicators - Section D'!$A$10:$Y$42,25,FALSE),"")</f>
        <v>CM-1c(M): Proportion de cas suspects de paludisme soumis à un test parasitologique dans des locaux du secteur privé</v>
      </c>
      <c r="C340" s="509" t="str">
        <f t="array" ref="C340">IFERROR(IF(INDEX('Disaggregation Records'!$E$95:$E$183,MATCH(LEFT(Z340,255),LEFT('Disaggregation Records'!$D$95:$D$183,255),0))=0,"",INDEX('Disaggregation Records'!$E$95:$E$183,MATCH(LEFT(Z340,255),LEFT('Disaggregation Records'!$D$95:$D$183,255),0))),"")</f>
        <v>Type de tests</v>
      </c>
      <c r="D340" s="509" t="str">
        <f t="array" ref="D340">IFERROR(IF(INDEX('Disaggregation Records'!$F$95:$F$183,MATCH(LEFT(Z340,255),LEFT('Disaggregation Records'!$D$95:$D$183,255),0))=0,"",INDEX('Disaggregation Records'!$F$95:$F$183,MATCH(LEFT(Z340,255),LEFT('Disaggregation Records'!$D$95:$D$183,255),0))),"")</f>
        <v>Test de dépistage rapide</v>
      </c>
      <c r="E340" s="417">
        <f t="array" ref="E340">IFERROR(IF(INDEX('Disaggregation Data'!$K$315:$K$616,MATCH(LEFT(X340,255),LEFT('Disaggregation Data'!$J$315:$J$616,255),0))=0,"",INDEX('Disaggregation Data'!$K$315:$K$616,MATCH(LEFT(X340,255),LEFT('Disaggregation Data'!J$315:$J$616,255),0))),"")</f>
        <v>321</v>
      </c>
      <c r="F340" s="417">
        <f t="array" ref="F340">IFERROR(IF(INDEX('Disaggregation Data'!$L$315:$L$616,MATCH(LEFT(X340,255),LEFT('Disaggregation Data'!$J$315:$J$616,255),0))=0,"",INDEX('Disaggregation Data'!$L$315:$L$616,MATCH(LEFT(X340,255),LEFT('Disaggregation Data'!J$315:$J$616,255),0))),"")</f>
        <v>321</v>
      </c>
      <c r="G340" s="591">
        <f t="array" ref="G340">IFERROR(IF(INDEX('Disaggregation Data'!$M$315:$M$616,MATCH(LEFT(X340,255),LEFT('Disaggregation Data'!$J$315:$J$616,255),0))=0,(E340/F340)*100,INDEX('Disaggregation Data'!$M$315:$M$616,MATCH(LEFT(X340,255),LEFT('Disaggregation Data'!J$315:$J$616,255),0))),"")</f>
        <v>1</v>
      </c>
      <c r="H340" s="420" t="str">
        <f t="array" ref="H340">IFERROR(IF(INDEX('Disaggregation Data'!$N$315:$N$616,MATCH(LEFT(X340,255),LEFT('Disaggregation Data'!$J$315:$J$616,255),0))=0,"",INDEX('Disaggregation Data'!$N$315:$N$616,MATCH(LEFT(X340,255),LEFT('Disaggregation Data'!J$315:$J$616,255),0))),"")</f>
        <v>2016</v>
      </c>
      <c r="I340" s="420" t="s">
        <v>5161</v>
      </c>
      <c r="J340" s="434" t="str">
        <f t="array" ref="J340">IFERROR(IF(INDEX('Disaggregation Data'!$R$315:$R$616,MATCH(LEFT(X340,255),LEFT('Disaggregation Data'!$J$315:$J$616,255),0))=0,"",INDEX('Disaggregation Data'!$R$315:$R$616,MATCH(LEFT(X340,255),LEFT('Disaggregation Data'!J$315:$J$616,255),0))),"")</f>
        <v/>
      </c>
      <c r="K340" s="471"/>
      <c r="L340" s="471"/>
      <c r="M340" s="471"/>
      <c r="N340" s="471"/>
      <c r="O340" s="471"/>
      <c r="P340" s="416"/>
      <c r="Q340" s="416"/>
      <c r="R340" s="416"/>
      <c r="S340" s="416"/>
      <c r="T340" s="416"/>
      <c r="U340" s="420"/>
      <c r="V340" s="434"/>
      <c r="W340" s="514"/>
      <c r="X340" s="514" t="str">
        <f t="shared" si="24"/>
        <v>CM-1c(M): Proportion de cas suspects de paludisme soumis à un test parasitologique dans des locaux du secteur privéType de testsTest de dépistage rapide</v>
      </c>
      <c r="Y340" s="514">
        <f t="shared" si="25"/>
        <v>3</v>
      </c>
      <c r="Z340" s="514" t="str">
        <f t="shared" si="26"/>
        <v>CM-1c(M): Proportion de cas suspects de paludisme soumis à un test parasitologique dans des locaux du secteur privé-3</v>
      </c>
      <c r="AA340" s="514" t="b">
        <f t="shared" si="27"/>
        <v>1</v>
      </c>
      <c r="AB340" s="514" t="s">
        <v>1848</v>
      </c>
      <c r="AC340" s="514" t="str">
        <f t="array" ref="AC340">IFERROR(IF(INDEX('Disaggregation Records'!$G$95:$G$183,MATCH(LEFT(Z340,255),LEFT('Disaggregation Records'!$D$95:$D$183,255),0))=0,"",INDEX('Disaggregation Records'!$G$95:$G$183,MATCH(LEFT(Z340,255),LEFT('Disaggregation Records'!$D$95:$D$183,255),0))),"")</f>
        <v>a1L36000000zoNhEAI</v>
      </c>
      <c r="AD340" s="514" t="s">
        <v>859</v>
      </c>
      <c r="AE340" s="379"/>
      <c r="AF340" s="133"/>
      <c r="AG340" s="133"/>
    </row>
    <row r="341" spans="1:33" ht="47.1" customHeight="1" x14ac:dyDescent="0.25">
      <c r="A341" s="396">
        <v>2</v>
      </c>
      <c r="B341" s="414" t="str">
        <f>IFERROR(VLOOKUP(A341,'Coverage Indicators - Section D'!$A$10:$Y$42,25,FALSE),"")</f>
        <v>CM-1c(M): Proportion de cas suspects de paludisme soumis à un test parasitologique dans des locaux du secteur privé</v>
      </c>
      <c r="C341" s="509" t="str">
        <f t="array" ref="C341">IFERROR(IF(INDEX('Disaggregation Records'!$E$95:$E$183,MATCH(LEFT(Z341,255),LEFT('Disaggregation Records'!$D$95:$D$183,255),0))=0,"",INDEX('Disaggregation Records'!$E$95:$E$183,MATCH(LEFT(Z341,255),LEFT('Disaggregation Records'!$D$95:$D$183,255),0))),"")</f>
        <v/>
      </c>
      <c r="D341" s="509" t="str">
        <f t="array" ref="D341">IFERROR(IF(INDEX('Disaggregation Records'!$F$95:$F$183,MATCH(LEFT(Z341,255),LEFT('Disaggregation Records'!$D$95:$D$183,255),0))=0,"",INDEX('Disaggregation Records'!$F$95:$F$183,MATCH(LEFT(Z341,255),LEFT('Disaggregation Records'!$D$95:$D$183,255),0))),"")</f>
        <v/>
      </c>
      <c r="E341" s="416" t="str">
        <f t="array" ref="E341">IFERROR(IF(INDEX('Disaggregation Data'!$K$315:$K$616,MATCH(LEFT(X341,255),LEFT('Disaggregation Data'!$J$315:$J$616,255),0))=0,"",INDEX('Disaggregation Data'!$K$315:$K$616,MATCH(LEFT(X341,255),LEFT('Disaggregation Data'!J$315:$J$616,255),0))),"")</f>
        <v/>
      </c>
      <c r="F341" s="417" t="str">
        <f t="array" ref="F341">IFERROR(IF(INDEX('Disaggregation Data'!$L$315:$L$616,MATCH(LEFT(X341,255),LEFT('Disaggregation Data'!$J$315:$J$616,255),0))=0,"",INDEX('Disaggregation Data'!$L$315:$L$616,MATCH(LEFT(X341,255),LEFT('Disaggregation Data'!J$315:$J$616,255),0))),"")</f>
        <v/>
      </c>
      <c r="G341" s="481" t="str">
        <f t="array" ref="G341">IFERROR(IF(INDEX('Disaggregation Data'!$M$315:$M$616,MATCH(LEFT(X341,255),LEFT('Disaggregation Data'!$J$315:$J$616,255),0))=0,(E341/F341)*100,INDEX('Disaggregation Data'!$M$315:$M$616,MATCH(LEFT(X341,255),LEFT('Disaggregation Data'!J$315:$J$616,255),0))),"")</f>
        <v/>
      </c>
      <c r="H341" s="420" t="str">
        <f t="array" ref="H341">IFERROR(IF(INDEX('Disaggregation Data'!$N$315:$N$616,MATCH(LEFT(X341,255),LEFT('Disaggregation Data'!$J$315:$J$616,255),0))=0,"",INDEX('Disaggregation Data'!$N$315:$N$616,MATCH(LEFT(X341,255),LEFT('Disaggregation Data'!J$315:$J$616,255),0))),"")</f>
        <v/>
      </c>
      <c r="I341" s="420" t="str">
        <f t="array" ref="I341">IFERROR(IF(INDEX('Disaggregation Data'!$Q$315:$Q$616,MATCH(LEFT(X341,255),LEFT('Disaggregation Data'!$J$315:$J$616,255),0))=0,"",INDEX('Disaggregation Data'!$Q$315:$Q$616,MATCH(LEFT(X341,255),LEFT('Disaggregation Data'!J$315:$J$616,255),0))),"")</f>
        <v/>
      </c>
      <c r="J341" s="434" t="str">
        <f t="array" ref="J341">IFERROR(IF(INDEX('Disaggregation Data'!$R$315:$R$616,MATCH(LEFT(X341,255),LEFT('Disaggregation Data'!$J$315:$J$616,255),0))=0,"",INDEX('Disaggregation Data'!$R$315:$R$616,MATCH(LEFT(X341,255),LEFT('Disaggregation Data'!J$315:$J$616,255),0))),"")</f>
        <v/>
      </c>
      <c r="K341" s="471"/>
      <c r="L341" s="471"/>
      <c r="M341" s="471"/>
      <c r="N341" s="471"/>
      <c r="O341" s="471"/>
      <c r="P341" s="416"/>
      <c r="Q341" s="416"/>
      <c r="R341" s="416"/>
      <c r="S341" s="416"/>
      <c r="T341" s="416"/>
      <c r="U341" s="420" t="str">
        <f t="array" ref="U341">IFERROR(IF(INDEX('Disaggregation Data'!$O$315:$O$616,MATCH(LEFT(X341,255),LEFT('Disaggregation Data'!$J$315:$J$616,255),0))=0,"",INDEX('Disaggregation Data'!$O$315:$O$616,MATCH(LEFT(X341,255),LEFT('Disaggregation Data'!J$315:$J$616,255),0))),"")</f>
        <v/>
      </c>
      <c r="V341" s="434" t="str">
        <f t="array" ref="V341">IFERROR(IF(INDEX('Disaggregation Data'!$P$315:$P$616,MATCH(LEFT(X341,255),LEFT('Disaggregation Data'!$J$315:$J$616,255),0))=0,"",INDEX('Disaggregation Data'!$P$315:$P$616,MATCH(LEFT(X341,255),LEFT('Disaggregation Data'!J$315:$J$616,255),0))),"")</f>
        <v/>
      </c>
      <c r="W341" s="514"/>
      <c r="X341" s="514" t="str">
        <f t="shared" si="24"/>
        <v>CM-1c(M): Proportion de cas suspects de paludisme soumis à un test parasitologique dans des locaux du secteur privé</v>
      </c>
      <c r="Y341" s="514">
        <f t="shared" si="25"/>
        <v>4</v>
      </c>
      <c r="Z341" s="514" t="str">
        <f t="shared" si="26"/>
        <v>CM-1c(M): Proportion de cas suspects de paludisme soumis à un test parasitologique dans des locaux du secteur privé-4</v>
      </c>
      <c r="AA341" s="514" t="b">
        <f t="shared" si="27"/>
        <v>1</v>
      </c>
      <c r="AB341" s="514" t="s">
        <v>1849</v>
      </c>
      <c r="AC341" s="514" t="str">
        <f t="array" ref="AC341">IFERROR(IF(INDEX('Disaggregation Records'!$G$95:$G$183,MATCH(LEFT(Z341,255),LEFT('Disaggregation Records'!$D$95:$D$183,255),0))=0,"",INDEX('Disaggregation Records'!$G$95:$G$183,MATCH(LEFT(Z341,255),LEFT('Disaggregation Records'!$D$95:$D$183,255),0))),"")</f>
        <v/>
      </c>
      <c r="AD341" s="514" t="s">
        <v>859</v>
      </c>
      <c r="AE341" s="379"/>
      <c r="AF341" s="133"/>
      <c r="AG341" s="133"/>
    </row>
    <row r="342" spans="1:33" ht="47.1" customHeight="1" x14ac:dyDescent="0.25">
      <c r="A342" s="396">
        <v>2</v>
      </c>
      <c r="B342" s="414" t="str">
        <f>IFERROR(VLOOKUP(A342,'Coverage Indicators - Section D'!$A$10:$Y$42,25,FALSE),"")</f>
        <v>CM-1c(M): Proportion de cas suspects de paludisme soumis à un test parasitologique dans des locaux du secteur privé</v>
      </c>
      <c r="C342" s="509" t="str">
        <f t="array" ref="C342">IFERROR(IF(INDEX('Disaggregation Records'!$E$95:$E$183,MATCH(LEFT(Z342,255),LEFT('Disaggregation Records'!$D$95:$D$183,255),0))=0,"",INDEX('Disaggregation Records'!$E$95:$E$183,MATCH(LEFT(Z342,255),LEFT('Disaggregation Records'!$D$95:$D$183,255),0))),"")</f>
        <v/>
      </c>
      <c r="D342" s="509" t="str">
        <f t="array" ref="D342">IFERROR(IF(INDEX('Disaggregation Records'!$F$95:$F$183,MATCH(LEFT(Z342,255),LEFT('Disaggregation Records'!$D$95:$D$183,255),0))=0,"",INDEX('Disaggregation Records'!$F$95:$F$183,MATCH(LEFT(Z342,255),LEFT('Disaggregation Records'!$D$95:$D$183,255),0))),"")</f>
        <v/>
      </c>
      <c r="E342" s="416" t="str">
        <f t="array" ref="E342">IFERROR(IF(INDEX('Disaggregation Data'!$K$315:$K$616,MATCH(LEFT(X342,255),LEFT('Disaggregation Data'!$J$315:$J$616,255),0))=0,"",INDEX('Disaggregation Data'!$K$315:$K$616,MATCH(LEFT(X342,255),LEFT('Disaggregation Data'!J$315:$J$616,255),0))),"")</f>
        <v/>
      </c>
      <c r="F342" s="417" t="str">
        <f t="array" ref="F342">IFERROR(IF(INDEX('Disaggregation Data'!$L$315:$L$616,MATCH(LEFT(X342,255),LEFT('Disaggregation Data'!$J$315:$J$616,255),0))=0,"",INDEX('Disaggregation Data'!$L$315:$L$616,MATCH(LEFT(X342,255),LEFT('Disaggregation Data'!J$315:$J$616,255),0))),"")</f>
        <v/>
      </c>
      <c r="G342" s="481" t="str">
        <f t="array" ref="G342">IFERROR(IF(INDEX('Disaggregation Data'!$M$315:$M$616,MATCH(LEFT(X342,255),LEFT('Disaggregation Data'!$J$315:$J$616,255),0))=0,(E342/F342)*100,INDEX('Disaggregation Data'!$M$315:$M$616,MATCH(LEFT(X342,255),LEFT('Disaggregation Data'!J$315:$J$616,255),0))),"")</f>
        <v/>
      </c>
      <c r="H342" s="420" t="str">
        <f t="array" ref="H342">IFERROR(IF(INDEX('Disaggregation Data'!$N$315:$N$616,MATCH(LEFT(X342,255),LEFT('Disaggregation Data'!$J$315:$J$616,255),0))=0,"",INDEX('Disaggregation Data'!$N$315:$N$616,MATCH(LEFT(X342,255),LEFT('Disaggregation Data'!J$315:$J$616,255),0))),"")</f>
        <v/>
      </c>
      <c r="I342" s="420" t="str">
        <f t="array" ref="I342">IFERROR(IF(INDEX('Disaggregation Data'!$Q$315:$Q$616,MATCH(LEFT(X342,255),LEFT('Disaggregation Data'!$J$315:$J$616,255),0))=0,"",INDEX('Disaggregation Data'!$Q$315:$Q$616,MATCH(LEFT(X342,255),LEFT('Disaggregation Data'!J$315:$J$616,255),0))),"")</f>
        <v/>
      </c>
      <c r="J342" s="434" t="str">
        <f t="array" ref="J342">IFERROR(IF(INDEX('Disaggregation Data'!$R$315:$R$616,MATCH(LEFT(X342,255),LEFT('Disaggregation Data'!$J$315:$J$616,255),0))=0,"",INDEX('Disaggregation Data'!$R$315:$R$616,MATCH(LEFT(X342,255),LEFT('Disaggregation Data'!J$315:$J$616,255),0))),"")</f>
        <v/>
      </c>
      <c r="K342" s="471"/>
      <c r="L342" s="471"/>
      <c r="M342" s="471"/>
      <c r="N342" s="471"/>
      <c r="O342" s="471"/>
      <c r="P342" s="416"/>
      <c r="Q342" s="416"/>
      <c r="R342" s="416"/>
      <c r="S342" s="416"/>
      <c r="T342" s="416"/>
      <c r="U342" s="420" t="str">
        <f t="array" ref="U342">IFERROR(IF(INDEX('Disaggregation Data'!$O$315:$O$616,MATCH(LEFT(X342,255),LEFT('Disaggregation Data'!$J$315:$J$616,255),0))=0,"",INDEX('Disaggregation Data'!$O$315:$O$616,MATCH(LEFT(X342,255),LEFT('Disaggregation Data'!J$315:$J$616,255),0))),"")</f>
        <v/>
      </c>
      <c r="V342" s="434" t="str">
        <f t="array" ref="V342">IFERROR(IF(INDEX('Disaggregation Data'!$P$315:$P$616,MATCH(LEFT(X342,255),LEFT('Disaggregation Data'!$J$315:$J$616,255),0))=0,"",INDEX('Disaggregation Data'!$P$315:$P$616,MATCH(LEFT(X342,255),LEFT('Disaggregation Data'!J$315:$J$616,255),0))),"")</f>
        <v/>
      </c>
      <c r="W342" s="514"/>
      <c r="X342" s="514" t="str">
        <f t="shared" si="24"/>
        <v>CM-1c(M): Proportion de cas suspects de paludisme soumis à un test parasitologique dans des locaux du secteur privé</v>
      </c>
      <c r="Y342" s="514">
        <f t="shared" si="25"/>
        <v>5</v>
      </c>
      <c r="Z342" s="514" t="str">
        <f t="shared" si="26"/>
        <v>CM-1c(M): Proportion de cas suspects de paludisme soumis à un test parasitologique dans des locaux du secteur privé-5</v>
      </c>
      <c r="AA342" s="514" t="b">
        <f t="shared" si="27"/>
        <v>1</v>
      </c>
      <c r="AB342" s="514" t="s">
        <v>1850</v>
      </c>
      <c r="AC342" s="514" t="str">
        <f t="array" ref="AC342">IFERROR(IF(INDEX('Disaggregation Records'!$G$95:$G$183,MATCH(LEFT(Z342,255),LEFT('Disaggregation Records'!$D$95:$D$183,255),0))=0,"",INDEX('Disaggregation Records'!$G$95:$G$183,MATCH(LEFT(Z342,255),LEFT('Disaggregation Records'!$D$95:$D$183,255),0))),"")</f>
        <v/>
      </c>
      <c r="AD342" s="514" t="s">
        <v>859</v>
      </c>
      <c r="AE342" s="379"/>
      <c r="AF342" s="133"/>
      <c r="AG342" s="133"/>
    </row>
    <row r="343" spans="1:33" ht="47.1" customHeight="1" x14ac:dyDescent="0.25">
      <c r="A343" s="396">
        <v>2</v>
      </c>
      <c r="B343" s="414" t="str">
        <f>IFERROR(VLOOKUP(A343,'Coverage Indicators - Section D'!$A$10:$Y$42,25,FALSE),"")</f>
        <v>CM-1c(M): Proportion de cas suspects de paludisme soumis à un test parasitologique dans des locaux du secteur privé</v>
      </c>
      <c r="C343" s="509" t="str">
        <f t="array" ref="C343">IFERROR(IF(INDEX('Disaggregation Records'!$E$95:$E$183,MATCH(LEFT(Z343,255),LEFT('Disaggregation Records'!$D$95:$D$183,255),0))=0,"",INDEX('Disaggregation Records'!$E$95:$E$183,MATCH(LEFT(Z343,255),LEFT('Disaggregation Records'!$D$95:$D$183,255),0))),"")</f>
        <v/>
      </c>
      <c r="D343" s="509" t="str">
        <f t="array" ref="D343">IFERROR(IF(INDEX('Disaggregation Records'!$F$95:$F$183,MATCH(LEFT(Z343,255),LEFT('Disaggregation Records'!$D$95:$D$183,255),0))=0,"",INDEX('Disaggregation Records'!$F$95:$F$183,MATCH(LEFT(Z343,255),LEFT('Disaggregation Records'!$D$95:$D$183,255),0))),"")</f>
        <v/>
      </c>
      <c r="E343" s="416" t="str">
        <f t="array" ref="E343">IFERROR(IF(INDEX('Disaggregation Data'!$K$315:$K$616,MATCH(LEFT(X343,255),LEFT('Disaggregation Data'!$J$315:$J$616,255),0))=0,"",INDEX('Disaggregation Data'!$K$315:$K$616,MATCH(LEFT(X343,255),LEFT('Disaggregation Data'!J$315:$J$616,255),0))),"")</f>
        <v/>
      </c>
      <c r="F343" s="417" t="str">
        <f t="array" ref="F343">IFERROR(IF(INDEX('Disaggregation Data'!$L$315:$L$616,MATCH(LEFT(X343,255),LEFT('Disaggregation Data'!$J$315:$J$616,255),0))=0,"",INDEX('Disaggregation Data'!$L$315:$L$616,MATCH(LEFT(X343,255),LEFT('Disaggregation Data'!J$315:$J$616,255),0))),"")</f>
        <v/>
      </c>
      <c r="G343" s="481" t="str">
        <f t="array" ref="G343">IFERROR(IF(INDEX('Disaggregation Data'!$M$315:$M$616,MATCH(LEFT(X343,255),LEFT('Disaggregation Data'!$J$315:$J$616,255),0))=0,(E343/F343)*100,INDEX('Disaggregation Data'!$M$315:$M$616,MATCH(LEFT(X343,255),LEFT('Disaggregation Data'!J$315:$J$616,255),0))),"")</f>
        <v/>
      </c>
      <c r="H343" s="420" t="str">
        <f t="array" ref="H343">IFERROR(IF(INDEX('Disaggregation Data'!$N$315:$N$616,MATCH(LEFT(X343,255),LEFT('Disaggregation Data'!$J$315:$J$616,255),0))=0,"",INDEX('Disaggregation Data'!$N$315:$N$616,MATCH(LEFT(X343,255),LEFT('Disaggregation Data'!J$315:$J$616,255),0))),"")</f>
        <v/>
      </c>
      <c r="I343" s="420" t="str">
        <f t="array" ref="I343">IFERROR(IF(INDEX('Disaggregation Data'!$Q$315:$Q$616,MATCH(LEFT(X343,255),LEFT('Disaggregation Data'!$J$315:$J$616,255),0))=0,"",INDEX('Disaggregation Data'!$Q$315:$Q$616,MATCH(LEFT(X343,255),LEFT('Disaggregation Data'!J$315:$J$616,255),0))),"")</f>
        <v/>
      </c>
      <c r="J343" s="434" t="str">
        <f t="array" ref="J343">IFERROR(IF(INDEX('Disaggregation Data'!$R$315:$R$616,MATCH(LEFT(X343,255),LEFT('Disaggregation Data'!$J$315:$J$616,255),0))=0,"",INDEX('Disaggregation Data'!$R$315:$R$616,MATCH(LEFT(X343,255),LEFT('Disaggregation Data'!J$315:$J$616,255),0))),"")</f>
        <v/>
      </c>
      <c r="K343" s="471"/>
      <c r="L343" s="471"/>
      <c r="M343" s="471"/>
      <c r="N343" s="471"/>
      <c r="O343" s="471"/>
      <c r="P343" s="416"/>
      <c r="Q343" s="416"/>
      <c r="R343" s="416"/>
      <c r="S343" s="416"/>
      <c r="T343" s="416"/>
      <c r="U343" s="420" t="str">
        <f t="array" ref="U343">IFERROR(IF(INDEX('Disaggregation Data'!$O$315:$O$616,MATCH(LEFT(X343,255),LEFT('Disaggregation Data'!$J$315:$J$616,255),0))=0,"",INDEX('Disaggregation Data'!$O$315:$O$616,MATCH(LEFT(X343,255),LEFT('Disaggregation Data'!J$315:$J$616,255),0))),"")</f>
        <v/>
      </c>
      <c r="V343" s="434" t="str">
        <f t="array" ref="V343">IFERROR(IF(INDEX('Disaggregation Data'!$P$315:$P$616,MATCH(LEFT(X343,255),LEFT('Disaggregation Data'!$J$315:$J$616,255),0))=0,"",INDEX('Disaggregation Data'!$P$315:$P$616,MATCH(LEFT(X343,255),LEFT('Disaggregation Data'!J$315:$J$616,255),0))),"")</f>
        <v/>
      </c>
      <c r="W343" s="514"/>
      <c r="X343" s="514" t="str">
        <f t="shared" si="24"/>
        <v>CM-1c(M): Proportion de cas suspects de paludisme soumis à un test parasitologique dans des locaux du secteur privé</v>
      </c>
      <c r="Y343" s="514">
        <f t="shared" si="25"/>
        <v>6</v>
      </c>
      <c r="Z343" s="514" t="str">
        <f t="shared" si="26"/>
        <v>CM-1c(M): Proportion de cas suspects de paludisme soumis à un test parasitologique dans des locaux du secteur privé-6</v>
      </c>
      <c r="AA343" s="514" t="b">
        <f t="shared" si="27"/>
        <v>1</v>
      </c>
      <c r="AB343" s="514" t="s">
        <v>1851</v>
      </c>
      <c r="AC343" s="514" t="str">
        <f t="array" ref="AC343">IFERROR(IF(INDEX('Disaggregation Records'!$G$95:$G$183,MATCH(LEFT(Z343,255),LEFT('Disaggregation Records'!$D$95:$D$183,255),0))=0,"",INDEX('Disaggregation Records'!$G$95:$G$183,MATCH(LEFT(Z343,255),LEFT('Disaggregation Records'!$D$95:$D$183,255),0))),"")</f>
        <v/>
      </c>
      <c r="AD343" s="514" t="s">
        <v>859</v>
      </c>
      <c r="AE343" s="379"/>
      <c r="AF343" s="133"/>
      <c r="AG343" s="133"/>
    </row>
    <row r="344" spans="1:33" ht="47.1" customHeight="1" x14ac:dyDescent="0.25">
      <c r="A344" s="396">
        <v>2</v>
      </c>
      <c r="B344" s="414" t="str">
        <f>IFERROR(VLOOKUP(A344,'Coverage Indicators - Section D'!$A$10:$Y$42,25,FALSE),"")</f>
        <v>CM-1c(M): Proportion de cas suspects de paludisme soumis à un test parasitologique dans des locaux du secteur privé</v>
      </c>
      <c r="C344" s="509" t="str">
        <f t="array" ref="C344">IFERROR(IF(INDEX('Disaggregation Records'!$E$95:$E$183,MATCH(LEFT(Z344,255),LEFT('Disaggregation Records'!$D$95:$D$183,255),0))=0,"",INDEX('Disaggregation Records'!$E$95:$E$183,MATCH(LEFT(Z344,255),LEFT('Disaggregation Records'!$D$95:$D$183,255),0))),"")</f>
        <v/>
      </c>
      <c r="D344" s="509" t="str">
        <f t="array" ref="D344">IFERROR(IF(INDEX('Disaggregation Records'!$F$95:$F$183,MATCH(LEFT(Z344,255),LEFT('Disaggregation Records'!$D$95:$D$183,255),0))=0,"",INDEX('Disaggregation Records'!$F$95:$F$183,MATCH(LEFT(Z344,255),LEFT('Disaggregation Records'!$D$95:$D$183,255),0))),"")</f>
        <v/>
      </c>
      <c r="E344" s="416" t="str">
        <f t="array" ref="E344">IFERROR(IF(INDEX('Disaggregation Data'!$K$315:$K$616,MATCH(LEFT(X344,255),LEFT('Disaggregation Data'!$J$315:$J$616,255),0))=0,"",INDEX('Disaggregation Data'!$K$315:$K$616,MATCH(LEFT(X344,255),LEFT('Disaggregation Data'!J$315:$J$616,255),0))),"")</f>
        <v/>
      </c>
      <c r="F344" s="417" t="str">
        <f t="array" ref="F344">IFERROR(IF(INDEX('Disaggregation Data'!$L$315:$L$616,MATCH(LEFT(X344,255),LEFT('Disaggregation Data'!$J$315:$J$616,255),0))=0,"",INDEX('Disaggregation Data'!$L$315:$L$616,MATCH(LEFT(X344,255),LEFT('Disaggregation Data'!J$315:$J$616,255),0))),"")</f>
        <v/>
      </c>
      <c r="G344" s="481" t="str">
        <f t="array" ref="G344">IFERROR(IF(INDEX('Disaggregation Data'!$M$315:$M$616,MATCH(LEFT(X344,255),LEFT('Disaggregation Data'!$J$315:$J$616,255),0))=0,(E344/F344)*100,INDEX('Disaggregation Data'!$M$315:$M$616,MATCH(LEFT(X344,255),LEFT('Disaggregation Data'!J$315:$J$616,255),0))),"")</f>
        <v/>
      </c>
      <c r="H344" s="420" t="str">
        <f t="array" ref="H344">IFERROR(IF(INDEX('Disaggregation Data'!$N$315:$N$616,MATCH(LEFT(X344,255),LEFT('Disaggregation Data'!$J$315:$J$616,255),0))=0,"",INDEX('Disaggregation Data'!$N$315:$N$616,MATCH(LEFT(X344,255),LEFT('Disaggregation Data'!J$315:$J$616,255),0))),"")</f>
        <v/>
      </c>
      <c r="I344" s="420" t="str">
        <f t="array" ref="I344">IFERROR(IF(INDEX('Disaggregation Data'!$Q$315:$Q$616,MATCH(LEFT(X344,255),LEFT('Disaggregation Data'!$J$315:$J$616,255),0))=0,"",INDEX('Disaggregation Data'!$Q$315:$Q$616,MATCH(LEFT(X344,255),LEFT('Disaggregation Data'!J$315:$J$616,255),0))),"")</f>
        <v/>
      </c>
      <c r="J344" s="434" t="str">
        <f t="array" ref="J344">IFERROR(IF(INDEX('Disaggregation Data'!$R$315:$R$616,MATCH(LEFT(X344,255),LEFT('Disaggregation Data'!$J$315:$J$616,255),0))=0,"",INDEX('Disaggregation Data'!$R$315:$R$616,MATCH(LEFT(X344,255),LEFT('Disaggregation Data'!J$315:$J$616,255),0))),"")</f>
        <v/>
      </c>
      <c r="K344" s="471"/>
      <c r="L344" s="471"/>
      <c r="M344" s="471"/>
      <c r="N344" s="471"/>
      <c r="O344" s="471"/>
      <c r="P344" s="416"/>
      <c r="Q344" s="416"/>
      <c r="R344" s="416"/>
      <c r="S344" s="416"/>
      <c r="T344" s="416"/>
      <c r="U344" s="420" t="str">
        <f t="array" ref="U344">IFERROR(IF(INDEX('Disaggregation Data'!$O$315:$O$616,MATCH(LEFT(X344,255),LEFT('Disaggregation Data'!$J$315:$J$616,255),0))=0,"",INDEX('Disaggregation Data'!$O$315:$O$616,MATCH(LEFT(X344,255),LEFT('Disaggregation Data'!J$315:$J$616,255),0))),"")</f>
        <v/>
      </c>
      <c r="V344" s="434" t="str">
        <f t="array" ref="V344">IFERROR(IF(INDEX('Disaggregation Data'!$P$315:$P$616,MATCH(LEFT(X344,255),LEFT('Disaggregation Data'!$J$315:$J$616,255),0))=0,"",INDEX('Disaggregation Data'!$P$315:$P$616,MATCH(LEFT(X344,255),LEFT('Disaggregation Data'!J$315:$J$616,255),0))),"")</f>
        <v/>
      </c>
      <c r="W344" s="514"/>
      <c r="X344" s="514" t="str">
        <f t="shared" si="24"/>
        <v>CM-1c(M): Proportion de cas suspects de paludisme soumis à un test parasitologique dans des locaux du secteur privé</v>
      </c>
      <c r="Y344" s="514">
        <f t="shared" si="25"/>
        <v>7</v>
      </c>
      <c r="Z344" s="514" t="str">
        <f t="shared" si="26"/>
        <v>CM-1c(M): Proportion de cas suspects de paludisme soumis à un test parasitologique dans des locaux du secteur privé-7</v>
      </c>
      <c r="AA344" s="514" t="b">
        <f t="shared" si="27"/>
        <v>1</v>
      </c>
      <c r="AB344" s="514" t="s">
        <v>1852</v>
      </c>
      <c r="AC344" s="514" t="str">
        <f t="array" ref="AC344">IFERROR(IF(INDEX('Disaggregation Records'!$G$95:$G$183,MATCH(LEFT(Z344,255),LEFT('Disaggregation Records'!$D$95:$D$183,255),0))=0,"",INDEX('Disaggregation Records'!$G$95:$G$183,MATCH(LEFT(Z344,255),LEFT('Disaggregation Records'!$D$95:$D$183,255),0))),"")</f>
        <v/>
      </c>
      <c r="AD344" s="514" t="s">
        <v>859</v>
      </c>
      <c r="AE344" s="379"/>
      <c r="AF344" s="133"/>
      <c r="AG344" s="133"/>
    </row>
    <row r="345" spans="1:33" ht="47.1" customHeight="1" x14ac:dyDescent="0.25">
      <c r="A345" s="396">
        <v>2</v>
      </c>
      <c r="B345" s="414" t="str">
        <f>IFERROR(VLOOKUP(A345,'Coverage Indicators - Section D'!$A$10:$Y$42,25,FALSE),"")</f>
        <v>CM-1c(M): Proportion de cas suspects de paludisme soumis à un test parasitologique dans des locaux du secteur privé</v>
      </c>
      <c r="C345" s="509" t="str">
        <f t="array" ref="C345">IFERROR(IF(INDEX('Disaggregation Records'!$E$95:$E$183,MATCH(LEFT(Z345,255),LEFT('Disaggregation Records'!$D$95:$D$183,255),0))=0,"",INDEX('Disaggregation Records'!$E$95:$E$183,MATCH(LEFT(Z345,255),LEFT('Disaggregation Records'!$D$95:$D$183,255),0))),"")</f>
        <v/>
      </c>
      <c r="D345" s="509" t="str">
        <f t="array" ref="D345">IFERROR(IF(INDEX('Disaggregation Records'!$F$95:$F$183,MATCH(LEFT(Z345,255),LEFT('Disaggregation Records'!$D$95:$D$183,255),0))=0,"",INDEX('Disaggregation Records'!$F$95:$F$183,MATCH(LEFT(Z345,255),LEFT('Disaggregation Records'!$D$95:$D$183,255),0))),"")</f>
        <v/>
      </c>
      <c r="E345" s="416" t="str">
        <f t="array" ref="E345">IFERROR(IF(INDEX('Disaggregation Data'!$K$315:$K$616,MATCH(LEFT(X345,255),LEFT('Disaggregation Data'!$J$315:$J$616,255),0))=0,"",INDEX('Disaggregation Data'!$K$315:$K$616,MATCH(LEFT(X345,255),LEFT('Disaggregation Data'!J$315:$J$616,255),0))),"")</f>
        <v/>
      </c>
      <c r="F345" s="417" t="str">
        <f t="array" ref="F345">IFERROR(IF(INDEX('Disaggregation Data'!$L$315:$L$616,MATCH(LEFT(X345,255),LEFT('Disaggregation Data'!$J$315:$J$616,255),0))=0,"",INDEX('Disaggregation Data'!$L$315:$L$616,MATCH(LEFT(X345,255),LEFT('Disaggregation Data'!J$315:$J$616,255),0))),"")</f>
        <v/>
      </c>
      <c r="G345" s="481" t="str">
        <f t="array" ref="G345">IFERROR(IF(INDEX('Disaggregation Data'!$M$315:$M$616,MATCH(LEFT(X345,255),LEFT('Disaggregation Data'!$J$315:$J$616,255),0))=0,(E345/F345)*100,INDEX('Disaggregation Data'!$M$315:$M$616,MATCH(LEFT(X345,255),LEFT('Disaggregation Data'!J$315:$J$616,255),0))),"")</f>
        <v/>
      </c>
      <c r="H345" s="420" t="str">
        <f t="array" ref="H345">IFERROR(IF(INDEX('Disaggregation Data'!$N$315:$N$616,MATCH(LEFT(X345,255),LEFT('Disaggregation Data'!$J$315:$J$616,255),0))=0,"",INDEX('Disaggregation Data'!$N$315:$N$616,MATCH(LEFT(X345,255),LEFT('Disaggregation Data'!J$315:$J$616,255),0))),"")</f>
        <v/>
      </c>
      <c r="I345" s="420" t="str">
        <f t="array" ref="I345">IFERROR(IF(INDEX('Disaggregation Data'!$Q$315:$Q$616,MATCH(LEFT(X345,255),LEFT('Disaggregation Data'!$J$315:$J$616,255),0))=0,"",INDEX('Disaggregation Data'!$Q$315:$Q$616,MATCH(LEFT(X345,255),LEFT('Disaggregation Data'!J$315:$J$616,255),0))),"")</f>
        <v/>
      </c>
      <c r="J345" s="434" t="str">
        <f t="array" ref="J345">IFERROR(IF(INDEX('Disaggregation Data'!$R$315:$R$616,MATCH(LEFT(X345,255),LEFT('Disaggregation Data'!$J$315:$J$616,255),0))=0,"",INDEX('Disaggregation Data'!$R$315:$R$616,MATCH(LEFT(X345,255),LEFT('Disaggregation Data'!J$315:$J$616,255),0))),"")</f>
        <v/>
      </c>
      <c r="K345" s="471"/>
      <c r="L345" s="471"/>
      <c r="M345" s="471"/>
      <c r="N345" s="471"/>
      <c r="O345" s="471"/>
      <c r="P345" s="416"/>
      <c r="Q345" s="416"/>
      <c r="R345" s="416"/>
      <c r="S345" s="416"/>
      <c r="T345" s="416"/>
      <c r="U345" s="420" t="str">
        <f t="array" ref="U345">IFERROR(IF(INDEX('Disaggregation Data'!$O$315:$O$616,MATCH(LEFT(X345,255),LEFT('Disaggregation Data'!$J$315:$J$616,255),0))=0,"",INDEX('Disaggregation Data'!$O$315:$O$616,MATCH(LEFT(X345,255),LEFT('Disaggregation Data'!J$315:$J$616,255),0))),"")</f>
        <v/>
      </c>
      <c r="V345" s="434" t="str">
        <f t="array" ref="V345">IFERROR(IF(INDEX('Disaggregation Data'!$P$315:$P$616,MATCH(LEFT(X345,255),LEFT('Disaggregation Data'!$J$315:$J$616,255),0))=0,"",INDEX('Disaggregation Data'!$P$315:$P$616,MATCH(LEFT(X345,255),LEFT('Disaggregation Data'!J$315:$J$616,255),0))),"")</f>
        <v/>
      </c>
      <c r="W345" s="514"/>
      <c r="X345" s="514" t="str">
        <f t="shared" si="24"/>
        <v>CM-1c(M): Proportion de cas suspects de paludisme soumis à un test parasitologique dans des locaux du secteur privé</v>
      </c>
      <c r="Y345" s="514">
        <f t="shared" si="25"/>
        <v>8</v>
      </c>
      <c r="Z345" s="514" t="str">
        <f t="shared" si="26"/>
        <v>CM-1c(M): Proportion de cas suspects de paludisme soumis à un test parasitologique dans des locaux du secteur privé-8</v>
      </c>
      <c r="AA345" s="514" t="b">
        <f t="shared" si="27"/>
        <v>1</v>
      </c>
      <c r="AB345" s="514" t="s">
        <v>1853</v>
      </c>
      <c r="AC345" s="514" t="str">
        <f t="array" ref="AC345">IFERROR(IF(INDEX('Disaggregation Records'!$G$95:$G$183,MATCH(LEFT(Z345,255),LEFT('Disaggregation Records'!$D$95:$D$183,255),0))=0,"",INDEX('Disaggregation Records'!$G$95:$G$183,MATCH(LEFT(Z345,255),LEFT('Disaggregation Records'!$D$95:$D$183,255),0))),"")</f>
        <v/>
      </c>
      <c r="AD345" s="514" t="s">
        <v>859</v>
      </c>
      <c r="AE345" s="379"/>
      <c r="AF345" s="133"/>
      <c r="AG345" s="133"/>
    </row>
    <row r="346" spans="1:33" ht="47.1" customHeight="1" x14ac:dyDescent="0.25">
      <c r="A346" s="396">
        <v>2</v>
      </c>
      <c r="B346" s="414" t="str">
        <f>IFERROR(VLOOKUP(A346,'Coverage Indicators - Section D'!$A$10:$Y$42,25,FALSE),"")</f>
        <v>CM-1c(M): Proportion de cas suspects de paludisme soumis à un test parasitologique dans des locaux du secteur privé</v>
      </c>
      <c r="C346" s="509" t="str">
        <f t="array" ref="C346">IFERROR(IF(INDEX('Disaggregation Records'!$E$95:$E$183,MATCH(LEFT(Z346,255),LEFT('Disaggregation Records'!$D$95:$D$183,255),0))=0,"",INDEX('Disaggregation Records'!$E$95:$E$183,MATCH(LEFT(Z346,255),LEFT('Disaggregation Records'!$D$95:$D$183,255),0))),"")</f>
        <v/>
      </c>
      <c r="D346" s="509" t="str">
        <f t="array" ref="D346">IFERROR(IF(INDEX('Disaggregation Records'!$F$95:$F$183,MATCH(LEFT(Z346,255),LEFT('Disaggregation Records'!$D$95:$D$183,255),0))=0,"",INDEX('Disaggregation Records'!$F$95:$F$183,MATCH(LEFT(Z346,255),LEFT('Disaggregation Records'!$D$95:$D$183,255),0))),"")</f>
        <v/>
      </c>
      <c r="E346" s="416" t="str">
        <f t="array" ref="E346">IFERROR(IF(INDEX('Disaggregation Data'!$K$315:$K$616,MATCH(LEFT(X346,255),LEFT('Disaggregation Data'!$J$315:$J$616,255),0))=0,"",INDEX('Disaggregation Data'!$K$315:$K$616,MATCH(LEFT(X346,255),LEFT('Disaggregation Data'!J$315:$J$616,255),0))),"")</f>
        <v/>
      </c>
      <c r="F346" s="417" t="str">
        <f t="array" ref="F346">IFERROR(IF(INDEX('Disaggregation Data'!$L$315:$L$616,MATCH(LEFT(X346,255),LEFT('Disaggregation Data'!$J$315:$J$616,255),0))=0,"",INDEX('Disaggregation Data'!$L$315:$L$616,MATCH(LEFT(X346,255),LEFT('Disaggregation Data'!J$315:$J$616,255),0))),"")</f>
        <v/>
      </c>
      <c r="G346" s="481" t="str">
        <f t="array" ref="G346">IFERROR(IF(INDEX('Disaggregation Data'!$M$315:$M$616,MATCH(LEFT(X346,255),LEFT('Disaggregation Data'!$J$315:$J$616,255),0))=0,(E346/F346)*100,INDEX('Disaggregation Data'!$M$315:$M$616,MATCH(LEFT(X346,255),LEFT('Disaggregation Data'!J$315:$J$616,255),0))),"")</f>
        <v/>
      </c>
      <c r="H346" s="420" t="str">
        <f t="array" ref="H346">IFERROR(IF(INDEX('Disaggregation Data'!$N$315:$N$616,MATCH(LEFT(X346,255),LEFT('Disaggregation Data'!$J$315:$J$616,255),0))=0,"",INDEX('Disaggregation Data'!$N$315:$N$616,MATCH(LEFT(X346,255),LEFT('Disaggregation Data'!J$315:$J$616,255),0))),"")</f>
        <v/>
      </c>
      <c r="I346" s="420" t="str">
        <f t="array" ref="I346">IFERROR(IF(INDEX('Disaggregation Data'!$Q$315:$Q$616,MATCH(LEFT(X346,255),LEFT('Disaggregation Data'!$J$315:$J$616,255),0))=0,"",INDEX('Disaggregation Data'!$Q$315:$Q$616,MATCH(LEFT(X346,255),LEFT('Disaggregation Data'!J$315:$J$616,255),0))),"")</f>
        <v/>
      </c>
      <c r="J346" s="434" t="str">
        <f t="array" ref="J346">IFERROR(IF(INDEX('Disaggregation Data'!$R$315:$R$616,MATCH(LEFT(X346,255),LEFT('Disaggregation Data'!$J$315:$J$616,255),0))=0,"",INDEX('Disaggregation Data'!$R$315:$R$616,MATCH(LEFT(X346,255),LEFT('Disaggregation Data'!J$315:$J$616,255),0))),"")</f>
        <v/>
      </c>
      <c r="K346" s="471"/>
      <c r="L346" s="471"/>
      <c r="M346" s="471"/>
      <c r="N346" s="471"/>
      <c r="O346" s="471"/>
      <c r="P346" s="416"/>
      <c r="Q346" s="416"/>
      <c r="R346" s="416"/>
      <c r="S346" s="416"/>
      <c r="T346" s="416"/>
      <c r="U346" s="420" t="str">
        <f t="array" ref="U346">IFERROR(IF(INDEX('Disaggregation Data'!$O$315:$O$616,MATCH(LEFT(X346,255),LEFT('Disaggregation Data'!$J$315:$J$616,255),0))=0,"",INDEX('Disaggregation Data'!$O$315:$O$616,MATCH(LEFT(X346,255),LEFT('Disaggregation Data'!J$315:$J$616,255),0))),"")</f>
        <v/>
      </c>
      <c r="V346" s="434" t="str">
        <f t="array" ref="V346">IFERROR(IF(INDEX('Disaggregation Data'!$P$315:$P$616,MATCH(LEFT(X346,255),LEFT('Disaggregation Data'!$J$315:$J$616,255),0))=0,"",INDEX('Disaggregation Data'!$P$315:$P$616,MATCH(LEFT(X346,255),LEFT('Disaggregation Data'!J$315:$J$616,255),0))),"")</f>
        <v/>
      </c>
      <c r="W346" s="514"/>
      <c r="X346" s="514" t="str">
        <f t="shared" si="24"/>
        <v>CM-1c(M): Proportion de cas suspects de paludisme soumis à un test parasitologique dans des locaux du secteur privé</v>
      </c>
      <c r="Y346" s="514">
        <f t="shared" si="25"/>
        <v>9</v>
      </c>
      <c r="Z346" s="514" t="str">
        <f t="shared" si="26"/>
        <v>CM-1c(M): Proportion de cas suspects de paludisme soumis à un test parasitologique dans des locaux du secteur privé-9</v>
      </c>
      <c r="AA346" s="514" t="b">
        <f t="shared" si="27"/>
        <v>1</v>
      </c>
      <c r="AB346" s="514" t="s">
        <v>1854</v>
      </c>
      <c r="AC346" s="514" t="str">
        <f t="array" ref="AC346">IFERROR(IF(INDEX('Disaggregation Records'!$G$95:$G$183,MATCH(LEFT(Z346,255),LEFT('Disaggregation Records'!$D$95:$D$183,255),0))=0,"",INDEX('Disaggregation Records'!$G$95:$G$183,MATCH(LEFT(Z346,255),LEFT('Disaggregation Records'!$D$95:$D$183,255),0))),"")</f>
        <v/>
      </c>
      <c r="AD346" s="514" t="s">
        <v>859</v>
      </c>
      <c r="AE346" s="379"/>
      <c r="AF346" s="133"/>
      <c r="AG346" s="133"/>
    </row>
    <row r="347" spans="1:33" ht="47.1" customHeight="1" x14ac:dyDescent="0.25">
      <c r="A347" s="396">
        <v>3</v>
      </c>
      <c r="B347" s="414" t="str">
        <f>IFERROR(VLOOKUP(A347,'Coverage Indicators - Section D'!$A$10:$Y$42,25,FALSE),"")</f>
        <v>CM-2a(M): Proportion de cas de paludisme confirmés ayant reçu un traitement antipaludique de première intention, conformément à la politique nationale, dans des établissements de santé du secteur public</v>
      </c>
      <c r="C347" s="509" t="str">
        <f t="array" ref="C347">IFERROR(IF(INDEX('Disaggregation Records'!$E$95:$E$183,MATCH(LEFT(Z347,255),LEFT('Disaggregation Records'!$D$95:$D$183,255),0))=0,"",INDEX('Disaggregation Records'!$E$95:$E$183,MATCH(LEFT(Z347,255),LEFT('Disaggregation Records'!$D$95:$D$183,255),0))),"")</f>
        <v>Age</v>
      </c>
      <c r="D347" s="509" t="str">
        <f t="array" ref="D347">IFERROR(IF(INDEX('Disaggregation Records'!$F$95:$F$183,MATCH(LEFT(Z347,255),LEFT('Disaggregation Records'!$D$95:$D$183,255),0))=0,"",INDEX('Disaggregation Records'!$F$95:$F$183,MATCH(LEFT(Z347,255),LEFT('Disaggregation Records'!$D$95:$D$183,255),0))),"")</f>
        <v>&lt;5 ans</v>
      </c>
      <c r="E347" s="593">
        <f>11135*0.01</f>
        <v>111.35000000000001</v>
      </c>
      <c r="F347" s="593">
        <f>12767*0.01</f>
        <v>127.67</v>
      </c>
      <c r="G347" s="591">
        <v>0.86699999999999999</v>
      </c>
      <c r="H347" s="420" t="str">
        <f t="array" ref="H347">IFERROR(IF(INDEX('Disaggregation Data'!$N$315:$N$616,MATCH(LEFT(X347,255),LEFT('Disaggregation Data'!$J$315:$J$616,255),0))=0,"",INDEX('Disaggregation Data'!$N$315:$N$616,MATCH(LEFT(X347,255),LEFT('Disaggregation Data'!J$315:$J$616,255),0))),"")</f>
        <v>2016</v>
      </c>
      <c r="I347" s="420" t="s">
        <v>858</v>
      </c>
      <c r="J347" s="434" t="str">
        <f t="array" ref="J347">IFERROR(IF(INDEX('Disaggregation Data'!$R$315:$R$616,MATCH(LEFT(X347,255),LEFT('Disaggregation Data'!$J$315:$J$616,255),0))=0,"",INDEX('Disaggregation Data'!$R$315:$R$616,MATCH(LEFT(X347,255),LEFT('Disaggregation Data'!J$315:$J$616,255),0))),"")</f>
        <v/>
      </c>
      <c r="K347" s="471"/>
      <c r="L347" s="471"/>
      <c r="M347" s="471"/>
      <c r="N347" s="471"/>
      <c r="O347" s="471"/>
      <c r="P347" s="416"/>
      <c r="Q347" s="416"/>
      <c r="R347" s="416"/>
      <c r="S347" s="416"/>
      <c r="T347" s="416"/>
      <c r="U347" s="420"/>
      <c r="V347" s="434"/>
      <c r="W347" s="514"/>
      <c r="X347" s="514" t="str">
        <f t="shared" si="24"/>
        <v>CM-2a(M): Proportion de cas de paludisme confirmés ayant reçu un traitement antipaludique de première intention, conformément à la politique nationale, dans des établissements de santé du secteur publicAge&lt;5 ans</v>
      </c>
      <c r="Y347" s="514">
        <f t="shared" si="25"/>
        <v>0</v>
      </c>
      <c r="Z347" s="514" t="str">
        <f t="shared" si="26"/>
        <v>CM-2a(M): Proportion de cas de paludisme confirmés ayant reçu un traitement antipaludique de première intention, conformément à la politique nationale, dans des établissements de santé du secteur public-0</v>
      </c>
      <c r="AA347" s="514" t="b">
        <f t="shared" si="27"/>
        <v>1</v>
      </c>
      <c r="AB347" s="514" t="s">
        <v>1856</v>
      </c>
      <c r="AC347" s="514" t="str">
        <f t="array" ref="AC347">IFERROR(IF(INDEX('Disaggregation Records'!$G$95:$G$183,MATCH(LEFT(Z347,255),LEFT('Disaggregation Records'!$D$95:$D$183,255),0))=0,"",INDEX('Disaggregation Records'!$G$95:$G$183,MATCH(LEFT(Z347,255),LEFT('Disaggregation Records'!$D$95:$D$183,255),0))),"")</f>
        <v>a1L36000000zoNiEAI</v>
      </c>
      <c r="AD347" s="514" t="s">
        <v>860</v>
      </c>
      <c r="AE347" s="379"/>
      <c r="AF347" s="133"/>
      <c r="AG347" s="133"/>
    </row>
    <row r="348" spans="1:33" ht="47.1" customHeight="1" x14ac:dyDescent="0.25">
      <c r="A348" s="396">
        <v>3</v>
      </c>
      <c r="B348" s="414" t="str">
        <f>IFERROR(VLOOKUP(A348,'Coverage Indicators - Section D'!$A$10:$Y$42,25,FALSE),"")</f>
        <v>CM-2a(M): Proportion de cas de paludisme confirmés ayant reçu un traitement antipaludique de première intention, conformément à la politique nationale, dans des établissements de santé du secteur public</v>
      </c>
      <c r="C348" s="509" t="str">
        <f t="array" ref="C348">IFERROR(IF(INDEX('Disaggregation Records'!$E$95:$E$183,MATCH(LEFT(Z348,255),LEFT('Disaggregation Records'!$D$95:$D$183,255),0))=0,"",INDEX('Disaggregation Records'!$E$95:$E$183,MATCH(LEFT(Z348,255),LEFT('Disaggregation Records'!$D$95:$D$183,255),0))),"")</f>
        <v>Age</v>
      </c>
      <c r="D348" s="509" t="str">
        <f t="array" ref="D348">IFERROR(IF(INDEX('Disaggregation Records'!$F$95:$F$183,MATCH(LEFT(Z348,255),LEFT('Disaggregation Records'!$D$95:$D$183,255),0))=0,"",INDEX('Disaggregation Records'!$F$95:$F$183,MATCH(LEFT(Z348,255),LEFT('Disaggregation Records'!$D$95:$D$183,255),0))),"")</f>
        <v>+ de 5 ans</v>
      </c>
      <c r="E348" s="593">
        <f>11135*0.99</f>
        <v>11023.65</v>
      </c>
      <c r="F348" s="593">
        <f>12767*0.99</f>
        <v>12639.33</v>
      </c>
      <c r="G348" s="591">
        <v>0.87219999999999998</v>
      </c>
      <c r="H348" s="420" t="str">
        <f t="array" ref="H348">IFERROR(IF(INDEX('Disaggregation Data'!$N$315:$N$616,MATCH(LEFT(X348,255),LEFT('Disaggregation Data'!$J$315:$J$616,255),0))=0,"",INDEX('Disaggregation Data'!$N$315:$N$616,MATCH(LEFT(X348,255),LEFT('Disaggregation Data'!J$315:$J$616,255),0))),"")</f>
        <v>2016</v>
      </c>
      <c r="I348" s="420" t="s">
        <v>858</v>
      </c>
      <c r="J348" s="434" t="str">
        <f t="array" ref="J348">IFERROR(IF(INDEX('Disaggregation Data'!$R$315:$R$616,MATCH(LEFT(X348,255),LEFT('Disaggregation Data'!$J$315:$J$616,255),0))=0,"",INDEX('Disaggregation Data'!$R$315:$R$616,MATCH(LEFT(X348,255),LEFT('Disaggregation Data'!J$315:$J$616,255),0))),"")</f>
        <v/>
      </c>
      <c r="K348" s="471"/>
      <c r="L348" s="471"/>
      <c r="M348" s="471"/>
      <c r="N348" s="471"/>
      <c r="O348" s="471"/>
      <c r="P348" s="416"/>
      <c r="Q348" s="416"/>
      <c r="R348" s="416"/>
      <c r="S348" s="416"/>
      <c r="T348" s="416"/>
      <c r="U348" s="420"/>
      <c r="V348" s="434"/>
      <c r="W348" s="514"/>
      <c r="X348" s="514" t="str">
        <f t="shared" si="24"/>
        <v>CM-2a(M): Proportion de cas de paludisme confirmés ayant reçu un traitement antipaludique de première intention, conformément à la politique nationale, dans des établissements de santé du secteur publicAge+ de 5 ans</v>
      </c>
      <c r="Y348" s="514">
        <f t="shared" si="25"/>
        <v>1</v>
      </c>
      <c r="Z348" s="514" t="str">
        <f t="shared" si="26"/>
        <v>CM-2a(M): Proportion de cas de paludisme confirmés ayant reçu un traitement antipaludique de première intention, conformément à la politique nationale, dans des établissements de santé du secteur public-1</v>
      </c>
      <c r="AA348" s="514" t="b">
        <f t="shared" si="27"/>
        <v>1</v>
      </c>
      <c r="AB348" s="514" t="s">
        <v>1858</v>
      </c>
      <c r="AC348" s="514" t="str">
        <f t="array" ref="AC348">IFERROR(IF(INDEX('Disaggregation Records'!$G$95:$G$183,MATCH(LEFT(Z348,255),LEFT('Disaggregation Records'!$D$95:$D$183,255),0))=0,"",INDEX('Disaggregation Records'!$G$95:$G$183,MATCH(LEFT(Z348,255),LEFT('Disaggregation Records'!$D$95:$D$183,255),0))),"")</f>
        <v>a1L36000000zoNjEAI</v>
      </c>
      <c r="AD348" s="514" t="s">
        <v>860</v>
      </c>
      <c r="AE348" s="379"/>
      <c r="AF348" s="133"/>
      <c r="AG348" s="133"/>
    </row>
    <row r="349" spans="1:33" ht="47.1" customHeight="1" x14ac:dyDescent="0.25">
      <c r="A349" s="396">
        <v>3</v>
      </c>
      <c r="B349" s="414" t="str">
        <f>IFERROR(VLOOKUP(A349,'Coverage Indicators - Section D'!$A$10:$Y$42,25,FALSE),"")</f>
        <v>CM-2a(M): Proportion de cas de paludisme confirmés ayant reçu un traitement antipaludique de première intention, conformément à la politique nationale, dans des établissements de santé du secteur public</v>
      </c>
      <c r="C349" s="509" t="str">
        <f t="array" ref="C349">IFERROR(IF(INDEX('Disaggregation Records'!$E$95:$E$183,MATCH(LEFT(Z349,255),LEFT('Disaggregation Records'!$D$95:$D$183,255),0))=0,"",INDEX('Disaggregation Records'!$E$95:$E$183,MATCH(LEFT(Z349,255),LEFT('Disaggregation Records'!$D$95:$D$183,255),0))),"")</f>
        <v/>
      </c>
      <c r="D349" s="509" t="str">
        <f t="array" ref="D349">IFERROR(IF(INDEX('Disaggregation Records'!$F$95:$F$183,MATCH(LEFT(Z349,255),LEFT('Disaggregation Records'!$D$95:$D$183,255),0))=0,"",INDEX('Disaggregation Records'!$F$95:$F$183,MATCH(LEFT(Z349,255),LEFT('Disaggregation Records'!$D$95:$D$183,255),0))),"")</f>
        <v/>
      </c>
      <c r="E349" s="416" t="str">
        <f t="array" ref="E349">IFERROR(IF(INDEX('Disaggregation Data'!$K$315:$K$616,MATCH(LEFT(X349,255),LEFT('Disaggregation Data'!$J$315:$J$616,255),0))=0,"",INDEX('Disaggregation Data'!$K$315:$K$616,MATCH(LEFT(X349,255),LEFT('Disaggregation Data'!J$315:$J$616,255),0))),"")</f>
        <v/>
      </c>
      <c r="F349" s="417" t="str">
        <f>IFERROR(IF(INDEX('Disaggregation Data'!$L$315:$L$616,MATCH(LEFT(X349,255),LEFT('Disaggregation Data'!$J$315:$J$616,255),0))=0,"",INDEX('Disaggregation Data'!$L$315:$L$616,MATCH(LEFT(X349,255),LEFT('Disaggregation Data'!J$315:$J$616,255),0))),"")</f>
        <v/>
      </c>
      <c r="G349" s="481" t="str">
        <f t="array" ref="G349">IFERROR(IF(INDEX('Disaggregation Data'!$M$315:$M$616,MATCH(LEFT(X349,255),LEFT('Disaggregation Data'!$J$315:$J$616,255),0))=0,(E349/F349)*100,INDEX('Disaggregation Data'!$M$315:$M$616,MATCH(LEFT(X349,255),LEFT('Disaggregation Data'!J$315:$J$616,255),0))),"")</f>
        <v/>
      </c>
      <c r="H349" s="420" t="str">
        <f t="array" ref="H349">IFERROR(IF(INDEX('Disaggregation Data'!$N$315:$N$616,MATCH(LEFT(X349,255),LEFT('Disaggregation Data'!$J$315:$J$616,255),0))=0,"",INDEX('Disaggregation Data'!$N$315:$N$616,MATCH(LEFT(X349,255),LEFT('Disaggregation Data'!J$315:$J$616,255),0))),"")</f>
        <v/>
      </c>
      <c r="I349" s="420" t="str">
        <f t="array" ref="I349">IFERROR(IF(INDEX('Disaggregation Data'!$Q$315:$Q$616,MATCH(LEFT(X349,255),LEFT('Disaggregation Data'!$J$315:$J$616,255),0))=0,"",INDEX('Disaggregation Data'!$Q$315:$Q$616,MATCH(LEFT(X349,255),LEFT('Disaggregation Data'!J$315:$J$616,255),0))),"")</f>
        <v/>
      </c>
      <c r="J349" s="434" t="str">
        <f t="array" ref="J349">IFERROR(IF(INDEX('Disaggregation Data'!$R$315:$R$616,MATCH(LEFT(X349,255),LEFT('Disaggregation Data'!$J$315:$J$616,255),0))=0,"",INDEX('Disaggregation Data'!$R$315:$R$616,MATCH(LEFT(X349,255),LEFT('Disaggregation Data'!J$315:$J$616,255),0))),"")</f>
        <v/>
      </c>
      <c r="K349" s="471"/>
      <c r="L349" s="471"/>
      <c r="M349" s="471"/>
      <c r="N349" s="471"/>
      <c r="O349" s="471"/>
      <c r="P349" s="416"/>
      <c r="Q349" s="416"/>
      <c r="R349" s="416"/>
      <c r="S349" s="416"/>
      <c r="T349" s="416"/>
      <c r="U349" s="420" t="str">
        <f t="array" ref="U349">IFERROR(IF(INDEX('Disaggregation Data'!$O$315:$O$616,MATCH(LEFT(X349,255),LEFT('Disaggregation Data'!$J$315:$J$616,255),0))=0,"",INDEX('Disaggregation Data'!$O$315:$O$616,MATCH(LEFT(X349,255),LEFT('Disaggregation Data'!J$315:$J$616,255),0))),"")</f>
        <v/>
      </c>
      <c r="V349" s="434" t="str">
        <f t="array" ref="V349">IFERROR(IF(INDEX('Disaggregation Data'!$P$315:$P$616,MATCH(LEFT(X349,255),LEFT('Disaggregation Data'!$J$315:$J$616,255),0))=0,"",INDEX('Disaggregation Data'!$P$315:$P$616,MATCH(LEFT(X349,255),LEFT('Disaggregation Data'!J$315:$J$616,255),0))),"")</f>
        <v/>
      </c>
      <c r="W349" s="514"/>
      <c r="X349" s="514" t="str">
        <f t="shared" si="24"/>
        <v>CM-2a(M): Proportion de cas de paludisme confirmés ayant reçu un traitement antipaludique de première intention, conformément à la politique nationale, dans des établissements de santé du secteur public</v>
      </c>
      <c r="Y349" s="514">
        <f t="shared" si="25"/>
        <v>2</v>
      </c>
      <c r="Z349" s="514" t="str">
        <f t="shared" si="26"/>
        <v>CM-2a(M): Proportion de cas de paludisme confirmés ayant reçu un traitement antipaludique de première intention, conformément à la politique nationale, dans des établissements de santé du secteur public-2</v>
      </c>
      <c r="AA349" s="514" t="b">
        <f t="shared" si="27"/>
        <v>1</v>
      </c>
      <c r="AB349" s="514" t="s">
        <v>1860</v>
      </c>
      <c r="AC349" s="514" t="str">
        <f t="array" ref="AC349">IFERROR(IF(INDEX('Disaggregation Records'!$G$95:$G$183,MATCH(LEFT(Z349,255),LEFT('Disaggregation Records'!$D$95:$D$183,255),0))=0,"",INDEX('Disaggregation Records'!$G$95:$G$183,MATCH(LEFT(Z349,255),LEFT('Disaggregation Records'!$D$95:$D$183,255),0))),"")</f>
        <v/>
      </c>
      <c r="AD349" s="514" t="s">
        <v>860</v>
      </c>
      <c r="AE349" s="379"/>
      <c r="AF349" s="133"/>
      <c r="AG349" s="133"/>
    </row>
    <row r="350" spans="1:33" ht="47.1" customHeight="1" x14ac:dyDescent="0.25">
      <c r="A350" s="396">
        <v>3</v>
      </c>
      <c r="B350" s="414" t="str">
        <f>IFERROR(VLOOKUP(A350,'Coverage Indicators - Section D'!$A$10:$Y$42,25,FALSE),"")</f>
        <v>CM-2a(M): Proportion de cas de paludisme confirmés ayant reçu un traitement antipaludique de première intention, conformément à la politique nationale, dans des établissements de santé du secteur public</v>
      </c>
      <c r="C350" s="509" t="str">
        <f t="array" ref="C350">IFERROR(IF(INDEX('Disaggregation Records'!$E$95:$E$183,MATCH(LEFT(Z350,255),LEFT('Disaggregation Records'!$D$95:$D$183,255),0))=0,"",INDEX('Disaggregation Records'!$E$95:$E$183,MATCH(LEFT(Z350,255),LEFT('Disaggregation Records'!$D$95:$D$183,255),0))),"")</f>
        <v/>
      </c>
      <c r="D350" s="509" t="str">
        <f t="array" ref="D350">IFERROR(IF(INDEX('Disaggregation Records'!$F$95:$F$183,MATCH(LEFT(Z350,255),LEFT('Disaggregation Records'!$D$95:$D$183,255),0))=0,"",INDEX('Disaggregation Records'!$F$95:$F$183,MATCH(LEFT(Z350,255),LEFT('Disaggregation Records'!$D$95:$D$183,255),0))),"")</f>
        <v/>
      </c>
      <c r="E350" s="416" t="str">
        <f t="array" ref="E350">IFERROR(IF(INDEX('Disaggregation Data'!$K$315:$K$616,MATCH(LEFT(X350,255),LEFT('Disaggregation Data'!$J$315:$J$616,255),0))=0,"",INDEX('Disaggregation Data'!$K$315:$K$616,MATCH(LEFT(X350,255),LEFT('Disaggregation Data'!J$315:$J$616,255),0))),"")</f>
        <v/>
      </c>
      <c r="F350" s="417" t="str">
        <f t="array" ref="F350">IFERROR(IF(INDEX('Disaggregation Data'!$L$315:$L$616,MATCH(LEFT(X350,255),LEFT('Disaggregation Data'!$J$315:$J$616,255),0))=0,"",INDEX('Disaggregation Data'!$L$315:$L$616,MATCH(LEFT(X350,255),LEFT('Disaggregation Data'!J$315:$J$616,255),0))),"")</f>
        <v/>
      </c>
      <c r="G350" s="481" t="str">
        <f t="array" ref="G350">IFERROR(IF(INDEX('Disaggregation Data'!$M$315:$M$616,MATCH(LEFT(X350,255),LEFT('Disaggregation Data'!$J$315:$J$616,255),0))=0,(E350/F350)*100,INDEX('Disaggregation Data'!$M$315:$M$616,MATCH(LEFT(X350,255),LEFT('Disaggregation Data'!J$315:$J$616,255),0))),"")</f>
        <v/>
      </c>
      <c r="H350" s="420" t="str">
        <f t="array" ref="H350">IFERROR(IF(INDEX('Disaggregation Data'!$N$315:$N$616,MATCH(LEFT(X350,255),LEFT('Disaggregation Data'!$J$315:$J$616,255),0))=0,"",INDEX('Disaggregation Data'!$N$315:$N$616,MATCH(LEFT(X350,255),LEFT('Disaggregation Data'!J$315:$J$616,255),0))),"")</f>
        <v/>
      </c>
      <c r="I350" s="420" t="str">
        <f t="array" ref="I350">IFERROR(IF(INDEX('Disaggregation Data'!$Q$315:$Q$616,MATCH(LEFT(X350,255),LEFT('Disaggregation Data'!$J$315:$J$616,255),0))=0,"",INDEX('Disaggregation Data'!$Q$315:$Q$616,MATCH(LEFT(X350,255),LEFT('Disaggregation Data'!J$315:$J$616,255),0))),"")</f>
        <v/>
      </c>
      <c r="J350" s="434" t="str">
        <f t="array" ref="J350">IFERROR(IF(INDEX('Disaggregation Data'!$R$315:$R$616,MATCH(LEFT(X350,255),LEFT('Disaggregation Data'!$J$315:$J$616,255),0))=0,"",INDEX('Disaggregation Data'!$R$315:$R$616,MATCH(LEFT(X350,255),LEFT('Disaggregation Data'!J$315:$J$616,255),0))),"")</f>
        <v/>
      </c>
      <c r="K350" s="471"/>
      <c r="L350" s="471"/>
      <c r="M350" s="471"/>
      <c r="N350" s="471"/>
      <c r="O350" s="471"/>
      <c r="P350" s="416"/>
      <c r="Q350" s="416"/>
      <c r="R350" s="416"/>
      <c r="S350" s="416"/>
      <c r="T350" s="416"/>
      <c r="U350" s="420" t="str">
        <f t="array" ref="U350">IFERROR(IF(INDEX('Disaggregation Data'!$O$315:$O$616,MATCH(LEFT(X350,255),LEFT('Disaggregation Data'!$J$315:$J$616,255),0))=0,"",INDEX('Disaggregation Data'!$O$315:$O$616,MATCH(LEFT(X350,255),LEFT('Disaggregation Data'!J$315:$J$616,255),0))),"")</f>
        <v/>
      </c>
      <c r="V350" s="434" t="str">
        <f t="array" ref="V350">IFERROR(IF(INDEX('Disaggregation Data'!$P$315:$P$616,MATCH(LEFT(X350,255),LEFT('Disaggregation Data'!$J$315:$J$616,255),0))=0,"",INDEX('Disaggregation Data'!$P$315:$P$616,MATCH(LEFT(X350,255),LEFT('Disaggregation Data'!J$315:$J$616,255),0))),"")</f>
        <v/>
      </c>
      <c r="W350" s="514"/>
      <c r="X350" s="514" t="str">
        <f t="shared" si="24"/>
        <v>CM-2a(M): Proportion de cas de paludisme confirmés ayant reçu un traitement antipaludique de première intention, conformément à la politique nationale, dans des établissements de santé du secteur public</v>
      </c>
      <c r="Y350" s="514">
        <f t="shared" si="25"/>
        <v>3</v>
      </c>
      <c r="Z350" s="514" t="str">
        <f t="shared" si="26"/>
        <v>CM-2a(M): Proportion de cas de paludisme confirmés ayant reçu un traitement antipaludique de première intention, conformément à la politique nationale, dans des établissements de santé du secteur public-3</v>
      </c>
      <c r="AA350" s="514" t="b">
        <f t="shared" si="27"/>
        <v>1</v>
      </c>
      <c r="AB350" s="514" t="s">
        <v>1862</v>
      </c>
      <c r="AC350" s="514" t="str">
        <f t="array" ref="AC350">IFERROR(IF(INDEX('Disaggregation Records'!$G$95:$G$183,MATCH(LEFT(Z350,255),LEFT('Disaggregation Records'!$D$95:$D$183,255),0))=0,"",INDEX('Disaggregation Records'!$G$95:$G$183,MATCH(LEFT(Z350,255),LEFT('Disaggregation Records'!$D$95:$D$183,255),0))),"")</f>
        <v/>
      </c>
      <c r="AD350" s="514" t="s">
        <v>860</v>
      </c>
      <c r="AE350" s="379"/>
      <c r="AF350" s="133"/>
      <c r="AG350" s="133"/>
    </row>
    <row r="351" spans="1:33" ht="47.1" customHeight="1" x14ac:dyDescent="0.25">
      <c r="A351" s="396">
        <v>3</v>
      </c>
      <c r="B351" s="414" t="str">
        <f>IFERROR(VLOOKUP(A351,'Coverage Indicators - Section D'!$A$10:$Y$42,25,FALSE),"")</f>
        <v>CM-2a(M): Proportion de cas de paludisme confirmés ayant reçu un traitement antipaludique de première intention, conformément à la politique nationale, dans des établissements de santé du secteur public</v>
      </c>
      <c r="C351" s="509" t="str">
        <f t="array" ref="C351">IFERROR(IF(INDEX('Disaggregation Records'!$E$95:$E$183,MATCH(LEFT(Z351,255),LEFT('Disaggregation Records'!$D$95:$D$183,255),0))=0,"",INDEX('Disaggregation Records'!$E$95:$E$183,MATCH(LEFT(Z351,255),LEFT('Disaggregation Records'!$D$95:$D$183,255),0))),"")</f>
        <v/>
      </c>
      <c r="D351" s="509" t="str">
        <f t="array" ref="D351">IFERROR(IF(INDEX('Disaggregation Records'!$F$95:$F$183,MATCH(LEFT(Z351,255),LEFT('Disaggregation Records'!$D$95:$D$183,255),0))=0,"",INDEX('Disaggregation Records'!$F$95:$F$183,MATCH(LEFT(Z351,255),LEFT('Disaggregation Records'!$D$95:$D$183,255),0))),"")</f>
        <v/>
      </c>
      <c r="E351" s="416" t="str">
        <f t="array" ref="E351">IFERROR(IF(INDEX('Disaggregation Data'!$K$315:$K$616,MATCH(LEFT(X351,255),LEFT('Disaggregation Data'!$J$315:$J$616,255),0))=0,"",INDEX('Disaggregation Data'!$K$315:$K$616,MATCH(LEFT(X351,255),LEFT('Disaggregation Data'!J$315:$J$616,255),0))),"")</f>
        <v/>
      </c>
      <c r="F351" s="417" t="str">
        <f t="array" ref="F351">IFERROR(IF(INDEX('Disaggregation Data'!$L$315:$L$616,MATCH(LEFT(X351,255),LEFT('Disaggregation Data'!$J$315:$J$616,255),0))=0,"",INDEX('Disaggregation Data'!$L$315:$L$616,MATCH(LEFT(X351,255),LEFT('Disaggregation Data'!J$315:$J$616,255),0))),"")</f>
        <v/>
      </c>
      <c r="G351" s="481" t="str">
        <f t="array" ref="G351">IFERROR(IF(INDEX('Disaggregation Data'!$M$315:$M$616,MATCH(LEFT(X351,255),LEFT('Disaggregation Data'!$J$315:$J$616,255),0))=0,(E351/F351)*100,INDEX('Disaggregation Data'!$M$315:$M$616,MATCH(LEFT(X351,255),LEFT('Disaggregation Data'!J$315:$J$616,255),0))),"")</f>
        <v/>
      </c>
      <c r="H351" s="420" t="str">
        <f t="array" ref="H351">IFERROR(IF(INDEX('Disaggregation Data'!$N$315:$N$616,MATCH(LEFT(X351,255),LEFT('Disaggregation Data'!$J$315:$J$616,255),0))=0,"",INDEX('Disaggregation Data'!$N$315:$N$616,MATCH(LEFT(X351,255),LEFT('Disaggregation Data'!J$315:$J$616,255),0))),"")</f>
        <v/>
      </c>
      <c r="I351" s="420" t="str">
        <f t="array" ref="I351">IFERROR(IF(INDEX('Disaggregation Data'!$Q$315:$Q$616,MATCH(LEFT(X351,255),LEFT('Disaggregation Data'!$J$315:$J$616,255),0))=0,"",INDEX('Disaggregation Data'!$Q$315:$Q$616,MATCH(LEFT(X351,255),LEFT('Disaggregation Data'!J$315:$J$616,255),0))),"")</f>
        <v/>
      </c>
      <c r="J351" s="434" t="str">
        <f t="array" ref="J351">IFERROR(IF(INDEX('Disaggregation Data'!$R$315:$R$616,MATCH(LEFT(X351,255),LEFT('Disaggregation Data'!$J$315:$J$616,255),0))=0,"",INDEX('Disaggregation Data'!$R$315:$R$616,MATCH(LEFT(X351,255),LEFT('Disaggregation Data'!J$315:$J$616,255),0))),"")</f>
        <v/>
      </c>
      <c r="K351" s="471"/>
      <c r="L351" s="471"/>
      <c r="M351" s="471"/>
      <c r="N351" s="471"/>
      <c r="O351" s="471"/>
      <c r="P351" s="416"/>
      <c r="Q351" s="416"/>
      <c r="R351" s="416"/>
      <c r="S351" s="416"/>
      <c r="T351" s="416"/>
      <c r="U351" s="420" t="str">
        <f t="array" ref="U351">IFERROR(IF(INDEX('Disaggregation Data'!$O$315:$O$616,MATCH(LEFT(X351,255),LEFT('Disaggregation Data'!$J$315:$J$616,255),0))=0,"",INDEX('Disaggregation Data'!$O$315:$O$616,MATCH(LEFT(X351,255),LEFT('Disaggregation Data'!J$315:$J$616,255),0))),"")</f>
        <v/>
      </c>
      <c r="V351" s="434" t="str">
        <f t="array" ref="V351">IFERROR(IF(INDEX('Disaggregation Data'!$P$315:$P$616,MATCH(LEFT(X351,255),LEFT('Disaggregation Data'!$J$315:$J$616,255),0))=0,"",INDEX('Disaggregation Data'!$P$315:$P$616,MATCH(LEFT(X351,255),LEFT('Disaggregation Data'!J$315:$J$616,255),0))),"")</f>
        <v/>
      </c>
      <c r="W351" s="514"/>
      <c r="X351" s="514" t="str">
        <f t="shared" si="24"/>
        <v>CM-2a(M): Proportion de cas de paludisme confirmés ayant reçu un traitement antipaludique de première intention, conformément à la politique nationale, dans des établissements de santé du secteur public</v>
      </c>
      <c r="Y351" s="514">
        <f t="shared" si="25"/>
        <v>4</v>
      </c>
      <c r="Z351" s="514" t="str">
        <f t="shared" si="26"/>
        <v>CM-2a(M): Proportion de cas de paludisme confirmés ayant reçu un traitement antipaludique de première intention, conformément à la politique nationale, dans des établissements de santé du secteur public-4</v>
      </c>
      <c r="AA351" s="514" t="b">
        <f t="shared" si="27"/>
        <v>1</v>
      </c>
      <c r="AB351" s="514" t="s">
        <v>1863</v>
      </c>
      <c r="AC351" s="514" t="str">
        <f t="array" ref="AC351">IFERROR(IF(INDEX('Disaggregation Records'!$G$95:$G$183,MATCH(LEFT(Z351,255),LEFT('Disaggregation Records'!$D$95:$D$183,255),0))=0,"",INDEX('Disaggregation Records'!$G$95:$G$183,MATCH(LEFT(Z351,255),LEFT('Disaggregation Records'!$D$95:$D$183,255),0))),"")</f>
        <v/>
      </c>
      <c r="AD351" s="514" t="s">
        <v>860</v>
      </c>
      <c r="AE351" s="379"/>
      <c r="AF351" s="133"/>
      <c r="AG351" s="133"/>
    </row>
    <row r="352" spans="1:33" ht="47.1" customHeight="1" x14ac:dyDescent="0.25">
      <c r="A352" s="396">
        <v>3</v>
      </c>
      <c r="B352" s="414" t="str">
        <f>IFERROR(VLOOKUP(A352,'Coverage Indicators - Section D'!$A$10:$Y$42,25,FALSE),"")</f>
        <v>CM-2a(M): Proportion de cas de paludisme confirmés ayant reçu un traitement antipaludique de première intention, conformément à la politique nationale, dans des établissements de santé du secteur public</v>
      </c>
      <c r="C352" s="509" t="str">
        <f t="array" ref="C352">IFERROR(IF(INDEX('Disaggregation Records'!$E$95:$E$183,MATCH(LEFT(Z352,255),LEFT('Disaggregation Records'!$D$95:$D$183,255),0))=0,"",INDEX('Disaggregation Records'!$E$95:$E$183,MATCH(LEFT(Z352,255),LEFT('Disaggregation Records'!$D$95:$D$183,255),0))),"")</f>
        <v/>
      </c>
      <c r="D352" s="509" t="str">
        <f t="array" ref="D352">IFERROR(IF(INDEX('Disaggregation Records'!$F$95:$F$183,MATCH(LEFT(Z352,255),LEFT('Disaggregation Records'!$D$95:$D$183,255),0))=0,"",INDEX('Disaggregation Records'!$F$95:$F$183,MATCH(LEFT(Z352,255),LEFT('Disaggregation Records'!$D$95:$D$183,255),0))),"")</f>
        <v/>
      </c>
      <c r="E352" s="416" t="str">
        <f t="array" ref="E352">IFERROR(IF(INDEX('Disaggregation Data'!$K$315:$K$616,MATCH(LEFT(X352,255),LEFT('Disaggregation Data'!$J$315:$J$616,255),0))=0,"",INDEX('Disaggregation Data'!$K$315:$K$616,MATCH(LEFT(X352,255),LEFT('Disaggregation Data'!J$315:$J$616,255),0))),"")</f>
        <v/>
      </c>
      <c r="F352" s="417" t="str">
        <f t="array" ref="F352">IFERROR(IF(INDEX('Disaggregation Data'!$L$315:$L$616,MATCH(LEFT(X352,255),LEFT('Disaggregation Data'!$J$315:$J$616,255),0))=0,"",INDEX('Disaggregation Data'!$L$315:$L$616,MATCH(LEFT(X352,255),LEFT('Disaggregation Data'!J$315:$J$616,255),0))),"")</f>
        <v/>
      </c>
      <c r="G352" s="481" t="str">
        <f t="array" ref="G352">IFERROR(IF(INDEX('Disaggregation Data'!$M$315:$M$616,MATCH(LEFT(X352,255),LEFT('Disaggregation Data'!$J$315:$J$616,255),0))=0,(E352/F352)*100,INDEX('Disaggregation Data'!$M$315:$M$616,MATCH(LEFT(X352,255),LEFT('Disaggregation Data'!J$315:$J$616,255),0))),"")</f>
        <v/>
      </c>
      <c r="H352" s="420" t="str">
        <f t="array" ref="H352">IFERROR(IF(INDEX('Disaggregation Data'!$N$315:$N$616,MATCH(LEFT(X352,255),LEFT('Disaggregation Data'!$J$315:$J$616,255),0))=0,"",INDEX('Disaggregation Data'!$N$315:$N$616,MATCH(LEFT(X352,255),LEFT('Disaggregation Data'!J$315:$J$616,255),0))),"")</f>
        <v/>
      </c>
      <c r="I352" s="420" t="str">
        <f t="array" ref="I352">IFERROR(IF(INDEX('Disaggregation Data'!$Q$315:$Q$616,MATCH(LEFT(X352,255),LEFT('Disaggregation Data'!$J$315:$J$616,255),0))=0,"",INDEX('Disaggregation Data'!$Q$315:$Q$616,MATCH(LEFT(X352,255),LEFT('Disaggregation Data'!J$315:$J$616,255),0))),"")</f>
        <v/>
      </c>
      <c r="J352" s="434" t="str">
        <f t="array" ref="J352">IFERROR(IF(INDEX('Disaggregation Data'!$R$315:$R$616,MATCH(LEFT(X352,255),LEFT('Disaggregation Data'!$J$315:$J$616,255),0))=0,"",INDEX('Disaggregation Data'!$R$315:$R$616,MATCH(LEFT(X352,255),LEFT('Disaggregation Data'!J$315:$J$616,255),0))),"")</f>
        <v/>
      </c>
      <c r="K352" s="471"/>
      <c r="L352" s="471"/>
      <c r="M352" s="471"/>
      <c r="N352" s="471"/>
      <c r="O352" s="471"/>
      <c r="P352" s="416"/>
      <c r="Q352" s="416"/>
      <c r="R352" s="416"/>
      <c r="S352" s="416"/>
      <c r="T352" s="416"/>
      <c r="U352" s="420" t="str">
        <f t="array" ref="U352">IFERROR(IF(INDEX('Disaggregation Data'!$O$315:$O$616,MATCH(LEFT(X352,255),LEFT('Disaggregation Data'!$J$315:$J$616,255),0))=0,"",INDEX('Disaggregation Data'!$O$315:$O$616,MATCH(LEFT(X352,255),LEFT('Disaggregation Data'!J$315:$J$616,255),0))),"")</f>
        <v/>
      </c>
      <c r="V352" s="434" t="str">
        <f t="array" ref="V352">IFERROR(IF(INDEX('Disaggregation Data'!$P$315:$P$616,MATCH(LEFT(X352,255),LEFT('Disaggregation Data'!$J$315:$J$616,255),0))=0,"",INDEX('Disaggregation Data'!$P$315:$P$616,MATCH(LEFT(X352,255),LEFT('Disaggregation Data'!J$315:$J$616,255),0))),"")</f>
        <v/>
      </c>
      <c r="W352" s="514"/>
      <c r="X352" s="514" t="str">
        <f t="shared" si="24"/>
        <v>CM-2a(M): Proportion de cas de paludisme confirmés ayant reçu un traitement antipaludique de première intention, conformément à la politique nationale, dans des établissements de santé du secteur public</v>
      </c>
      <c r="Y352" s="514">
        <f t="shared" si="25"/>
        <v>5</v>
      </c>
      <c r="Z352" s="514" t="str">
        <f t="shared" si="26"/>
        <v>CM-2a(M): Proportion de cas de paludisme confirmés ayant reçu un traitement antipaludique de première intention, conformément à la politique nationale, dans des établissements de santé du secteur public-5</v>
      </c>
      <c r="AA352" s="514" t="b">
        <f t="shared" si="27"/>
        <v>1</v>
      </c>
      <c r="AB352" s="514" t="s">
        <v>1864</v>
      </c>
      <c r="AC352" s="514" t="str">
        <f t="array" ref="AC352">IFERROR(IF(INDEX('Disaggregation Records'!$G$95:$G$183,MATCH(LEFT(Z352,255),LEFT('Disaggregation Records'!$D$95:$D$183,255),0))=0,"",INDEX('Disaggregation Records'!$G$95:$G$183,MATCH(LEFT(Z352,255),LEFT('Disaggregation Records'!$D$95:$D$183,255),0))),"")</f>
        <v/>
      </c>
      <c r="AD352" s="514" t="s">
        <v>860</v>
      </c>
      <c r="AE352" s="379"/>
      <c r="AF352" s="133"/>
      <c r="AG352" s="133"/>
    </row>
    <row r="353" spans="1:33" ht="47.1" customHeight="1" x14ac:dyDescent="0.25">
      <c r="A353" s="396">
        <v>3</v>
      </c>
      <c r="B353" s="414" t="str">
        <f>IFERROR(VLOOKUP(A353,'Coverage Indicators - Section D'!$A$10:$Y$42,25,FALSE),"")</f>
        <v>CM-2a(M): Proportion de cas de paludisme confirmés ayant reçu un traitement antipaludique de première intention, conformément à la politique nationale, dans des établissements de santé du secteur public</v>
      </c>
      <c r="C353" s="509" t="str">
        <f t="array" ref="C353">IFERROR(IF(INDEX('Disaggregation Records'!$E$95:$E$183,MATCH(LEFT(Z353,255),LEFT('Disaggregation Records'!$D$95:$D$183,255),0))=0,"",INDEX('Disaggregation Records'!$E$95:$E$183,MATCH(LEFT(Z353,255),LEFT('Disaggregation Records'!$D$95:$D$183,255),0))),"")</f>
        <v/>
      </c>
      <c r="D353" s="509" t="str">
        <f t="array" ref="D353">IFERROR(IF(INDEX('Disaggregation Records'!$F$95:$F$183,MATCH(LEFT(Z353,255),LEFT('Disaggregation Records'!$D$95:$D$183,255),0))=0,"",INDEX('Disaggregation Records'!$F$95:$F$183,MATCH(LEFT(Z353,255),LEFT('Disaggregation Records'!$D$95:$D$183,255),0))),"")</f>
        <v/>
      </c>
      <c r="E353" s="416" t="str">
        <f t="array" ref="E353">IFERROR(IF(INDEX('Disaggregation Data'!$K$315:$K$616,MATCH(LEFT(X353,255),LEFT('Disaggregation Data'!$J$315:$J$616,255),0))=0,"",INDEX('Disaggregation Data'!$K$315:$K$616,MATCH(LEFT(X353,255),LEFT('Disaggregation Data'!J$315:$J$616,255),0))),"")</f>
        <v/>
      </c>
      <c r="F353" s="417" t="str">
        <f t="array" ref="F353">IFERROR(IF(INDEX('Disaggregation Data'!$L$315:$L$616,MATCH(LEFT(X353,255),LEFT('Disaggregation Data'!$J$315:$J$616,255),0))=0,"",INDEX('Disaggregation Data'!$L$315:$L$616,MATCH(LEFT(X353,255),LEFT('Disaggregation Data'!J$315:$J$616,255),0))),"")</f>
        <v/>
      </c>
      <c r="G353" s="481" t="str">
        <f t="array" ref="G353">IFERROR(IF(INDEX('Disaggregation Data'!$M$315:$M$616,MATCH(LEFT(X353,255),LEFT('Disaggregation Data'!$J$315:$J$616,255),0))=0,(E353/F353)*100,INDEX('Disaggregation Data'!$M$315:$M$616,MATCH(LEFT(X353,255),LEFT('Disaggregation Data'!J$315:$J$616,255),0))),"")</f>
        <v/>
      </c>
      <c r="H353" s="420" t="str">
        <f t="array" ref="H353">IFERROR(IF(INDEX('Disaggregation Data'!$N$315:$N$616,MATCH(LEFT(X353,255),LEFT('Disaggregation Data'!$J$315:$J$616,255),0))=0,"",INDEX('Disaggregation Data'!$N$315:$N$616,MATCH(LEFT(X353,255),LEFT('Disaggregation Data'!J$315:$J$616,255),0))),"")</f>
        <v/>
      </c>
      <c r="I353" s="420" t="str">
        <f t="array" ref="I353">IFERROR(IF(INDEX('Disaggregation Data'!$Q$315:$Q$616,MATCH(LEFT(X353,255),LEFT('Disaggregation Data'!$J$315:$J$616,255),0))=0,"",INDEX('Disaggregation Data'!$Q$315:$Q$616,MATCH(LEFT(X353,255),LEFT('Disaggregation Data'!J$315:$J$616,255),0))),"")</f>
        <v/>
      </c>
      <c r="J353" s="434" t="str">
        <f t="array" ref="J353">IFERROR(IF(INDEX('Disaggregation Data'!$R$315:$R$616,MATCH(LEFT(X353,255),LEFT('Disaggregation Data'!$J$315:$J$616,255),0))=0,"",INDEX('Disaggregation Data'!$R$315:$R$616,MATCH(LEFT(X353,255),LEFT('Disaggregation Data'!J$315:$J$616,255),0))),"")</f>
        <v/>
      </c>
      <c r="K353" s="471"/>
      <c r="L353" s="471"/>
      <c r="M353" s="471"/>
      <c r="N353" s="471"/>
      <c r="O353" s="471"/>
      <c r="P353" s="416"/>
      <c r="Q353" s="416"/>
      <c r="R353" s="416"/>
      <c r="S353" s="416"/>
      <c r="T353" s="416"/>
      <c r="U353" s="420" t="str">
        <f t="array" ref="U353">IFERROR(IF(INDEX('Disaggregation Data'!$O$315:$O$616,MATCH(LEFT(X353,255),LEFT('Disaggregation Data'!$J$315:$J$616,255),0))=0,"",INDEX('Disaggregation Data'!$O$315:$O$616,MATCH(LEFT(X353,255),LEFT('Disaggregation Data'!J$315:$J$616,255),0))),"")</f>
        <v/>
      </c>
      <c r="V353" s="434" t="str">
        <f t="array" ref="V353">IFERROR(IF(INDEX('Disaggregation Data'!$P$315:$P$616,MATCH(LEFT(X353,255),LEFT('Disaggregation Data'!$J$315:$J$616,255),0))=0,"",INDEX('Disaggregation Data'!$P$315:$P$616,MATCH(LEFT(X353,255),LEFT('Disaggregation Data'!J$315:$J$616,255),0))),"")</f>
        <v/>
      </c>
      <c r="W353" s="514"/>
      <c r="X353" s="514" t="str">
        <f t="shared" si="24"/>
        <v>CM-2a(M): Proportion de cas de paludisme confirmés ayant reçu un traitement antipaludique de première intention, conformément à la politique nationale, dans des établissements de santé du secteur public</v>
      </c>
      <c r="Y353" s="514">
        <f t="shared" si="25"/>
        <v>6</v>
      </c>
      <c r="Z353" s="514" t="str">
        <f t="shared" si="26"/>
        <v>CM-2a(M): Proportion de cas de paludisme confirmés ayant reçu un traitement antipaludique de première intention, conformément à la politique nationale, dans des établissements de santé du secteur public-6</v>
      </c>
      <c r="AA353" s="514" t="b">
        <f t="shared" si="27"/>
        <v>1</v>
      </c>
      <c r="AB353" s="514" t="s">
        <v>1865</v>
      </c>
      <c r="AC353" s="514" t="str">
        <f t="array" ref="AC353">IFERROR(IF(INDEX('Disaggregation Records'!$G$95:$G$183,MATCH(LEFT(Z353,255),LEFT('Disaggregation Records'!$D$95:$D$183,255),0))=0,"",INDEX('Disaggregation Records'!$G$95:$G$183,MATCH(LEFT(Z353,255),LEFT('Disaggregation Records'!$D$95:$D$183,255),0))),"")</f>
        <v/>
      </c>
      <c r="AD353" s="514" t="s">
        <v>860</v>
      </c>
      <c r="AE353" s="379"/>
      <c r="AF353" s="133"/>
      <c r="AG353" s="133"/>
    </row>
    <row r="354" spans="1:33" ht="47.1" customHeight="1" x14ac:dyDescent="0.25">
      <c r="A354" s="396">
        <v>3</v>
      </c>
      <c r="B354" s="414" t="str">
        <f>IFERROR(VLOOKUP(A354,'Coverage Indicators - Section D'!$A$10:$Y$42,25,FALSE),"")</f>
        <v>CM-2a(M): Proportion de cas de paludisme confirmés ayant reçu un traitement antipaludique de première intention, conformément à la politique nationale, dans des établissements de santé du secteur public</v>
      </c>
      <c r="C354" s="509" t="str">
        <f t="array" ref="C354">IFERROR(IF(INDEX('Disaggregation Records'!$E$95:$E$183,MATCH(LEFT(Z354,255),LEFT('Disaggregation Records'!$D$95:$D$183,255),0))=0,"",INDEX('Disaggregation Records'!$E$95:$E$183,MATCH(LEFT(Z354,255),LEFT('Disaggregation Records'!$D$95:$D$183,255),0))),"")</f>
        <v/>
      </c>
      <c r="D354" s="509" t="str">
        <f t="array" ref="D354">IFERROR(IF(INDEX('Disaggregation Records'!$F$95:$F$183,MATCH(LEFT(Z354,255),LEFT('Disaggregation Records'!$D$95:$D$183,255),0))=0,"",INDEX('Disaggregation Records'!$F$95:$F$183,MATCH(LEFT(Z354,255),LEFT('Disaggregation Records'!$D$95:$D$183,255),0))),"")</f>
        <v/>
      </c>
      <c r="E354" s="416" t="str">
        <f t="array" ref="E354">IFERROR(IF(INDEX('Disaggregation Data'!$K$315:$K$616,MATCH(LEFT(X354,255),LEFT('Disaggregation Data'!$J$315:$J$616,255),0))=0,"",INDEX('Disaggregation Data'!$K$315:$K$616,MATCH(LEFT(X354,255),LEFT('Disaggregation Data'!J$315:$J$616,255),0))),"")</f>
        <v/>
      </c>
      <c r="F354" s="417" t="str">
        <f t="array" ref="F354">IFERROR(IF(INDEX('Disaggregation Data'!$L$315:$L$616,MATCH(LEFT(X354,255),LEFT('Disaggregation Data'!$J$315:$J$616,255),0))=0,"",INDEX('Disaggregation Data'!$L$315:$L$616,MATCH(LEFT(X354,255),LEFT('Disaggregation Data'!J$315:$J$616,255),0))),"")</f>
        <v/>
      </c>
      <c r="G354" s="481" t="str">
        <f t="array" ref="G354">IFERROR(IF(INDEX('Disaggregation Data'!$M$315:$M$616,MATCH(LEFT(X354,255),LEFT('Disaggregation Data'!$J$315:$J$616,255),0))=0,(E354/F354)*100,INDEX('Disaggregation Data'!$M$315:$M$616,MATCH(LEFT(X354,255),LEFT('Disaggregation Data'!J$315:$J$616,255),0))),"")</f>
        <v/>
      </c>
      <c r="H354" s="420" t="str">
        <f t="array" ref="H354">IFERROR(IF(INDEX('Disaggregation Data'!$N$315:$N$616,MATCH(LEFT(X354,255),LEFT('Disaggregation Data'!$J$315:$J$616,255),0))=0,"",INDEX('Disaggregation Data'!$N$315:$N$616,MATCH(LEFT(X354,255),LEFT('Disaggregation Data'!J$315:$J$616,255),0))),"")</f>
        <v/>
      </c>
      <c r="I354" s="420" t="str">
        <f t="array" ref="I354">IFERROR(IF(INDEX('Disaggregation Data'!$Q$315:$Q$616,MATCH(LEFT(X354,255),LEFT('Disaggregation Data'!$J$315:$J$616,255),0))=0,"",INDEX('Disaggregation Data'!$Q$315:$Q$616,MATCH(LEFT(X354,255),LEFT('Disaggregation Data'!J$315:$J$616,255),0))),"")</f>
        <v/>
      </c>
      <c r="J354" s="434" t="str">
        <f t="array" ref="J354">IFERROR(IF(INDEX('Disaggregation Data'!$R$315:$R$616,MATCH(LEFT(X354,255),LEFT('Disaggregation Data'!$J$315:$J$616,255),0))=0,"",INDEX('Disaggregation Data'!$R$315:$R$616,MATCH(LEFT(X354,255),LEFT('Disaggregation Data'!J$315:$J$616,255),0))),"")</f>
        <v/>
      </c>
      <c r="K354" s="471"/>
      <c r="L354" s="471"/>
      <c r="M354" s="471"/>
      <c r="N354" s="471"/>
      <c r="O354" s="471"/>
      <c r="P354" s="416"/>
      <c r="Q354" s="416"/>
      <c r="R354" s="416"/>
      <c r="S354" s="416"/>
      <c r="T354" s="416"/>
      <c r="U354" s="420" t="str">
        <f t="array" ref="U354">IFERROR(IF(INDEX('Disaggregation Data'!$O$315:$O$616,MATCH(LEFT(X354,255),LEFT('Disaggregation Data'!$J$315:$J$616,255),0))=0,"",INDEX('Disaggregation Data'!$O$315:$O$616,MATCH(LEFT(X354,255),LEFT('Disaggregation Data'!J$315:$J$616,255),0))),"")</f>
        <v/>
      </c>
      <c r="V354" s="434" t="str">
        <f t="array" ref="V354">IFERROR(IF(INDEX('Disaggregation Data'!$P$315:$P$616,MATCH(LEFT(X354,255),LEFT('Disaggregation Data'!$J$315:$J$616,255),0))=0,"",INDEX('Disaggregation Data'!$P$315:$P$616,MATCH(LEFT(X354,255),LEFT('Disaggregation Data'!J$315:$J$616,255),0))),"")</f>
        <v/>
      </c>
      <c r="W354" s="514"/>
      <c r="X354" s="514" t="str">
        <f t="shared" si="24"/>
        <v>CM-2a(M): Proportion de cas de paludisme confirmés ayant reçu un traitement antipaludique de première intention, conformément à la politique nationale, dans des établissements de santé du secteur public</v>
      </c>
      <c r="Y354" s="514">
        <f t="shared" si="25"/>
        <v>7</v>
      </c>
      <c r="Z354" s="514" t="str">
        <f t="shared" si="26"/>
        <v>CM-2a(M): Proportion de cas de paludisme confirmés ayant reçu un traitement antipaludique de première intention, conformément à la politique nationale, dans des établissements de santé du secteur public-7</v>
      </c>
      <c r="AA354" s="514" t="b">
        <f t="shared" si="27"/>
        <v>1</v>
      </c>
      <c r="AB354" s="514" t="s">
        <v>1866</v>
      </c>
      <c r="AC354" s="514" t="str">
        <f t="array" ref="AC354">IFERROR(IF(INDEX('Disaggregation Records'!$G$95:$G$183,MATCH(LEFT(Z354,255),LEFT('Disaggregation Records'!$D$95:$D$183,255),0))=0,"",INDEX('Disaggregation Records'!$G$95:$G$183,MATCH(LEFT(Z354,255),LEFT('Disaggregation Records'!$D$95:$D$183,255),0))),"")</f>
        <v/>
      </c>
      <c r="AD354" s="514" t="s">
        <v>860</v>
      </c>
      <c r="AE354" s="379"/>
      <c r="AF354" s="133"/>
      <c r="AG354" s="133"/>
    </row>
    <row r="355" spans="1:33" ht="47.1" customHeight="1" x14ac:dyDescent="0.25">
      <c r="A355" s="396">
        <v>3</v>
      </c>
      <c r="B355" s="414" t="str">
        <f>IFERROR(VLOOKUP(A355,'Coverage Indicators - Section D'!$A$10:$Y$42,25,FALSE),"")</f>
        <v>CM-2a(M): Proportion de cas de paludisme confirmés ayant reçu un traitement antipaludique de première intention, conformément à la politique nationale, dans des établissements de santé du secteur public</v>
      </c>
      <c r="C355" s="509" t="str">
        <f t="array" ref="C355">IFERROR(IF(INDEX('Disaggregation Records'!$E$95:$E$183,MATCH(LEFT(Z355,255),LEFT('Disaggregation Records'!$D$95:$D$183,255),0))=0,"",INDEX('Disaggregation Records'!$E$95:$E$183,MATCH(LEFT(Z355,255),LEFT('Disaggregation Records'!$D$95:$D$183,255),0))),"")</f>
        <v/>
      </c>
      <c r="D355" s="509" t="str">
        <f t="array" ref="D355">IFERROR(IF(INDEX('Disaggregation Records'!$F$95:$F$183,MATCH(LEFT(Z355,255),LEFT('Disaggregation Records'!$D$95:$D$183,255),0))=0,"",INDEX('Disaggregation Records'!$F$95:$F$183,MATCH(LEFT(Z355,255),LEFT('Disaggregation Records'!$D$95:$D$183,255),0))),"")</f>
        <v/>
      </c>
      <c r="E355" s="416" t="str">
        <f t="array" ref="E355">IFERROR(IF(INDEX('Disaggregation Data'!$K$315:$K$616,MATCH(LEFT(X355,255),LEFT('Disaggregation Data'!$J$315:$J$616,255),0))=0,"",INDEX('Disaggregation Data'!$K$315:$K$616,MATCH(LEFT(X355,255),LEFT('Disaggregation Data'!J$315:$J$616,255),0))),"")</f>
        <v/>
      </c>
      <c r="F355" s="417" t="str">
        <f t="array" ref="F355">IFERROR(IF(INDEX('Disaggregation Data'!$L$315:$L$616,MATCH(LEFT(X355,255),LEFT('Disaggregation Data'!$J$315:$J$616,255),0))=0,"",INDEX('Disaggregation Data'!$L$315:$L$616,MATCH(LEFT(X355,255),LEFT('Disaggregation Data'!J$315:$J$616,255),0))),"")</f>
        <v/>
      </c>
      <c r="G355" s="481" t="str">
        <f t="array" ref="G355">IFERROR(IF(INDEX('Disaggregation Data'!$M$315:$M$616,MATCH(LEFT(X355,255),LEFT('Disaggregation Data'!$J$315:$J$616,255),0))=0,(E355/F355)*100,INDEX('Disaggregation Data'!$M$315:$M$616,MATCH(LEFT(X355,255),LEFT('Disaggregation Data'!J$315:$J$616,255),0))),"")</f>
        <v/>
      </c>
      <c r="H355" s="420" t="str">
        <f t="array" ref="H355">IFERROR(IF(INDEX('Disaggregation Data'!$N$315:$N$616,MATCH(LEFT(X355,255),LEFT('Disaggregation Data'!$J$315:$J$616,255),0))=0,"",INDEX('Disaggregation Data'!$N$315:$N$616,MATCH(LEFT(X355,255),LEFT('Disaggregation Data'!J$315:$J$616,255),0))),"")</f>
        <v/>
      </c>
      <c r="I355" s="420" t="str">
        <f t="array" ref="I355">IFERROR(IF(INDEX('Disaggregation Data'!$Q$315:$Q$616,MATCH(LEFT(X355,255),LEFT('Disaggregation Data'!$J$315:$J$616,255),0))=0,"",INDEX('Disaggregation Data'!$Q$315:$Q$616,MATCH(LEFT(X355,255),LEFT('Disaggregation Data'!J$315:$J$616,255),0))),"")</f>
        <v/>
      </c>
      <c r="J355" s="434" t="str">
        <f t="array" ref="J355">IFERROR(IF(INDEX('Disaggregation Data'!$R$315:$R$616,MATCH(LEFT(X355,255),LEFT('Disaggregation Data'!$J$315:$J$616,255),0))=0,"",INDEX('Disaggregation Data'!$R$315:$R$616,MATCH(LEFT(X355,255),LEFT('Disaggregation Data'!J$315:$J$616,255),0))),"")</f>
        <v/>
      </c>
      <c r="K355" s="471"/>
      <c r="L355" s="471"/>
      <c r="M355" s="471"/>
      <c r="N355" s="471"/>
      <c r="O355" s="471"/>
      <c r="P355" s="416"/>
      <c r="Q355" s="416"/>
      <c r="R355" s="416"/>
      <c r="S355" s="416"/>
      <c r="T355" s="416"/>
      <c r="U355" s="420" t="str">
        <f t="array" ref="U355">IFERROR(IF(INDEX('Disaggregation Data'!$O$315:$O$616,MATCH(LEFT(X355,255),LEFT('Disaggregation Data'!$J$315:$J$616,255),0))=0,"",INDEX('Disaggregation Data'!$O$315:$O$616,MATCH(LEFT(X355,255),LEFT('Disaggregation Data'!J$315:$J$616,255),0))),"")</f>
        <v/>
      </c>
      <c r="V355" s="434" t="str">
        <f t="array" ref="V355">IFERROR(IF(INDEX('Disaggregation Data'!$P$315:$P$616,MATCH(LEFT(X355,255),LEFT('Disaggregation Data'!$J$315:$J$616,255),0))=0,"",INDEX('Disaggregation Data'!$P$315:$P$616,MATCH(LEFT(X355,255),LEFT('Disaggregation Data'!J$315:$J$616,255),0))),"")</f>
        <v/>
      </c>
      <c r="W355" s="514"/>
      <c r="X355" s="514" t="str">
        <f t="shared" si="24"/>
        <v>CM-2a(M): Proportion de cas de paludisme confirmés ayant reçu un traitement antipaludique de première intention, conformément à la politique nationale, dans des établissements de santé du secteur public</v>
      </c>
      <c r="Y355" s="514">
        <f t="shared" si="25"/>
        <v>8</v>
      </c>
      <c r="Z355" s="514" t="str">
        <f t="shared" si="26"/>
        <v>CM-2a(M): Proportion de cas de paludisme confirmés ayant reçu un traitement antipaludique de première intention, conformément à la politique nationale, dans des établissements de santé du secteur public-8</v>
      </c>
      <c r="AA355" s="514" t="b">
        <f t="shared" si="27"/>
        <v>1</v>
      </c>
      <c r="AB355" s="514" t="s">
        <v>1867</v>
      </c>
      <c r="AC355" s="514" t="str">
        <f t="array" ref="AC355">IFERROR(IF(INDEX('Disaggregation Records'!$G$95:$G$183,MATCH(LEFT(Z355,255),LEFT('Disaggregation Records'!$D$95:$D$183,255),0))=0,"",INDEX('Disaggregation Records'!$G$95:$G$183,MATCH(LEFT(Z355,255),LEFT('Disaggregation Records'!$D$95:$D$183,255),0))),"")</f>
        <v/>
      </c>
      <c r="AD355" s="514" t="s">
        <v>860</v>
      </c>
      <c r="AE355" s="379"/>
      <c r="AF355" s="133"/>
      <c r="AG355" s="133"/>
    </row>
    <row r="356" spans="1:33" ht="47.1" customHeight="1" x14ac:dyDescent="0.25">
      <c r="A356" s="396">
        <v>3</v>
      </c>
      <c r="B356" s="414" t="str">
        <f>IFERROR(VLOOKUP(A356,'Coverage Indicators - Section D'!$A$10:$Y$42,25,FALSE),"")</f>
        <v>CM-2a(M): Proportion de cas de paludisme confirmés ayant reçu un traitement antipaludique de première intention, conformément à la politique nationale, dans des établissements de santé du secteur public</v>
      </c>
      <c r="C356" s="509" t="str">
        <f t="array" ref="C356">IFERROR(IF(INDEX('Disaggregation Records'!$E$95:$E$183,MATCH(LEFT(Z356,255),LEFT('Disaggregation Records'!$D$95:$D$183,255),0))=0,"",INDEX('Disaggregation Records'!$E$95:$E$183,MATCH(LEFT(Z356,255),LEFT('Disaggregation Records'!$D$95:$D$183,255),0))),"")</f>
        <v/>
      </c>
      <c r="D356" s="509" t="str">
        <f t="array" ref="D356">IFERROR(IF(INDEX('Disaggregation Records'!$F$95:$F$183,MATCH(LEFT(Z356,255),LEFT('Disaggregation Records'!$D$95:$D$183,255),0))=0,"",INDEX('Disaggregation Records'!$F$95:$F$183,MATCH(LEFT(Z356,255),LEFT('Disaggregation Records'!$D$95:$D$183,255),0))),"")</f>
        <v/>
      </c>
      <c r="E356" s="416" t="str">
        <f t="array" ref="E356">IFERROR(IF(INDEX('Disaggregation Data'!$K$315:$K$616,MATCH(LEFT(X356,255),LEFT('Disaggregation Data'!$J$315:$J$616,255),0))=0,"",INDEX('Disaggregation Data'!$K$315:$K$616,MATCH(LEFT(X356,255),LEFT('Disaggregation Data'!J$315:$J$616,255),0))),"")</f>
        <v/>
      </c>
      <c r="F356" s="417" t="str">
        <f t="array" ref="F356">IFERROR(IF(INDEX('Disaggregation Data'!$L$315:$L$616,MATCH(LEFT(X356,255),LEFT('Disaggregation Data'!$J$315:$J$616,255),0))=0,"",INDEX('Disaggregation Data'!$L$315:$L$616,MATCH(LEFT(X356,255),LEFT('Disaggregation Data'!J$315:$J$616,255),0))),"")</f>
        <v/>
      </c>
      <c r="G356" s="481" t="str">
        <f t="array" ref="G356">IFERROR(IF(INDEX('Disaggregation Data'!$M$315:$M$616,MATCH(LEFT(X356,255),LEFT('Disaggregation Data'!$J$315:$J$616,255),0))=0,(E356/F356)*100,INDEX('Disaggregation Data'!$M$315:$M$616,MATCH(LEFT(X356,255),LEFT('Disaggregation Data'!J$315:$J$616,255),0))),"")</f>
        <v/>
      </c>
      <c r="H356" s="420" t="str">
        <f t="array" ref="H356">IFERROR(IF(INDEX('Disaggregation Data'!$N$315:$N$616,MATCH(LEFT(X356,255),LEFT('Disaggregation Data'!$J$315:$J$616,255),0))=0,"",INDEX('Disaggregation Data'!$N$315:$N$616,MATCH(LEFT(X356,255),LEFT('Disaggregation Data'!J$315:$J$616,255),0))),"")</f>
        <v/>
      </c>
      <c r="I356" s="420" t="str">
        <f t="array" ref="I356">IFERROR(IF(INDEX('Disaggregation Data'!$Q$315:$Q$616,MATCH(LEFT(X356,255),LEFT('Disaggregation Data'!$J$315:$J$616,255),0))=0,"",INDEX('Disaggregation Data'!$Q$315:$Q$616,MATCH(LEFT(X356,255),LEFT('Disaggregation Data'!J$315:$J$616,255),0))),"")</f>
        <v/>
      </c>
      <c r="J356" s="434" t="str">
        <f t="array" ref="J356">IFERROR(IF(INDEX('Disaggregation Data'!$R$315:$R$616,MATCH(LEFT(X356,255),LEFT('Disaggregation Data'!$J$315:$J$616,255),0))=0,"",INDEX('Disaggregation Data'!$R$315:$R$616,MATCH(LEFT(X356,255),LEFT('Disaggregation Data'!J$315:$J$616,255),0))),"")</f>
        <v/>
      </c>
      <c r="K356" s="471"/>
      <c r="L356" s="471"/>
      <c r="M356" s="471"/>
      <c r="N356" s="471"/>
      <c r="O356" s="471"/>
      <c r="P356" s="416"/>
      <c r="Q356" s="416"/>
      <c r="R356" s="416"/>
      <c r="S356" s="416"/>
      <c r="T356" s="416"/>
      <c r="U356" s="420" t="str">
        <f t="array" ref="U356">IFERROR(IF(INDEX('Disaggregation Data'!$O$315:$O$616,MATCH(LEFT(X356,255),LEFT('Disaggregation Data'!$J$315:$J$616,255),0))=0,"",INDEX('Disaggregation Data'!$O$315:$O$616,MATCH(LEFT(X356,255),LEFT('Disaggregation Data'!J$315:$J$616,255),0))),"")</f>
        <v/>
      </c>
      <c r="V356" s="434" t="str">
        <f t="array" ref="V356">IFERROR(IF(INDEX('Disaggregation Data'!$P$315:$P$616,MATCH(LEFT(X356,255),LEFT('Disaggregation Data'!$J$315:$J$616,255),0))=0,"",INDEX('Disaggregation Data'!$P$315:$P$616,MATCH(LEFT(X356,255),LEFT('Disaggregation Data'!J$315:$J$616,255),0))),"")</f>
        <v/>
      </c>
      <c r="W356" s="514"/>
      <c r="X356" s="514" t="str">
        <f t="shared" si="24"/>
        <v>CM-2a(M): Proportion de cas de paludisme confirmés ayant reçu un traitement antipaludique de première intention, conformément à la politique nationale, dans des établissements de santé du secteur public</v>
      </c>
      <c r="Y356" s="514">
        <f t="shared" si="25"/>
        <v>9</v>
      </c>
      <c r="Z356" s="514" t="str">
        <f t="shared" si="26"/>
        <v>CM-2a(M): Proportion de cas de paludisme confirmés ayant reçu un traitement antipaludique de première intention, conformément à la politique nationale, dans des établissements de santé du secteur public-9</v>
      </c>
      <c r="AA356" s="514" t="b">
        <f t="shared" si="27"/>
        <v>1</v>
      </c>
      <c r="AB356" s="514" t="s">
        <v>1868</v>
      </c>
      <c r="AC356" s="514" t="str">
        <f t="array" ref="AC356">IFERROR(IF(INDEX('Disaggregation Records'!$G$95:$G$183,MATCH(LEFT(Z356,255),LEFT('Disaggregation Records'!$D$95:$D$183,255),0))=0,"",INDEX('Disaggregation Records'!$G$95:$G$183,MATCH(LEFT(Z356,255),LEFT('Disaggregation Records'!$D$95:$D$183,255),0))),"")</f>
        <v/>
      </c>
      <c r="AD356" s="514" t="s">
        <v>860</v>
      </c>
      <c r="AE356" s="379"/>
      <c r="AF356" s="133"/>
      <c r="AG356" s="133"/>
    </row>
    <row r="357" spans="1:33" ht="47.1" customHeight="1" x14ac:dyDescent="0.25">
      <c r="A357" s="396">
        <v>4</v>
      </c>
      <c r="B357" s="414" t="str">
        <f>IFERROR(VLOOKUP(A357,'Coverage Indicators - Section D'!$A$10:$Y$42,25,FALSE),"")</f>
        <v>CM-2c(M): Proportion de cas de paludisme confirmés ayant reçu un traitement antipaludique de première intention dans des locaux du secteur privé</v>
      </c>
      <c r="C357" s="509" t="str">
        <f t="array" ref="C357">IFERROR(IF(INDEX('Disaggregation Records'!$E$95:$E$183,MATCH(LEFT(Z357,255),LEFT('Disaggregation Records'!$D$95:$D$183,255),0))=0,"",INDEX('Disaggregation Records'!$E$95:$E$183,MATCH(LEFT(Z357,255),LEFT('Disaggregation Records'!$D$95:$D$183,255),0))),"")</f>
        <v>Age</v>
      </c>
      <c r="D357" s="509" t="str">
        <f t="array" ref="D357">IFERROR(IF(INDEX('Disaggregation Records'!$F$95:$F$183,MATCH(LEFT(Z357,255),LEFT('Disaggregation Records'!$D$95:$D$183,255),0))=0,"",INDEX('Disaggregation Records'!$F$95:$F$183,MATCH(LEFT(Z357,255),LEFT('Disaggregation Records'!$D$95:$D$183,255),0))),"")</f>
        <v>&lt;5 ans</v>
      </c>
      <c r="E357" s="416"/>
      <c r="F357" s="417"/>
      <c r="G357" s="591"/>
      <c r="H357" s="420"/>
      <c r="I357" s="420"/>
      <c r="J357" s="434" t="s">
        <v>5164</v>
      </c>
      <c r="K357" s="471"/>
      <c r="L357" s="471"/>
      <c r="M357" s="471"/>
      <c r="N357" s="471"/>
      <c r="O357" s="471"/>
      <c r="P357" s="416"/>
      <c r="Q357" s="416"/>
      <c r="R357" s="416"/>
      <c r="S357" s="416"/>
      <c r="T357" s="416"/>
      <c r="U357" s="420"/>
      <c r="V357" s="434"/>
      <c r="W357" s="514"/>
      <c r="X357" s="514" t="str">
        <f t="shared" si="24"/>
        <v>CM-2c(M): Proportion de cas de paludisme confirmés ayant reçu un traitement antipaludique de première intention dans des locaux du secteur privéAge&lt;5 ans</v>
      </c>
      <c r="Y357" s="514">
        <f t="shared" si="25"/>
        <v>0</v>
      </c>
      <c r="Z357" s="514" t="str">
        <f t="shared" si="26"/>
        <v>CM-2c(M): Proportion de cas de paludisme confirmés ayant reçu un traitement antipaludique de première intention dans des locaux du secteur privé-0</v>
      </c>
      <c r="AA357" s="514" t="b">
        <f t="shared" si="27"/>
        <v>1</v>
      </c>
      <c r="AB357" s="514" t="s">
        <v>1869</v>
      </c>
      <c r="AC357" s="514" t="str">
        <f t="array" ref="AC357">IFERROR(IF(INDEX('Disaggregation Records'!$G$95:$G$183,MATCH(LEFT(Z357,255),LEFT('Disaggregation Records'!$D$95:$D$183,255),0))=0,"",INDEX('Disaggregation Records'!$G$95:$G$183,MATCH(LEFT(Z357,255),LEFT('Disaggregation Records'!$D$95:$D$183,255),0))),"")</f>
        <v>a1L36000000zoNmEAI</v>
      </c>
      <c r="AD357" s="514" t="s">
        <v>863</v>
      </c>
      <c r="AE357" s="379"/>
      <c r="AF357" s="133"/>
      <c r="AG357" s="133"/>
    </row>
    <row r="358" spans="1:33" ht="47.1" customHeight="1" x14ac:dyDescent="0.25">
      <c r="A358" s="396">
        <v>4</v>
      </c>
      <c r="B358" s="414" t="str">
        <f>IFERROR(VLOOKUP(A358,'Coverage Indicators - Section D'!$A$10:$Y$42,25,FALSE),"")</f>
        <v>CM-2c(M): Proportion de cas de paludisme confirmés ayant reçu un traitement antipaludique de première intention dans des locaux du secteur privé</v>
      </c>
      <c r="C358" s="509" t="str">
        <f t="array" ref="C358">IFERROR(IF(INDEX('Disaggregation Records'!$E$95:$E$183,MATCH(LEFT(Z358,255),LEFT('Disaggregation Records'!$D$95:$D$183,255),0))=0,"",INDEX('Disaggregation Records'!$E$95:$E$183,MATCH(LEFT(Z358,255),LEFT('Disaggregation Records'!$D$95:$D$183,255),0))),"")</f>
        <v>Age</v>
      </c>
      <c r="D358" s="509" t="str">
        <f t="array" ref="D358">IFERROR(IF(INDEX('Disaggregation Records'!$F$95:$F$183,MATCH(LEFT(Z358,255),LEFT('Disaggregation Records'!$D$95:$D$183,255),0))=0,"",INDEX('Disaggregation Records'!$F$95:$F$183,MATCH(LEFT(Z358,255),LEFT('Disaggregation Records'!$D$95:$D$183,255),0))),"")</f>
        <v>+ de 5 ans</v>
      </c>
      <c r="E358" s="417">
        <f t="array" ref="E358">IFERROR(IF(INDEX('Disaggregation Data'!$K$315:$K$616,MATCH(LEFT(X358,255),LEFT('Disaggregation Data'!$J$315:$J$616,255),0))=0,"",INDEX('Disaggregation Data'!$K$315:$K$616,MATCH(LEFT(X358,255),LEFT('Disaggregation Data'!J$315:$J$616,255),0))),"")</f>
        <v>62</v>
      </c>
      <c r="F358" s="417">
        <f t="array" ref="F358">IFERROR(IF(INDEX('Disaggregation Data'!$L$315:$L$616,MATCH(LEFT(X358,255),LEFT('Disaggregation Data'!$J$315:$J$616,255),0))=0,"",INDEX('Disaggregation Data'!$L$315:$L$616,MATCH(LEFT(X358,255),LEFT('Disaggregation Data'!J$315:$J$616,255),0))),"")</f>
        <v>62</v>
      </c>
      <c r="G358" s="602">
        <f t="array" ref="G358">IFERROR(IF(INDEX('Disaggregation Data'!$M$315:$M$616,MATCH(LEFT(X358,255),LEFT('Disaggregation Data'!$J$315:$J$616,255),0))=0,(E358/F358)*100,INDEX('Disaggregation Data'!$M$315:$M$616,MATCH(LEFT(X358,255),LEFT('Disaggregation Data'!J$315:$J$616,255),0))),"")</f>
        <v>100</v>
      </c>
      <c r="H358" s="420" t="str">
        <f t="array" ref="H358">IFERROR(IF(INDEX('Disaggregation Data'!$N$315:$N$616,MATCH(LEFT(X358,255),LEFT('Disaggregation Data'!$J$315:$J$616,255),0))=0,"",INDEX('Disaggregation Data'!$N$315:$N$616,MATCH(LEFT(X358,255),LEFT('Disaggregation Data'!J$315:$J$616,255),0))),"")</f>
        <v>2016</v>
      </c>
      <c r="I358" s="420" t="s">
        <v>5158</v>
      </c>
      <c r="J358" s="434" t="str">
        <f t="array" ref="J358">IFERROR(IF(INDEX('Disaggregation Data'!$R$315:$R$616,MATCH(LEFT(X358,255),LEFT('Disaggregation Data'!$J$315:$J$616,255),0))=0,"",INDEX('Disaggregation Data'!$R$315:$R$616,MATCH(LEFT(X358,255),LEFT('Disaggregation Data'!J$315:$J$616,255),0))),"")</f>
        <v/>
      </c>
      <c r="K358" s="471"/>
      <c r="L358" s="471"/>
      <c r="M358" s="471"/>
      <c r="N358" s="471"/>
      <c r="O358" s="471"/>
      <c r="P358" s="416"/>
      <c r="Q358" s="416"/>
      <c r="R358" s="416"/>
      <c r="S358" s="416"/>
      <c r="T358" s="416"/>
      <c r="U358" s="420"/>
      <c r="V358" s="434"/>
      <c r="W358" s="514"/>
      <c r="X358" s="514" t="str">
        <f t="shared" si="24"/>
        <v>CM-2c(M): Proportion de cas de paludisme confirmés ayant reçu un traitement antipaludique de première intention dans des locaux du secteur privéAge+ de 5 ans</v>
      </c>
      <c r="Y358" s="514">
        <f t="shared" si="25"/>
        <v>1</v>
      </c>
      <c r="Z358" s="514" t="str">
        <f t="shared" si="26"/>
        <v>CM-2c(M): Proportion de cas de paludisme confirmés ayant reçu un traitement antipaludique de première intention dans des locaux du secteur privé-1</v>
      </c>
      <c r="AA358" s="514" t="b">
        <f t="shared" si="27"/>
        <v>1</v>
      </c>
      <c r="AB358" s="514" t="s">
        <v>1871</v>
      </c>
      <c r="AC358" s="514" t="str">
        <f t="array" ref="AC358">IFERROR(IF(INDEX('Disaggregation Records'!$G$95:$G$183,MATCH(LEFT(Z358,255),LEFT('Disaggregation Records'!$D$95:$D$183,255),0))=0,"",INDEX('Disaggregation Records'!$G$95:$G$183,MATCH(LEFT(Z358,255),LEFT('Disaggregation Records'!$D$95:$D$183,255),0))),"")</f>
        <v>a1L36000000zoNnEAI</v>
      </c>
      <c r="AD358" s="514" t="s">
        <v>863</v>
      </c>
      <c r="AE358" s="379"/>
      <c r="AF358" s="133"/>
      <c r="AG358" s="133"/>
    </row>
    <row r="359" spans="1:33" ht="47.1" customHeight="1" x14ac:dyDescent="0.25">
      <c r="A359" s="396">
        <v>4</v>
      </c>
      <c r="B359" s="414" t="str">
        <f>IFERROR(VLOOKUP(A359,'Coverage Indicators - Section D'!$A$10:$Y$42,25,FALSE),"")</f>
        <v>CM-2c(M): Proportion de cas de paludisme confirmés ayant reçu un traitement antipaludique de première intention dans des locaux du secteur privé</v>
      </c>
      <c r="C359" s="509" t="str">
        <f t="array" ref="C359">IFERROR(IF(INDEX('Disaggregation Records'!$E$95:$E$183,MATCH(LEFT(Z359,255),LEFT('Disaggregation Records'!$D$95:$D$183,255),0))=0,"",INDEX('Disaggregation Records'!$E$95:$E$183,MATCH(LEFT(Z359,255),LEFT('Disaggregation Records'!$D$95:$D$183,255),0))),"")</f>
        <v/>
      </c>
      <c r="D359" s="509" t="str">
        <f t="array" ref="D359">IFERROR(IF(INDEX('Disaggregation Records'!$F$95:$F$183,MATCH(LEFT(Z359,255),LEFT('Disaggregation Records'!$D$95:$D$183,255),0))=0,"",INDEX('Disaggregation Records'!$F$95:$F$183,MATCH(LEFT(Z359,255),LEFT('Disaggregation Records'!$D$95:$D$183,255),0))),"")</f>
        <v/>
      </c>
      <c r="E359" s="416" t="str">
        <f t="array" ref="E359">IFERROR(IF(INDEX('Disaggregation Data'!$K$315:$K$616,MATCH(LEFT(X359,255),LEFT('Disaggregation Data'!$J$315:$J$616,255),0))=0,"",INDEX('Disaggregation Data'!$K$315:$K$616,MATCH(LEFT(X359,255),LEFT('Disaggregation Data'!J$315:$J$616,255),0))),"")</f>
        <v/>
      </c>
      <c r="F359" s="417" t="str">
        <f t="array" ref="F359">IFERROR(IF(INDEX('Disaggregation Data'!$L$315:$L$616,MATCH(LEFT(X359,255),LEFT('Disaggregation Data'!$J$315:$J$616,255),0))=0,"",INDEX('Disaggregation Data'!$L$315:$L$616,MATCH(LEFT(X359,255),LEFT('Disaggregation Data'!J$315:$J$616,255),0))),"")</f>
        <v/>
      </c>
      <c r="G359" s="481" t="str">
        <f t="array" ref="G359">IFERROR(IF(INDEX('Disaggregation Data'!$M$315:$M$616,MATCH(LEFT(X359,255),LEFT('Disaggregation Data'!$J$315:$J$616,255),0))=0,(E359/F359)*100,INDEX('Disaggregation Data'!$M$315:$M$616,MATCH(LEFT(X359,255),LEFT('Disaggregation Data'!J$315:$J$616,255),0))),"")</f>
        <v/>
      </c>
      <c r="H359" s="420" t="str">
        <f t="array" ref="H359">IFERROR(IF(INDEX('Disaggregation Data'!$N$315:$N$616,MATCH(LEFT(X359,255),LEFT('Disaggregation Data'!$J$315:$J$616,255),0))=0,"",INDEX('Disaggregation Data'!$N$315:$N$616,MATCH(LEFT(X359,255),LEFT('Disaggregation Data'!J$315:$J$616,255),0))),"")</f>
        <v/>
      </c>
      <c r="I359" s="420" t="str">
        <f t="array" ref="I359">IFERROR(IF(INDEX('Disaggregation Data'!$Q$315:$Q$616,MATCH(LEFT(X359,255),LEFT('Disaggregation Data'!$J$315:$J$616,255),0))=0,"",INDEX('Disaggregation Data'!$Q$315:$Q$616,MATCH(LEFT(X359,255),LEFT('Disaggregation Data'!J$315:$J$616,255),0))),"")</f>
        <v/>
      </c>
      <c r="J359" s="434" t="str">
        <f t="array" ref="J359">IFERROR(IF(INDEX('Disaggregation Data'!$R$315:$R$616,MATCH(LEFT(X359,255),LEFT('Disaggregation Data'!$J$315:$J$616,255),0))=0,"",INDEX('Disaggregation Data'!$R$315:$R$616,MATCH(LEFT(X359,255),LEFT('Disaggregation Data'!J$315:$J$616,255),0))),"")</f>
        <v/>
      </c>
      <c r="K359" s="471"/>
      <c r="L359" s="471"/>
      <c r="M359" s="471"/>
      <c r="N359" s="471"/>
      <c r="O359" s="471"/>
      <c r="P359" s="416"/>
      <c r="Q359" s="416"/>
      <c r="R359" s="416"/>
      <c r="S359" s="416"/>
      <c r="T359" s="416"/>
      <c r="U359" s="420" t="str">
        <f t="array" ref="U359">IFERROR(IF(INDEX('Disaggregation Data'!$O$315:$O$616,MATCH(LEFT(X359,255),LEFT('Disaggregation Data'!$J$315:$J$616,255),0))=0,"",INDEX('Disaggregation Data'!$O$315:$O$616,MATCH(LEFT(X359,255),LEFT('Disaggregation Data'!J$315:$J$616,255),0))),"")</f>
        <v/>
      </c>
      <c r="V359" s="434" t="str">
        <f t="array" ref="V359">IFERROR(IF(INDEX('Disaggregation Data'!$P$315:$P$616,MATCH(LEFT(X359,255),LEFT('Disaggregation Data'!$J$315:$J$616,255),0))=0,"",INDEX('Disaggregation Data'!$P$315:$P$616,MATCH(LEFT(X359,255),LEFT('Disaggregation Data'!J$315:$J$616,255),0))),"")</f>
        <v/>
      </c>
      <c r="W359" s="514"/>
      <c r="X359" s="514" t="str">
        <f t="shared" si="24"/>
        <v>CM-2c(M): Proportion de cas de paludisme confirmés ayant reçu un traitement antipaludique de première intention dans des locaux du secteur privé</v>
      </c>
      <c r="Y359" s="514">
        <f t="shared" si="25"/>
        <v>2</v>
      </c>
      <c r="Z359" s="514" t="str">
        <f t="shared" si="26"/>
        <v>CM-2c(M): Proportion de cas de paludisme confirmés ayant reçu un traitement antipaludique de première intention dans des locaux du secteur privé-2</v>
      </c>
      <c r="AA359" s="514" t="b">
        <f t="shared" si="27"/>
        <v>1</v>
      </c>
      <c r="AB359" s="514" t="s">
        <v>1873</v>
      </c>
      <c r="AC359" s="514" t="str">
        <f t="array" ref="AC359">IFERROR(IF(INDEX('Disaggregation Records'!$G$95:$G$183,MATCH(LEFT(Z359,255),LEFT('Disaggregation Records'!$D$95:$D$183,255),0))=0,"",INDEX('Disaggregation Records'!$G$95:$G$183,MATCH(LEFT(Z359,255),LEFT('Disaggregation Records'!$D$95:$D$183,255),0))),"")</f>
        <v/>
      </c>
      <c r="AD359" s="514" t="s">
        <v>863</v>
      </c>
      <c r="AE359" s="379"/>
      <c r="AF359" s="133"/>
      <c r="AG359" s="133"/>
    </row>
    <row r="360" spans="1:33" ht="47.1" customHeight="1" x14ac:dyDescent="0.25">
      <c r="A360" s="396">
        <v>4</v>
      </c>
      <c r="B360" s="414" t="str">
        <f>IFERROR(VLOOKUP(A360,'Coverage Indicators - Section D'!$A$10:$Y$42,25,FALSE),"")</f>
        <v>CM-2c(M): Proportion de cas de paludisme confirmés ayant reçu un traitement antipaludique de première intention dans des locaux du secteur privé</v>
      </c>
      <c r="C360" s="509" t="str">
        <f t="array" ref="C360">IFERROR(IF(INDEX('Disaggregation Records'!$E$95:$E$183,MATCH(LEFT(Z360,255),LEFT('Disaggregation Records'!$D$95:$D$183,255),0))=0,"",INDEX('Disaggregation Records'!$E$95:$E$183,MATCH(LEFT(Z360,255),LEFT('Disaggregation Records'!$D$95:$D$183,255),0))),"")</f>
        <v/>
      </c>
      <c r="D360" s="509" t="str">
        <f t="array" ref="D360">IFERROR(IF(INDEX('Disaggregation Records'!$F$95:$F$183,MATCH(LEFT(Z360,255),LEFT('Disaggregation Records'!$D$95:$D$183,255),0))=0,"",INDEX('Disaggregation Records'!$F$95:$F$183,MATCH(LEFT(Z360,255),LEFT('Disaggregation Records'!$D$95:$D$183,255),0))),"")</f>
        <v/>
      </c>
      <c r="E360" s="416" t="str">
        <f t="array" ref="E360">IFERROR(IF(INDEX('Disaggregation Data'!$K$315:$K$616,MATCH(LEFT(X360,255),LEFT('Disaggregation Data'!$J$315:$J$616,255),0))=0,"",INDEX('Disaggregation Data'!$K$315:$K$616,MATCH(LEFT(X360,255),LEFT('Disaggregation Data'!J$315:$J$616,255),0))),"")</f>
        <v/>
      </c>
      <c r="F360" s="417" t="str">
        <f t="array" ref="F360">IFERROR(IF(INDEX('Disaggregation Data'!$L$315:$L$616,MATCH(LEFT(X360,255),LEFT('Disaggregation Data'!$J$315:$J$616,255),0))=0,"",INDEX('Disaggregation Data'!$L$315:$L$616,MATCH(LEFT(X360,255),LEFT('Disaggregation Data'!J$315:$J$616,255),0))),"")</f>
        <v/>
      </c>
      <c r="G360" s="481" t="str">
        <f t="array" ref="G360">IFERROR(IF(INDEX('Disaggregation Data'!$M$315:$M$616,MATCH(LEFT(X360,255),LEFT('Disaggregation Data'!$J$315:$J$616,255),0))=0,(E360/F360)*100,INDEX('Disaggregation Data'!$M$315:$M$616,MATCH(LEFT(X360,255),LEFT('Disaggregation Data'!J$315:$J$616,255),0))),"")</f>
        <v/>
      </c>
      <c r="H360" s="420" t="str">
        <f t="array" ref="H360">IFERROR(IF(INDEX('Disaggregation Data'!$N$315:$N$616,MATCH(LEFT(X360,255),LEFT('Disaggregation Data'!$J$315:$J$616,255),0))=0,"",INDEX('Disaggregation Data'!$N$315:$N$616,MATCH(LEFT(X360,255),LEFT('Disaggregation Data'!J$315:$J$616,255),0))),"")</f>
        <v/>
      </c>
      <c r="I360" s="420" t="str">
        <f t="array" ref="I360">IFERROR(IF(INDEX('Disaggregation Data'!$Q$315:$Q$616,MATCH(LEFT(X360,255),LEFT('Disaggregation Data'!$J$315:$J$616,255),0))=0,"",INDEX('Disaggregation Data'!$Q$315:$Q$616,MATCH(LEFT(X360,255),LEFT('Disaggregation Data'!J$315:$J$616,255),0))),"")</f>
        <v/>
      </c>
      <c r="J360" s="434" t="str">
        <f t="array" ref="J360">IFERROR(IF(INDEX('Disaggregation Data'!$R$315:$R$616,MATCH(LEFT(X360,255),LEFT('Disaggregation Data'!$J$315:$J$616,255),0))=0,"",INDEX('Disaggregation Data'!$R$315:$R$616,MATCH(LEFT(X360,255),LEFT('Disaggregation Data'!J$315:$J$616,255),0))),"")</f>
        <v/>
      </c>
      <c r="K360" s="471"/>
      <c r="L360" s="471"/>
      <c r="M360" s="471"/>
      <c r="N360" s="471"/>
      <c r="O360" s="471"/>
      <c r="P360" s="416"/>
      <c r="Q360" s="416"/>
      <c r="R360" s="416"/>
      <c r="S360" s="416"/>
      <c r="T360" s="416"/>
      <c r="U360" s="420" t="str">
        <f t="array" ref="U360">IFERROR(IF(INDEX('Disaggregation Data'!$O$315:$O$616,MATCH(LEFT(X360,255),LEFT('Disaggregation Data'!$J$315:$J$616,255),0))=0,"",INDEX('Disaggregation Data'!$O$315:$O$616,MATCH(LEFT(X360,255),LEFT('Disaggregation Data'!J$315:$J$616,255),0))),"")</f>
        <v/>
      </c>
      <c r="V360" s="434" t="str">
        <f t="array" ref="V360">IFERROR(IF(INDEX('Disaggregation Data'!$P$315:$P$616,MATCH(LEFT(X360,255),LEFT('Disaggregation Data'!$J$315:$J$616,255),0))=0,"",INDEX('Disaggregation Data'!$P$315:$P$616,MATCH(LEFT(X360,255),LEFT('Disaggregation Data'!J$315:$J$616,255),0))),"")</f>
        <v/>
      </c>
      <c r="W360" s="514"/>
      <c r="X360" s="514" t="str">
        <f t="shared" si="24"/>
        <v>CM-2c(M): Proportion de cas de paludisme confirmés ayant reçu un traitement antipaludique de première intention dans des locaux du secteur privé</v>
      </c>
      <c r="Y360" s="514">
        <f t="shared" si="25"/>
        <v>3</v>
      </c>
      <c r="Z360" s="514" t="str">
        <f t="shared" si="26"/>
        <v>CM-2c(M): Proportion de cas de paludisme confirmés ayant reçu un traitement antipaludique de première intention dans des locaux du secteur privé-3</v>
      </c>
      <c r="AA360" s="514" t="b">
        <f t="shared" si="27"/>
        <v>1</v>
      </c>
      <c r="AB360" s="514" t="s">
        <v>1875</v>
      </c>
      <c r="AC360" s="514" t="str">
        <f t="array" ref="AC360">IFERROR(IF(INDEX('Disaggregation Records'!$G$95:$G$183,MATCH(LEFT(Z360,255),LEFT('Disaggregation Records'!$D$95:$D$183,255),0))=0,"",INDEX('Disaggregation Records'!$G$95:$G$183,MATCH(LEFT(Z360,255),LEFT('Disaggregation Records'!$D$95:$D$183,255),0))),"")</f>
        <v/>
      </c>
      <c r="AD360" s="514" t="s">
        <v>863</v>
      </c>
      <c r="AE360" s="379"/>
      <c r="AF360" s="133"/>
      <c r="AG360" s="133"/>
    </row>
    <row r="361" spans="1:33" ht="47.1" customHeight="1" x14ac:dyDescent="0.25">
      <c r="A361" s="396">
        <v>4</v>
      </c>
      <c r="B361" s="414" t="str">
        <f>IFERROR(VLOOKUP(A361,'Coverage Indicators - Section D'!$A$10:$Y$42,25,FALSE),"")</f>
        <v>CM-2c(M): Proportion de cas de paludisme confirmés ayant reçu un traitement antipaludique de première intention dans des locaux du secteur privé</v>
      </c>
      <c r="C361" s="509" t="str">
        <f t="array" ref="C361">IFERROR(IF(INDEX('Disaggregation Records'!$E$95:$E$183,MATCH(LEFT(Z361,255),LEFT('Disaggregation Records'!$D$95:$D$183,255),0))=0,"",INDEX('Disaggregation Records'!$E$95:$E$183,MATCH(LEFT(Z361,255),LEFT('Disaggregation Records'!$D$95:$D$183,255),0))),"")</f>
        <v/>
      </c>
      <c r="D361" s="509" t="str">
        <f t="array" ref="D361">IFERROR(IF(INDEX('Disaggregation Records'!$F$95:$F$183,MATCH(LEFT(Z361,255),LEFT('Disaggregation Records'!$D$95:$D$183,255),0))=0,"",INDEX('Disaggregation Records'!$F$95:$F$183,MATCH(LEFT(Z361,255),LEFT('Disaggregation Records'!$D$95:$D$183,255),0))),"")</f>
        <v/>
      </c>
      <c r="E361" s="416" t="str">
        <f t="array" ref="E361">IFERROR(IF(INDEX('Disaggregation Data'!$K$315:$K$616,MATCH(LEFT(X361,255),LEFT('Disaggregation Data'!$J$315:$J$616,255),0))=0,"",INDEX('Disaggregation Data'!$K$315:$K$616,MATCH(LEFT(X361,255),LEFT('Disaggregation Data'!J$315:$J$616,255),0))),"")</f>
        <v/>
      </c>
      <c r="F361" s="417" t="str">
        <f t="array" ref="F361">IFERROR(IF(INDEX('Disaggregation Data'!$L$315:$L$616,MATCH(LEFT(X361,255),LEFT('Disaggregation Data'!$J$315:$J$616,255),0))=0,"",INDEX('Disaggregation Data'!$L$315:$L$616,MATCH(LEFT(X361,255),LEFT('Disaggregation Data'!J$315:$J$616,255),0))),"")</f>
        <v/>
      </c>
      <c r="G361" s="481" t="str">
        <f t="array" ref="G361">IFERROR(IF(INDEX('Disaggregation Data'!$M$315:$M$616,MATCH(LEFT(X361,255),LEFT('Disaggregation Data'!$J$315:$J$616,255),0))=0,(E361/F361)*100,INDEX('Disaggregation Data'!$M$315:$M$616,MATCH(LEFT(X361,255),LEFT('Disaggregation Data'!J$315:$J$616,255),0))),"")</f>
        <v/>
      </c>
      <c r="H361" s="420" t="str">
        <f t="array" ref="H361">IFERROR(IF(INDEX('Disaggregation Data'!$N$315:$N$616,MATCH(LEFT(X361,255),LEFT('Disaggregation Data'!$J$315:$J$616,255),0))=0,"",INDEX('Disaggregation Data'!$N$315:$N$616,MATCH(LEFT(X361,255),LEFT('Disaggregation Data'!J$315:$J$616,255),0))),"")</f>
        <v/>
      </c>
      <c r="I361" s="420" t="str">
        <f t="array" ref="I361">IFERROR(IF(INDEX('Disaggregation Data'!$Q$315:$Q$616,MATCH(LEFT(X361,255),LEFT('Disaggregation Data'!$J$315:$J$616,255),0))=0,"",INDEX('Disaggregation Data'!$Q$315:$Q$616,MATCH(LEFT(X361,255),LEFT('Disaggregation Data'!J$315:$J$616,255),0))),"")</f>
        <v/>
      </c>
      <c r="J361" s="434" t="str">
        <f t="array" ref="J361">IFERROR(IF(INDEX('Disaggregation Data'!$R$315:$R$616,MATCH(LEFT(X361,255),LEFT('Disaggregation Data'!$J$315:$J$616,255),0))=0,"",INDEX('Disaggregation Data'!$R$315:$R$616,MATCH(LEFT(X361,255),LEFT('Disaggregation Data'!J$315:$J$616,255),0))),"")</f>
        <v/>
      </c>
      <c r="K361" s="471"/>
      <c r="L361" s="471"/>
      <c r="M361" s="471"/>
      <c r="N361" s="471"/>
      <c r="O361" s="471"/>
      <c r="P361" s="416"/>
      <c r="Q361" s="416"/>
      <c r="R361" s="416"/>
      <c r="S361" s="416"/>
      <c r="T361" s="416"/>
      <c r="U361" s="420" t="str">
        <f t="array" ref="U361">IFERROR(IF(INDEX('Disaggregation Data'!$O$315:$O$616,MATCH(LEFT(X361,255),LEFT('Disaggregation Data'!$J$315:$J$616,255),0))=0,"",INDEX('Disaggregation Data'!$O$315:$O$616,MATCH(LEFT(X361,255),LEFT('Disaggregation Data'!J$315:$J$616,255),0))),"")</f>
        <v/>
      </c>
      <c r="V361" s="434" t="str">
        <f t="array" ref="V361">IFERROR(IF(INDEX('Disaggregation Data'!$P$315:$P$616,MATCH(LEFT(X361,255),LEFT('Disaggregation Data'!$J$315:$J$616,255),0))=0,"",INDEX('Disaggregation Data'!$P$315:$P$616,MATCH(LEFT(X361,255),LEFT('Disaggregation Data'!J$315:$J$616,255),0))),"")</f>
        <v/>
      </c>
      <c r="W361" s="514"/>
      <c r="X361" s="514" t="str">
        <f t="shared" si="24"/>
        <v>CM-2c(M): Proportion de cas de paludisme confirmés ayant reçu un traitement antipaludique de première intention dans des locaux du secteur privé</v>
      </c>
      <c r="Y361" s="514">
        <f t="shared" si="25"/>
        <v>4</v>
      </c>
      <c r="Z361" s="514" t="str">
        <f t="shared" si="26"/>
        <v>CM-2c(M): Proportion de cas de paludisme confirmés ayant reçu un traitement antipaludique de première intention dans des locaux du secteur privé-4</v>
      </c>
      <c r="AA361" s="514" t="b">
        <f t="shared" si="27"/>
        <v>1</v>
      </c>
      <c r="AB361" s="514" t="s">
        <v>1876</v>
      </c>
      <c r="AC361" s="514" t="str">
        <f t="array" ref="AC361">IFERROR(IF(INDEX('Disaggregation Records'!$G$95:$G$183,MATCH(LEFT(Z361,255),LEFT('Disaggregation Records'!$D$95:$D$183,255),0))=0,"",INDEX('Disaggregation Records'!$G$95:$G$183,MATCH(LEFT(Z361,255),LEFT('Disaggregation Records'!$D$95:$D$183,255),0))),"")</f>
        <v/>
      </c>
      <c r="AD361" s="514" t="s">
        <v>863</v>
      </c>
      <c r="AE361" s="379"/>
      <c r="AF361" s="133"/>
      <c r="AG361" s="133"/>
    </row>
    <row r="362" spans="1:33" ht="47.1" customHeight="1" x14ac:dyDescent="0.25">
      <c r="A362" s="396">
        <v>4</v>
      </c>
      <c r="B362" s="414" t="str">
        <f>IFERROR(VLOOKUP(A362,'Coverage Indicators - Section D'!$A$10:$Y$42,25,FALSE),"")</f>
        <v>CM-2c(M): Proportion de cas de paludisme confirmés ayant reçu un traitement antipaludique de première intention dans des locaux du secteur privé</v>
      </c>
      <c r="C362" s="509" t="str">
        <f t="array" ref="C362">IFERROR(IF(INDEX('Disaggregation Records'!$E$95:$E$183,MATCH(LEFT(Z362,255),LEFT('Disaggregation Records'!$D$95:$D$183,255),0))=0,"",INDEX('Disaggregation Records'!$E$95:$E$183,MATCH(LEFT(Z362,255),LEFT('Disaggregation Records'!$D$95:$D$183,255),0))),"")</f>
        <v/>
      </c>
      <c r="D362" s="509" t="str">
        <f t="array" ref="D362">IFERROR(IF(INDEX('Disaggregation Records'!$F$95:$F$183,MATCH(LEFT(Z362,255),LEFT('Disaggregation Records'!$D$95:$D$183,255),0))=0,"",INDEX('Disaggregation Records'!$F$95:$F$183,MATCH(LEFT(Z362,255),LEFT('Disaggregation Records'!$D$95:$D$183,255),0))),"")</f>
        <v/>
      </c>
      <c r="E362" s="416" t="str">
        <f t="array" ref="E362">IFERROR(IF(INDEX('Disaggregation Data'!$K$315:$K$616,MATCH(LEFT(X362,255),LEFT('Disaggregation Data'!$J$315:$J$616,255),0))=0,"",INDEX('Disaggregation Data'!$K$315:$K$616,MATCH(LEFT(X362,255),LEFT('Disaggregation Data'!J$315:$J$616,255),0))),"")</f>
        <v/>
      </c>
      <c r="F362" s="417" t="str">
        <f t="array" ref="F362">IFERROR(IF(INDEX('Disaggregation Data'!$L$315:$L$616,MATCH(LEFT(X362,255),LEFT('Disaggregation Data'!$J$315:$J$616,255),0))=0,"",INDEX('Disaggregation Data'!$L$315:$L$616,MATCH(LEFT(X362,255),LEFT('Disaggregation Data'!J$315:$J$616,255),0))),"")</f>
        <v/>
      </c>
      <c r="G362" s="481" t="str">
        <f t="array" ref="G362">IFERROR(IF(INDEX('Disaggregation Data'!$M$315:$M$616,MATCH(LEFT(X362,255),LEFT('Disaggregation Data'!$J$315:$J$616,255),0))=0,(E362/F362)*100,INDEX('Disaggregation Data'!$M$315:$M$616,MATCH(LEFT(X362,255),LEFT('Disaggregation Data'!J$315:$J$616,255),0))),"")</f>
        <v/>
      </c>
      <c r="H362" s="420" t="str">
        <f t="array" ref="H362">IFERROR(IF(INDEX('Disaggregation Data'!$N$315:$N$616,MATCH(LEFT(X362,255),LEFT('Disaggregation Data'!$J$315:$J$616,255),0))=0,"",INDEX('Disaggregation Data'!$N$315:$N$616,MATCH(LEFT(X362,255),LEFT('Disaggregation Data'!J$315:$J$616,255),0))),"")</f>
        <v/>
      </c>
      <c r="I362" s="420" t="str">
        <f t="array" ref="I362">IFERROR(IF(INDEX('Disaggregation Data'!$Q$315:$Q$616,MATCH(LEFT(X362,255),LEFT('Disaggregation Data'!$J$315:$J$616,255),0))=0,"",INDEX('Disaggregation Data'!$Q$315:$Q$616,MATCH(LEFT(X362,255),LEFT('Disaggregation Data'!J$315:$J$616,255),0))),"")</f>
        <v/>
      </c>
      <c r="J362" s="434" t="str">
        <f t="array" ref="J362">IFERROR(IF(INDEX('Disaggregation Data'!$R$315:$R$616,MATCH(LEFT(X362,255),LEFT('Disaggregation Data'!$J$315:$J$616,255),0))=0,"",INDEX('Disaggregation Data'!$R$315:$R$616,MATCH(LEFT(X362,255),LEFT('Disaggregation Data'!J$315:$J$616,255),0))),"")</f>
        <v/>
      </c>
      <c r="K362" s="471"/>
      <c r="L362" s="471"/>
      <c r="M362" s="471"/>
      <c r="N362" s="471"/>
      <c r="O362" s="471"/>
      <c r="P362" s="416"/>
      <c r="Q362" s="416"/>
      <c r="R362" s="416"/>
      <c r="S362" s="416"/>
      <c r="T362" s="416"/>
      <c r="U362" s="420" t="str">
        <f t="array" ref="U362">IFERROR(IF(INDEX('Disaggregation Data'!$O$315:$O$616,MATCH(LEFT(X362,255),LEFT('Disaggregation Data'!$J$315:$J$616,255),0))=0,"",INDEX('Disaggregation Data'!$O$315:$O$616,MATCH(LEFT(X362,255),LEFT('Disaggregation Data'!J$315:$J$616,255),0))),"")</f>
        <v/>
      </c>
      <c r="V362" s="434" t="str">
        <f t="array" ref="V362">IFERROR(IF(INDEX('Disaggregation Data'!$P$315:$P$616,MATCH(LEFT(X362,255),LEFT('Disaggregation Data'!$J$315:$J$616,255),0))=0,"",INDEX('Disaggregation Data'!$P$315:$P$616,MATCH(LEFT(X362,255),LEFT('Disaggregation Data'!J$315:$J$616,255),0))),"")</f>
        <v/>
      </c>
      <c r="W362" s="514"/>
      <c r="X362" s="514" t="str">
        <f t="shared" si="24"/>
        <v>CM-2c(M): Proportion de cas de paludisme confirmés ayant reçu un traitement antipaludique de première intention dans des locaux du secteur privé</v>
      </c>
      <c r="Y362" s="514">
        <f t="shared" si="25"/>
        <v>5</v>
      </c>
      <c r="Z362" s="514" t="str">
        <f t="shared" si="26"/>
        <v>CM-2c(M): Proportion de cas de paludisme confirmés ayant reçu un traitement antipaludique de première intention dans des locaux du secteur privé-5</v>
      </c>
      <c r="AA362" s="514" t="b">
        <f t="shared" si="27"/>
        <v>1</v>
      </c>
      <c r="AB362" s="514" t="s">
        <v>1877</v>
      </c>
      <c r="AC362" s="514" t="str">
        <f t="array" ref="AC362">IFERROR(IF(INDEX('Disaggregation Records'!$G$95:$G$183,MATCH(LEFT(Z362,255),LEFT('Disaggregation Records'!$D$95:$D$183,255),0))=0,"",INDEX('Disaggregation Records'!$G$95:$G$183,MATCH(LEFT(Z362,255),LEFT('Disaggregation Records'!$D$95:$D$183,255),0))),"")</f>
        <v/>
      </c>
      <c r="AD362" s="514" t="s">
        <v>863</v>
      </c>
      <c r="AE362" s="379"/>
      <c r="AF362" s="133"/>
      <c r="AG362" s="133"/>
    </row>
    <row r="363" spans="1:33" ht="47.1" customHeight="1" x14ac:dyDescent="0.25">
      <c r="A363" s="396">
        <v>4</v>
      </c>
      <c r="B363" s="414" t="str">
        <f>IFERROR(VLOOKUP(A363,'Coverage Indicators - Section D'!$A$10:$Y$42,25,FALSE),"")</f>
        <v>CM-2c(M): Proportion de cas de paludisme confirmés ayant reçu un traitement antipaludique de première intention dans des locaux du secteur privé</v>
      </c>
      <c r="C363" s="509" t="str">
        <f t="array" ref="C363">IFERROR(IF(INDEX('Disaggregation Records'!$E$95:$E$183,MATCH(LEFT(Z363,255),LEFT('Disaggregation Records'!$D$95:$D$183,255),0))=0,"",INDEX('Disaggregation Records'!$E$95:$E$183,MATCH(LEFT(Z363,255),LEFT('Disaggregation Records'!$D$95:$D$183,255),0))),"")</f>
        <v/>
      </c>
      <c r="D363" s="509" t="str">
        <f t="array" ref="D363">IFERROR(IF(INDEX('Disaggregation Records'!$F$95:$F$183,MATCH(LEFT(Z363,255),LEFT('Disaggregation Records'!$D$95:$D$183,255),0))=0,"",INDEX('Disaggregation Records'!$F$95:$F$183,MATCH(LEFT(Z363,255),LEFT('Disaggregation Records'!$D$95:$D$183,255),0))),"")</f>
        <v/>
      </c>
      <c r="E363" s="416" t="str">
        <f t="array" ref="E363">IFERROR(IF(INDEX('Disaggregation Data'!$K$315:$K$616,MATCH(LEFT(X363,255),LEFT('Disaggregation Data'!$J$315:$J$616,255),0))=0,"",INDEX('Disaggregation Data'!$K$315:$K$616,MATCH(LEFT(X363,255),LEFT('Disaggregation Data'!J$315:$J$616,255),0))),"")</f>
        <v/>
      </c>
      <c r="F363" s="417" t="str">
        <f t="array" ref="F363">IFERROR(IF(INDEX('Disaggregation Data'!$L$315:$L$616,MATCH(LEFT(X363,255),LEFT('Disaggregation Data'!$J$315:$J$616,255),0))=0,"",INDEX('Disaggregation Data'!$L$315:$L$616,MATCH(LEFT(X363,255),LEFT('Disaggregation Data'!J$315:$J$616,255),0))),"")</f>
        <v/>
      </c>
      <c r="G363" s="481" t="str">
        <f t="array" ref="G363">IFERROR(IF(INDEX('Disaggregation Data'!$M$315:$M$616,MATCH(LEFT(X363,255),LEFT('Disaggregation Data'!$J$315:$J$616,255),0))=0,(E363/F363)*100,INDEX('Disaggregation Data'!$M$315:$M$616,MATCH(LEFT(X363,255),LEFT('Disaggregation Data'!J$315:$J$616,255),0))),"")</f>
        <v/>
      </c>
      <c r="H363" s="420" t="str">
        <f t="array" ref="H363">IFERROR(IF(INDEX('Disaggregation Data'!$N$315:$N$616,MATCH(LEFT(X363,255),LEFT('Disaggregation Data'!$J$315:$J$616,255),0))=0,"",INDEX('Disaggregation Data'!$N$315:$N$616,MATCH(LEFT(X363,255),LEFT('Disaggregation Data'!J$315:$J$616,255),0))),"")</f>
        <v/>
      </c>
      <c r="I363" s="420" t="str">
        <f t="array" ref="I363">IFERROR(IF(INDEX('Disaggregation Data'!$Q$315:$Q$616,MATCH(LEFT(X363,255),LEFT('Disaggregation Data'!$J$315:$J$616,255),0))=0,"",INDEX('Disaggregation Data'!$Q$315:$Q$616,MATCH(LEFT(X363,255),LEFT('Disaggregation Data'!J$315:$J$616,255),0))),"")</f>
        <v/>
      </c>
      <c r="J363" s="434" t="str">
        <f t="array" ref="J363">IFERROR(IF(INDEX('Disaggregation Data'!$R$315:$R$616,MATCH(LEFT(X363,255),LEFT('Disaggregation Data'!$J$315:$J$616,255),0))=0,"",INDEX('Disaggregation Data'!$R$315:$R$616,MATCH(LEFT(X363,255),LEFT('Disaggregation Data'!J$315:$J$616,255),0))),"")</f>
        <v/>
      </c>
      <c r="K363" s="471"/>
      <c r="L363" s="471"/>
      <c r="M363" s="471"/>
      <c r="N363" s="471"/>
      <c r="O363" s="471"/>
      <c r="P363" s="416"/>
      <c r="Q363" s="416"/>
      <c r="R363" s="416"/>
      <c r="S363" s="416"/>
      <c r="T363" s="416"/>
      <c r="U363" s="420" t="str">
        <f t="array" ref="U363">IFERROR(IF(INDEX('Disaggregation Data'!$O$315:$O$616,MATCH(LEFT(X363,255),LEFT('Disaggregation Data'!$J$315:$J$616,255),0))=0,"",INDEX('Disaggregation Data'!$O$315:$O$616,MATCH(LEFT(X363,255),LEFT('Disaggregation Data'!J$315:$J$616,255),0))),"")</f>
        <v/>
      </c>
      <c r="V363" s="434" t="str">
        <f t="array" ref="V363">IFERROR(IF(INDEX('Disaggregation Data'!$P$315:$P$616,MATCH(LEFT(X363,255),LEFT('Disaggregation Data'!$J$315:$J$616,255),0))=0,"",INDEX('Disaggregation Data'!$P$315:$P$616,MATCH(LEFT(X363,255),LEFT('Disaggregation Data'!J$315:$J$616,255),0))),"")</f>
        <v/>
      </c>
      <c r="W363" s="514"/>
      <c r="X363" s="514" t="str">
        <f t="shared" si="24"/>
        <v>CM-2c(M): Proportion de cas de paludisme confirmés ayant reçu un traitement antipaludique de première intention dans des locaux du secteur privé</v>
      </c>
      <c r="Y363" s="514">
        <f t="shared" si="25"/>
        <v>6</v>
      </c>
      <c r="Z363" s="514" t="str">
        <f t="shared" si="26"/>
        <v>CM-2c(M): Proportion de cas de paludisme confirmés ayant reçu un traitement antipaludique de première intention dans des locaux du secteur privé-6</v>
      </c>
      <c r="AA363" s="514" t="b">
        <f t="shared" si="27"/>
        <v>1</v>
      </c>
      <c r="AB363" s="514" t="s">
        <v>1878</v>
      </c>
      <c r="AC363" s="514" t="str">
        <f t="array" ref="AC363">IFERROR(IF(INDEX('Disaggregation Records'!$G$95:$G$183,MATCH(LEFT(Z363,255),LEFT('Disaggregation Records'!$D$95:$D$183,255),0))=0,"",INDEX('Disaggregation Records'!$G$95:$G$183,MATCH(LEFT(Z363,255),LEFT('Disaggregation Records'!$D$95:$D$183,255),0))),"")</f>
        <v/>
      </c>
      <c r="AD363" s="514" t="s">
        <v>863</v>
      </c>
      <c r="AE363" s="379"/>
      <c r="AF363" s="133"/>
      <c r="AG363" s="133"/>
    </row>
    <row r="364" spans="1:33" ht="47.1" customHeight="1" x14ac:dyDescent="0.25">
      <c r="A364" s="396">
        <v>4</v>
      </c>
      <c r="B364" s="414" t="str">
        <f>IFERROR(VLOOKUP(A364,'Coverage Indicators - Section D'!$A$10:$Y$42,25,FALSE),"")</f>
        <v>CM-2c(M): Proportion de cas de paludisme confirmés ayant reçu un traitement antipaludique de première intention dans des locaux du secteur privé</v>
      </c>
      <c r="C364" s="509" t="str">
        <f t="array" ref="C364">IFERROR(IF(INDEX('Disaggregation Records'!$E$95:$E$183,MATCH(LEFT(Z364,255),LEFT('Disaggregation Records'!$D$95:$D$183,255),0))=0,"",INDEX('Disaggregation Records'!$E$95:$E$183,MATCH(LEFT(Z364,255),LEFT('Disaggregation Records'!$D$95:$D$183,255),0))),"")</f>
        <v/>
      </c>
      <c r="D364" s="509" t="str">
        <f t="array" ref="D364">IFERROR(IF(INDEX('Disaggregation Records'!$F$95:$F$183,MATCH(LEFT(Z364,255),LEFT('Disaggregation Records'!$D$95:$D$183,255),0))=0,"",INDEX('Disaggregation Records'!$F$95:$F$183,MATCH(LEFT(Z364,255),LEFT('Disaggregation Records'!$D$95:$D$183,255),0))),"")</f>
        <v/>
      </c>
      <c r="E364" s="416" t="str">
        <f t="array" ref="E364">IFERROR(IF(INDEX('Disaggregation Data'!$K$315:$K$616,MATCH(LEFT(X364,255),LEFT('Disaggregation Data'!$J$315:$J$616,255),0))=0,"",INDEX('Disaggregation Data'!$K$315:$K$616,MATCH(LEFT(X364,255),LEFT('Disaggregation Data'!J$315:$J$616,255),0))),"")</f>
        <v/>
      </c>
      <c r="F364" s="417" t="str">
        <f t="array" ref="F364">IFERROR(IF(INDEX('Disaggregation Data'!$L$315:$L$616,MATCH(LEFT(X364,255),LEFT('Disaggregation Data'!$J$315:$J$616,255),0))=0,"",INDEX('Disaggregation Data'!$L$315:$L$616,MATCH(LEFT(X364,255),LEFT('Disaggregation Data'!J$315:$J$616,255),0))),"")</f>
        <v/>
      </c>
      <c r="G364" s="481" t="str">
        <f t="array" ref="G364">IFERROR(IF(INDEX('Disaggregation Data'!$M$315:$M$616,MATCH(LEFT(X364,255),LEFT('Disaggregation Data'!$J$315:$J$616,255),0))=0,(E364/F364)*100,INDEX('Disaggregation Data'!$M$315:$M$616,MATCH(LEFT(X364,255),LEFT('Disaggregation Data'!J$315:$J$616,255),0))),"")</f>
        <v/>
      </c>
      <c r="H364" s="420" t="str">
        <f t="array" ref="H364">IFERROR(IF(INDEX('Disaggregation Data'!$N$315:$N$616,MATCH(LEFT(X364,255),LEFT('Disaggregation Data'!$J$315:$J$616,255),0))=0,"",INDEX('Disaggregation Data'!$N$315:$N$616,MATCH(LEFT(X364,255),LEFT('Disaggregation Data'!J$315:$J$616,255),0))),"")</f>
        <v/>
      </c>
      <c r="I364" s="420" t="str">
        <f t="array" ref="I364">IFERROR(IF(INDEX('Disaggregation Data'!$Q$315:$Q$616,MATCH(LEFT(X364,255),LEFT('Disaggregation Data'!$J$315:$J$616,255),0))=0,"",INDEX('Disaggregation Data'!$Q$315:$Q$616,MATCH(LEFT(X364,255),LEFT('Disaggregation Data'!J$315:$J$616,255),0))),"")</f>
        <v/>
      </c>
      <c r="J364" s="434" t="str">
        <f t="array" ref="J364">IFERROR(IF(INDEX('Disaggregation Data'!$R$315:$R$616,MATCH(LEFT(X364,255),LEFT('Disaggregation Data'!$J$315:$J$616,255),0))=0,"",INDEX('Disaggregation Data'!$R$315:$R$616,MATCH(LEFT(X364,255),LEFT('Disaggregation Data'!J$315:$J$616,255),0))),"")</f>
        <v/>
      </c>
      <c r="K364" s="471"/>
      <c r="L364" s="471"/>
      <c r="M364" s="471"/>
      <c r="N364" s="471"/>
      <c r="O364" s="471"/>
      <c r="P364" s="416"/>
      <c r="Q364" s="416"/>
      <c r="R364" s="416"/>
      <c r="S364" s="416"/>
      <c r="T364" s="416"/>
      <c r="U364" s="420" t="str">
        <f t="array" ref="U364">IFERROR(IF(INDEX('Disaggregation Data'!$O$315:$O$616,MATCH(LEFT(X364,255),LEFT('Disaggregation Data'!$J$315:$J$616,255),0))=0,"",INDEX('Disaggregation Data'!$O$315:$O$616,MATCH(LEFT(X364,255),LEFT('Disaggregation Data'!J$315:$J$616,255),0))),"")</f>
        <v/>
      </c>
      <c r="V364" s="434" t="str">
        <f t="array" ref="V364">IFERROR(IF(INDEX('Disaggregation Data'!$P$315:$P$616,MATCH(LEFT(X364,255),LEFT('Disaggregation Data'!$J$315:$J$616,255),0))=0,"",INDEX('Disaggregation Data'!$P$315:$P$616,MATCH(LEFT(X364,255),LEFT('Disaggregation Data'!J$315:$J$616,255),0))),"")</f>
        <v/>
      </c>
      <c r="W364" s="514"/>
      <c r="X364" s="514" t="str">
        <f t="shared" si="24"/>
        <v>CM-2c(M): Proportion de cas de paludisme confirmés ayant reçu un traitement antipaludique de première intention dans des locaux du secteur privé</v>
      </c>
      <c r="Y364" s="514">
        <f t="shared" si="25"/>
        <v>7</v>
      </c>
      <c r="Z364" s="514" t="str">
        <f t="shared" si="26"/>
        <v>CM-2c(M): Proportion de cas de paludisme confirmés ayant reçu un traitement antipaludique de première intention dans des locaux du secteur privé-7</v>
      </c>
      <c r="AA364" s="514" t="b">
        <f t="shared" si="27"/>
        <v>1</v>
      </c>
      <c r="AB364" s="514" t="s">
        <v>1879</v>
      </c>
      <c r="AC364" s="514" t="str">
        <f t="array" ref="AC364">IFERROR(IF(INDEX('Disaggregation Records'!$G$95:$G$183,MATCH(LEFT(Z364,255),LEFT('Disaggregation Records'!$D$95:$D$183,255),0))=0,"",INDEX('Disaggregation Records'!$G$95:$G$183,MATCH(LEFT(Z364,255),LEFT('Disaggregation Records'!$D$95:$D$183,255),0))),"")</f>
        <v/>
      </c>
      <c r="AD364" s="514" t="s">
        <v>863</v>
      </c>
      <c r="AE364" s="379"/>
      <c r="AF364" s="133"/>
      <c r="AG364" s="133"/>
    </row>
    <row r="365" spans="1:33" ht="47.1" customHeight="1" x14ac:dyDescent="0.25">
      <c r="A365" s="396">
        <v>4</v>
      </c>
      <c r="B365" s="414" t="str">
        <f>IFERROR(VLOOKUP(A365,'Coverage Indicators - Section D'!$A$10:$Y$42,25,FALSE),"")</f>
        <v>CM-2c(M): Proportion de cas de paludisme confirmés ayant reçu un traitement antipaludique de première intention dans des locaux du secteur privé</v>
      </c>
      <c r="C365" s="509" t="str">
        <f t="array" ref="C365">IFERROR(IF(INDEX('Disaggregation Records'!$E$95:$E$183,MATCH(LEFT(Z365,255),LEFT('Disaggregation Records'!$D$95:$D$183,255),0))=0,"",INDEX('Disaggregation Records'!$E$95:$E$183,MATCH(LEFT(Z365,255),LEFT('Disaggregation Records'!$D$95:$D$183,255),0))),"")</f>
        <v/>
      </c>
      <c r="D365" s="509" t="str">
        <f t="array" ref="D365">IFERROR(IF(INDEX('Disaggregation Records'!$F$95:$F$183,MATCH(LEFT(Z365,255),LEFT('Disaggregation Records'!$D$95:$D$183,255),0))=0,"",INDEX('Disaggregation Records'!$F$95:$F$183,MATCH(LEFT(Z365,255),LEFT('Disaggregation Records'!$D$95:$D$183,255),0))),"")</f>
        <v/>
      </c>
      <c r="E365" s="416" t="str">
        <f t="array" ref="E365">IFERROR(IF(INDEX('Disaggregation Data'!$K$315:$K$616,MATCH(LEFT(X365,255),LEFT('Disaggregation Data'!$J$315:$J$616,255),0))=0,"",INDEX('Disaggregation Data'!$K$315:$K$616,MATCH(LEFT(X365,255),LEFT('Disaggregation Data'!J$315:$J$616,255),0))),"")</f>
        <v/>
      </c>
      <c r="F365" s="417" t="str">
        <f t="array" ref="F365">IFERROR(IF(INDEX('Disaggregation Data'!$L$315:$L$616,MATCH(LEFT(X365,255),LEFT('Disaggregation Data'!$J$315:$J$616,255),0))=0,"",INDEX('Disaggregation Data'!$L$315:$L$616,MATCH(LEFT(X365,255),LEFT('Disaggregation Data'!J$315:$J$616,255),0))),"")</f>
        <v/>
      </c>
      <c r="G365" s="481" t="str">
        <f t="array" ref="G365">IFERROR(IF(INDEX('Disaggregation Data'!$M$315:$M$616,MATCH(LEFT(X365,255),LEFT('Disaggregation Data'!$J$315:$J$616,255),0))=0,(E365/F365)*100,INDEX('Disaggregation Data'!$M$315:$M$616,MATCH(LEFT(X365,255),LEFT('Disaggregation Data'!J$315:$J$616,255),0))),"")</f>
        <v/>
      </c>
      <c r="H365" s="420" t="str">
        <f t="array" ref="H365">IFERROR(IF(INDEX('Disaggregation Data'!$N$315:$N$616,MATCH(LEFT(X365,255),LEFT('Disaggregation Data'!$J$315:$J$616,255),0))=0,"",INDEX('Disaggregation Data'!$N$315:$N$616,MATCH(LEFT(X365,255),LEFT('Disaggregation Data'!J$315:$J$616,255),0))),"")</f>
        <v/>
      </c>
      <c r="I365" s="420" t="str">
        <f t="array" ref="I365">IFERROR(IF(INDEX('Disaggregation Data'!$Q$315:$Q$616,MATCH(LEFT(X365,255),LEFT('Disaggregation Data'!$J$315:$J$616,255),0))=0,"",INDEX('Disaggregation Data'!$Q$315:$Q$616,MATCH(LEFT(X365,255),LEFT('Disaggregation Data'!J$315:$J$616,255),0))),"")</f>
        <v/>
      </c>
      <c r="J365" s="434" t="str">
        <f t="array" ref="J365">IFERROR(IF(INDEX('Disaggregation Data'!$R$315:$R$616,MATCH(LEFT(X365,255),LEFT('Disaggregation Data'!$J$315:$J$616,255),0))=0,"",INDEX('Disaggregation Data'!$R$315:$R$616,MATCH(LEFT(X365,255),LEFT('Disaggregation Data'!J$315:$J$616,255),0))),"")</f>
        <v/>
      </c>
      <c r="K365" s="471"/>
      <c r="L365" s="471"/>
      <c r="M365" s="471"/>
      <c r="N365" s="471"/>
      <c r="O365" s="471"/>
      <c r="P365" s="416"/>
      <c r="Q365" s="416"/>
      <c r="R365" s="416"/>
      <c r="S365" s="416"/>
      <c r="T365" s="416"/>
      <c r="U365" s="420" t="str">
        <f t="array" ref="U365">IFERROR(IF(INDEX('Disaggregation Data'!$O$315:$O$616,MATCH(LEFT(X365,255),LEFT('Disaggregation Data'!$J$315:$J$616,255),0))=0,"",INDEX('Disaggregation Data'!$O$315:$O$616,MATCH(LEFT(X365,255),LEFT('Disaggregation Data'!J$315:$J$616,255),0))),"")</f>
        <v/>
      </c>
      <c r="V365" s="434" t="str">
        <f t="array" ref="V365">IFERROR(IF(INDEX('Disaggregation Data'!$P$315:$P$616,MATCH(LEFT(X365,255),LEFT('Disaggregation Data'!$J$315:$J$616,255),0))=0,"",INDEX('Disaggregation Data'!$P$315:$P$616,MATCH(LEFT(X365,255),LEFT('Disaggregation Data'!J$315:$J$616,255),0))),"")</f>
        <v/>
      </c>
      <c r="W365" s="514"/>
      <c r="X365" s="514" t="str">
        <f t="shared" si="24"/>
        <v>CM-2c(M): Proportion de cas de paludisme confirmés ayant reçu un traitement antipaludique de première intention dans des locaux du secteur privé</v>
      </c>
      <c r="Y365" s="514">
        <f t="shared" si="25"/>
        <v>8</v>
      </c>
      <c r="Z365" s="514" t="str">
        <f t="shared" si="26"/>
        <v>CM-2c(M): Proportion de cas de paludisme confirmés ayant reçu un traitement antipaludique de première intention dans des locaux du secteur privé-8</v>
      </c>
      <c r="AA365" s="514" t="b">
        <f t="shared" si="27"/>
        <v>1</v>
      </c>
      <c r="AB365" s="514" t="s">
        <v>1880</v>
      </c>
      <c r="AC365" s="514" t="str">
        <f t="array" ref="AC365">IFERROR(IF(INDEX('Disaggregation Records'!$G$95:$G$183,MATCH(LEFT(Z365,255),LEFT('Disaggregation Records'!$D$95:$D$183,255),0))=0,"",INDEX('Disaggregation Records'!$G$95:$G$183,MATCH(LEFT(Z365,255),LEFT('Disaggregation Records'!$D$95:$D$183,255),0))),"")</f>
        <v/>
      </c>
      <c r="AD365" s="514" t="s">
        <v>863</v>
      </c>
      <c r="AE365" s="379"/>
      <c r="AF365" s="133"/>
      <c r="AG365" s="133"/>
    </row>
    <row r="366" spans="1:33" ht="47.1" customHeight="1" x14ac:dyDescent="0.25">
      <c r="A366" s="396">
        <v>4</v>
      </c>
      <c r="B366" s="414" t="str">
        <f>IFERROR(VLOOKUP(A366,'Coverage Indicators - Section D'!$A$10:$Y$42,25,FALSE),"")</f>
        <v>CM-2c(M): Proportion de cas de paludisme confirmés ayant reçu un traitement antipaludique de première intention dans des locaux du secteur privé</v>
      </c>
      <c r="C366" s="509" t="str">
        <f t="array" ref="C366">IFERROR(IF(INDEX('Disaggregation Records'!$E$95:$E$183,MATCH(LEFT(Z366,255),LEFT('Disaggregation Records'!$D$95:$D$183,255),0))=0,"",INDEX('Disaggregation Records'!$E$95:$E$183,MATCH(LEFT(Z366,255),LEFT('Disaggregation Records'!$D$95:$D$183,255),0))),"")</f>
        <v/>
      </c>
      <c r="D366" s="509" t="str">
        <f t="array" ref="D366">IFERROR(IF(INDEX('Disaggregation Records'!$F$95:$F$183,MATCH(LEFT(Z366,255),LEFT('Disaggregation Records'!$D$95:$D$183,255),0))=0,"",INDEX('Disaggregation Records'!$F$95:$F$183,MATCH(LEFT(Z366,255),LEFT('Disaggregation Records'!$D$95:$D$183,255),0))),"")</f>
        <v/>
      </c>
      <c r="E366" s="416" t="str">
        <f t="array" ref="E366">IFERROR(IF(INDEX('Disaggregation Data'!$K$315:$K$616,MATCH(LEFT(X366,255),LEFT('Disaggregation Data'!$J$315:$J$616,255),0))=0,"",INDEX('Disaggregation Data'!$K$315:$K$616,MATCH(LEFT(X366,255),LEFT('Disaggregation Data'!J$315:$J$616,255),0))),"")</f>
        <v/>
      </c>
      <c r="F366" s="417" t="str">
        <f t="array" ref="F366">IFERROR(IF(INDEX('Disaggregation Data'!$L$315:$L$616,MATCH(LEFT(X366,255),LEFT('Disaggregation Data'!$J$315:$J$616,255),0))=0,"",INDEX('Disaggregation Data'!$L$315:$L$616,MATCH(LEFT(X366,255),LEFT('Disaggregation Data'!J$315:$J$616,255),0))),"")</f>
        <v/>
      </c>
      <c r="G366" s="481" t="str">
        <f t="array" ref="G366">IFERROR(IF(INDEX('Disaggregation Data'!$M$315:$M$616,MATCH(LEFT(X366,255),LEFT('Disaggregation Data'!$J$315:$J$616,255),0))=0,(E366/F366)*100,INDEX('Disaggregation Data'!$M$315:$M$616,MATCH(LEFT(X366,255),LEFT('Disaggregation Data'!J$315:$J$616,255),0))),"")</f>
        <v/>
      </c>
      <c r="H366" s="420" t="str">
        <f t="array" ref="H366">IFERROR(IF(INDEX('Disaggregation Data'!$N$315:$N$616,MATCH(LEFT(X366,255),LEFT('Disaggregation Data'!$J$315:$J$616,255),0))=0,"",INDEX('Disaggregation Data'!$N$315:$N$616,MATCH(LEFT(X366,255),LEFT('Disaggregation Data'!J$315:$J$616,255),0))),"")</f>
        <v/>
      </c>
      <c r="I366" s="420" t="str">
        <f t="array" ref="I366">IFERROR(IF(INDEX('Disaggregation Data'!$Q$315:$Q$616,MATCH(LEFT(X366,255),LEFT('Disaggregation Data'!$J$315:$J$616,255),0))=0,"",INDEX('Disaggregation Data'!$Q$315:$Q$616,MATCH(LEFT(X366,255),LEFT('Disaggregation Data'!J$315:$J$616,255),0))),"")</f>
        <v/>
      </c>
      <c r="J366" s="434" t="str">
        <f t="array" ref="J366">IFERROR(IF(INDEX('Disaggregation Data'!$R$315:$R$616,MATCH(LEFT(X366,255),LEFT('Disaggregation Data'!$J$315:$J$616,255),0))=0,"",INDEX('Disaggregation Data'!$R$315:$R$616,MATCH(LEFT(X366,255),LEFT('Disaggregation Data'!J$315:$J$616,255),0))),"")</f>
        <v/>
      </c>
      <c r="K366" s="471"/>
      <c r="L366" s="471"/>
      <c r="M366" s="471"/>
      <c r="N366" s="471"/>
      <c r="O366" s="471"/>
      <c r="P366" s="416"/>
      <c r="Q366" s="416"/>
      <c r="R366" s="416"/>
      <c r="S366" s="416"/>
      <c r="T366" s="416"/>
      <c r="U366" s="420" t="str">
        <f t="array" ref="U366">IFERROR(IF(INDEX('Disaggregation Data'!$O$315:$O$616,MATCH(LEFT(X366,255),LEFT('Disaggregation Data'!$J$315:$J$616,255),0))=0,"",INDEX('Disaggregation Data'!$O$315:$O$616,MATCH(LEFT(X366,255),LEFT('Disaggregation Data'!J$315:$J$616,255),0))),"")</f>
        <v/>
      </c>
      <c r="V366" s="434" t="str">
        <f t="array" ref="V366">IFERROR(IF(INDEX('Disaggregation Data'!$P$315:$P$616,MATCH(LEFT(X366,255),LEFT('Disaggregation Data'!$J$315:$J$616,255),0))=0,"",INDEX('Disaggregation Data'!$P$315:$P$616,MATCH(LEFT(X366,255),LEFT('Disaggregation Data'!J$315:$J$616,255),0))),"")</f>
        <v/>
      </c>
      <c r="W366" s="514"/>
      <c r="X366" s="514" t="str">
        <f t="shared" si="24"/>
        <v>CM-2c(M): Proportion de cas de paludisme confirmés ayant reçu un traitement antipaludique de première intention dans des locaux du secteur privé</v>
      </c>
      <c r="Y366" s="514">
        <f t="shared" si="25"/>
        <v>9</v>
      </c>
      <c r="Z366" s="514" t="str">
        <f t="shared" si="26"/>
        <v>CM-2c(M): Proportion de cas de paludisme confirmés ayant reçu un traitement antipaludique de première intention dans des locaux du secteur privé-9</v>
      </c>
      <c r="AA366" s="514" t="b">
        <f t="shared" si="27"/>
        <v>1</v>
      </c>
      <c r="AB366" s="514" t="s">
        <v>1881</v>
      </c>
      <c r="AC366" s="514" t="str">
        <f t="array" ref="AC366">IFERROR(IF(INDEX('Disaggregation Records'!$G$95:$G$183,MATCH(LEFT(Z366,255),LEFT('Disaggregation Records'!$D$95:$D$183,255),0))=0,"",INDEX('Disaggregation Records'!$G$95:$G$183,MATCH(LEFT(Z366,255),LEFT('Disaggregation Records'!$D$95:$D$183,255),0))),"")</f>
        <v/>
      </c>
      <c r="AD366" s="514" t="s">
        <v>863</v>
      </c>
      <c r="AE366" s="379"/>
      <c r="AF366" s="133"/>
      <c r="AG366" s="133"/>
    </row>
    <row r="367" spans="1:33" ht="47.1" customHeight="1" x14ac:dyDescent="0.25">
      <c r="A367" s="396">
        <v>5</v>
      </c>
      <c r="B367" s="414" t="str">
        <f>IFERROR(VLOOKUP(A367,'Coverage Indicators - Section D'!$A$10:$Y$42,25,FALSE),"")</f>
        <v/>
      </c>
      <c r="C367" s="509" t="str">
        <f t="array" ref="C367">IFERROR(IF(INDEX('Disaggregation Records'!$E$95:$E$183,MATCH(LEFT(Z367,255),LEFT('Disaggregation Records'!$D$95:$D$183,255),0))=0,"",INDEX('Disaggregation Records'!$E$95:$E$183,MATCH(LEFT(Z367,255),LEFT('Disaggregation Records'!$D$95:$D$183,255),0))),"")</f>
        <v/>
      </c>
      <c r="D367" s="509" t="str">
        <f t="array" ref="D367">IFERROR(IF(INDEX('Disaggregation Records'!$F$95:$F$183,MATCH(LEFT(Z367,255),LEFT('Disaggregation Records'!$D$95:$D$183,255),0))=0,"",INDEX('Disaggregation Records'!$F$95:$F$183,MATCH(LEFT(Z367,255),LEFT('Disaggregation Records'!$D$95:$D$183,255),0))),"")</f>
        <v/>
      </c>
      <c r="E367" s="416" t="str">
        <f t="array" ref="E367">IFERROR(IF(INDEX('Disaggregation Data'!$K$315:$K$616,MATCH(LEFT(X367,255),LEFT('Disaggregation Data'!$J$315:$J$616,255),0))=0,"",INDEX('Disaggregation Data'!$K$315:$K$616,MATCH(LEFT(X367,255),LEFT('Disaggregation Data'!J$315:$J$616,255),0))),"")</f>
        <v/>
      </c>
      <c r="F367" s="417" t="str">
        <f t="array" ref="F367">IFERROR(IF(INDEX('Disaggregation Data'!$L$315:$L$616,MATCH(LEFT(X367,255),LEFT('Disaggregation Data'!$J$315:$J$616,255),0))=0,"",INDEX('Disaggregation Data'!$L$315:$L$616,MATCH(LEFT(X367,255),LEFT('Disaggregation Data'!J$315:$J$616,255),0))),"")</f>
        <v/>
      </c>
      <c r="G367" s="481" t="str">
        <f t="array" ref="G367">IFERROR(IF(INDEX('Disaggregation Data'!$M$315:$M$616,MATCH(LEFT(X367,255),LEFT('Disaggregation Data'!$J$315:$J$616,255),0))=0,(E367/F367)*100,INDEX('Disaggregation Data'!$M$315:$M$616,MATCH(LEFT(X367,255),LEFT('Disaggregation Data'!J$315:$J$616,255),0))),"")</f>
        <v/>
      </c>
      <c r="H367" s="420" t="str">
        <f t="array" ref="H367">IFERROR(IF(INDEX('Disaggregation Data'!$N$315:$N$616,MATCH(LEFT(X367,255),LEFT('Disaggregation Data'!$J$315:$J$616,255),0))=0,"",INDEX('Disaggregation Data'!$N$315:$N$616,MATCH(LEFT(X367,255),LEFT('Disaggregation Data'!J$315:$J$616,255),0))),"")</f>
        <v/>
      </c>
      <c r="I367" s="420" t="str">
        <f t="array" ref="I367">IFERROR(IF(INDEX('Disaggregation Data'!$Q$315:$Q$616,MATCH(LEFT(X367,255),LEFT('Disaggregation Data'!$J$315:$J$616,255),0))=0,"",INDEX('Disaggregation Data'!$Q$315:$Q$616,MATCH(LEFT(X367,255),LEFT('Disaggregation Data'!J$315:$J$616,255),0))),"")</f>
        <v/>
      </c>
      <c r="J367" s="434" t="str">
        <f t="array" ref="J367">IFERROR(IF(INDEX('Disaggregation Data'!$R$315:$R$616,MATCH(LEFT(X367,255),LEFT('Disaggregation Data'!$J$315:$J$616,255),0))=0,"",INDEX('Disaggregation Data'!$R$315:$R$616,MATCH(LEFT(X367,255),LEFT('Disaggregation Data'!J$315:$J$616,255),0))),"")</f>
        <v/>
      </c>
      <c r="K367" s="471"/>
      <c r="L367" s="471"/>
      <c r="M367" s="471"/>
      <c r="N367" s="471"/>
      <c r="O367" s="471"/>
      <c r="P367" s="416"/>
      <c r="Q367" s="416"/>
      <c r="R367" s="416"/>
      <c r="S367" s="416"/>
      <c r="T367" s="416"/>
      <c r="U367" s="420" t="str">
        <f t="array" ref="U367">IFERROR(IF(INDEX('Disaggregation Data'!$O$315:$O$616,MATCH(LEFT(X367,255),LEFT('Disaggregation Data'!$J$315:$J$616,255),0))=0,"",INDEX('Disaggregation Data'!$O$315:$O$616,MATCH(LEFT(X367,255),LEFT('Disaggregation Data'!J$315:$J$616,255),0))),"")</f>
        <v/>
      </c>
      <c r="V367" s="434" t="str">
        <f t="array" ref="V367">IFERROR(IF(INDEX('Disaggregation Data'!$P$315:$P$616,MATCH(LEFT(X367,255),LEFT('Disaggregation Data'!$J$315:$J$616,255),0))=0,"",INDEX('Disaggregation Data'!$P$315:$P$616,MATCH(LEFT(X367,255),LEFT('Disaggregation Data'!J$315:$J$616,255),0))),"")</f>
        <v/>
      </c>
      <c r="W367" s="514"/>
      <c r="X367" s="514" t="str">
        <f t="shared" si="24"/>
        <v/>
      </c>
      <c r="Y367" s="514">
        <f t="shared" si="25"/>
        <v>0</v>
      </c>
      <c r="Z367" s="514" t="str">
        <f t="shared" si="26"/>
        <v/>
      </c>
      <c r="AA367" s="514" t="b">
        <f t="shared" si="27"/>
        <v>0</v>
      </c>
      <c r="AB367" s="514" t="s">
        <v>1883</v>
      </c>
      <c r="AC367" s="514" t="str">
        <f t="array" ref="AC367">IFERROR(IF(INDEX('Disaggregation Records'!$G$95:$G$183,MATCH(LEFT(Z367,255),LEFT('Disaggregation Records'!$D$95:$D$183,255),0))=0,"",INDEX('Disaggregation Records'!$G$95:$G$183,MATCH(LEFT(Z367,255),LEFT('Disaggregation Records'!$D$95:$D$183,255),0))),"")</f>
        <v/>
      </c>
      <c r="AD367" s="514" t="s">
        <v>866</v>
      </c>
      <c r="AE367" s="379"/>
      <c r="AF367" s="133"/>
      <c r="AG367" s="133"/>
    </row>
    <row r="368" spans="1:33" ht="47.1" customHeight="1" x14ac:dyDescent="0.25">
      <c r="A368" s="396">
        <v>5</v>
      </c>
      <c r="B368" s="414" t="str">
        <f>IFERROR(VLOOKUP(A368,'Coverage Indicators - Section D'!$A$10:$Y$42,25,FALSE),"")</f>
        <v/>
      </c>
      <c r="C368" s="509" t="str">
        <f t="array" ref="C368">IFERROR(IF(INDEX('Disaggregation Records'!$E$95:$E$183,MATCH(LEFT(Z368,255),LEFT('Disaggregation Records'!$D$95:$D$183,255),0))=0,"",INDEX('Disaggregation Records'!$E$95:$E$183,MATCH(LEFT(Z368,255),LEFT('Disaggregation Records'!$D$95:$D$183,255),0))),"")</f>
        <v/>
      </c>
      <c r="D368" s="509" t="str">
        <f t="array" ref="D368">IFERROR(IF(INDEX('Disaggregation Records'!$F$95:$F$183,MATCH(LEFT(Z368,255),LEFT('Disaggregation Records'!$D$95:$D$183,255),0))=0,"",INDEX('Disaggregation Records'!$F$95:$F$183,MATCH(LEFT(Z368,255),LEFT('Disaggregation Records'!$D$95:$D$183,255),0))),"")</f>
        <v/>
      </c>
      <c r="E368" s="416" t="str">
        <f t="array" ref="E368">IFERROR(IF(INDEX('Disaggregation Data'!$K$315:$K$616,MATCH(LEFT(X368,255),LEFT('Disaggregation Data'!$J$315:$J$616,255),0))=0,"",INDEX('Disaggregation Data'!$K$315:$K$616,MATCH(LEFT(X368,255),LEFT('Disaggregation Data'!J$315:$J$616,255),0))),"")</f>
        <v/>
      </c>
      <c r="F368" s="417" t="str">
        <f t="array" ref="F368">IFERROR(IF(INDEX('Disaggregation Data'!$L$315:$L$616,MATCH(LEFT(X368,255),LEFT('Disaggregation Data'!$J$315:$J$616,255),0))=0,"",INDEX('Disaggregation Data'!$L$315:$L$616,MATCH(LEFT(X368,255),LEFT('Disaggregation Data'!J$315:$J$616,255),0))),"")</f>
        <v/>
      </c>
      <c r="G368" s="481" t="str">
        <f t="array" ref="G368">IFERROR(IF(INDEX('Disaggregation Data'!$M$315:$M$616,MATCH(LEFT(X368,255),LEFT('Disaggregation Data'!$J$315:$J$616,255),0))=0,(E368/F368)*100,INDEX('Disaggregation Data'!$M$315:$M$616,MATCH(LEFT(X368,255),LEFT('Disaggregation Data'!J$315:$J$616,255),0))),"")</f>
        <v/>
      </c>
      <c r="H368" s="420" t="str">
        <f t="array" ref="H368">IFERROR(IF(INDEX('Disaggregation Data'!$N$315:$N$616,MATCH(LEFT(X368,255),LEFT('Disaggregation Data'!$J$315:$J$616,255),0))=0,"",INDEX('Disaggregation Data'!$N$315:$N$616,MATCH(LEFT(X368,255),LEFT('Disaggregation Data'!J$315:$J$616,255),0))),"")</f>
        <v/>
      </c>
      <c r="I368" s="420" t="str">
        <f t="array" ref="I368">IFERROR(IF(INDEX('Disaggregation Data'!$Q$315:$Q$616,MATCH(LEFT(X368,255),LEFT('Disaggregation Data'!$J$315:$J$616,255),0))=0,"",INDEX('Disaggregation Data'!$Q$315:$Q$616,MATCH(LEFT(X368,255),LEFT('Disaggregation Data'!J$315:$J$616,255),0))),"")</f>
        <v/>
      </c>
      <c r="J368" s="434" t="str">
        <f t="array" ref="J368">IFERROR(IF(INDEX('Disaggregation Data'!$R$315:$R$616,MATCH(LEFT(X368,255),LEFT('Disaggregation Data'!$J$315:$J$616,255),0))=0,"",INDEX('Disaggregation Data'!$R$315:$R$616,MATCH(LEFT(X368,255),LEFT('Disaggregation Data'!J$315:$J$616,255),0))),"")</f>
        <v/>
      </c>
      <c r="K368" s="471"/>
      <c r="L368" s="471"/>
      <c r="M368" s="471"/>
      <c r="N368" s="471"/>
      <c r="O368" s="471"/>
      <c r="P368" s="416"/>
      <c r="Q368" s="416"/>
      <c r="R368" s="416"/>
      <c r="S368" s="416"/>
      <c r="T368" s="416"/>
      <c r="U368" s="420" t="str">
        <f t="array" ref="U368">IFERROR(IF(INDEX('Disaggregation Data'!$O$315:$O$616,MATCH(LEFT(X368,255),LEFT('Disaggregation Data'!$J$315:$J$616,255),0))=0,"",INDEX('Disaggregation Data'!$O$315:$O$616,MATCH(LEFT(X368,255),LEFT('Disaggregation Data'!J$315:$J$616,255),0))),"")</f>
        <v/>
      </c>
      <c r="V368" s="434" t="str">
        <f t="array" ref="V368">IFERROR(IF(INDEX('Disaggregation Data'!$P$315:$P$616,MATCH(LEFT(X368,255),LEFT('Disaggregation Data'!$J$315:$J$616,255),0))=0,"",INDEX('Disaggregation Data'!$P$315:$P$616,MATCH(LEFT(X368,255),LEFT('Disaggregation Data'!J$315:$J$616,255),0))),"")</f>
        <v/>
      </c>
      <c r="W368" s="514"/>
      <c r="X368" s="514" t="str">
        <f t="shared" si="24"/>
        <v/>
      </c>
      <c r="Y368" s="514">
        <f t="shared" si="25"/>
        <v>1</v>
      </c>
      <c r="Z368" s="514" t="str">
        <f t="shared" si="26"/>
        <v/>
      </c>
      <c r="AA368" s="514" t="b">
        <f t="shared" si="27"/>
        <v>0</v>
      </c>
      <c r="AB368" s="514" t="s">
        <v>1885</v>
      </c>
      <c r="AC368" s="514" t="str">
        <f t="array" ref="AC368">IFERROR(IF(INDEX('Disaggregation Records'!$G$95:$G$183,MATCH(LEFT(Z368,255),LEFT('Disaggregation Records'!$D$95:$D$183,255),0))=0,"",INDEX('Disaggregation Records'!$G$95:$G$183,MATCH(LEFT(Z368,255),LEFT('Disaggregation Records'!$D$95:$D$183,255),0))),"")</f>
        <v/>
      </c>
      <c r="AD368" s="514" t="s">
        <v>866</v>
      </c>
      <c r="AE368" s="379"/>
      <c r="AF368" s="133"/>
      <c r="AG368" s="133"/>
    </row>
    <row r="369" spans="1:33" ht="47.1" customHeight="1" x14ac:dyDescent="0.25">
      <c r="A369" s="396">
        <v>5</v>
      </c>
      <c r="B369" s="414" t="str">
        <f>IFERROR(VLOOKUP(A369,'Coverage Indicators - Section D'!$A$10:$Y$42,25,FALSE),"")</f>
        <v/>
      </c>
      <c r="C369" s="509" t="str">
        <f t="array" ref="C369">IFERROR(IF(INDEX('Disaggregation Records'!$E$95:$E$183,MATCH(LEFT(Z369,255),LEFT('Disaggregation Records'!$D$95:$D$183,255),0))=0,"",INDEX('Disaggregation Records'!$E$95:$E$183,MATCH(LEFT(Z369,255),LEFT('Disaggregation Records'!$D$95:$D$183,255),0))),"")</f>
        <v/>
      </c>
      <c r="D369" s="509" t="str">
        <f t="array" ref="D369">IFERROR(IF(INDEX('Disaggregation Records'!$F$95:$F$183,MATCH(LEFT(Z369,255),LEFT('Disaggregation Records'!$D$95:$D$183,255),0))=0,"",INDEX('Disaggregation Records'!$F$95:$F$183,MATCH(LEFT(Z369,255),LEFT('Disaggregation Records'!$D$95:$D$183,255),0))),"")</f>
        <v/>
      </c>
      <c r="E369" s="416" t="str">
        <f t="array" ref="E369">IFERROR(IF(INDEX('Disaggregation Data'!$K$315:$K$616,MATCH(LEFT(X369,255),LEFT('Disaggregation Data'!$J$315:$J$616,255),0))=0,"",INDEX('Disaggregation Data'!$K$315:$K$616,MATCH(LEFT(X369,255),LEFT('Disaggregation Data'!J$315:$J$616,255),0))),"")</f>
        <v/>
      </c>
      <c r="F369" s="417" t="str">
        <f t="array" ref="F369">IFERROR(IF(INDEX('Disaggregation Data'!$L$315:$L$616,MATCH(LEFT(X369,255),LEFT('Disaggregation Data'!$J$315:$J$616,255),0))=0,"",INDEX('Disaggregation Data'!$L$315:$L$616,MATCH(LEFT(X369,255),LEFT('Disaggregation Data'!J$315:$J$616,255),0))),"")</f>
        <v/>
      </c>
      <c r="G369" s="481" t="str">
        <f t="array" ref="G369">IFERROR(IF(INDEX('Disaggregation Data'!$M$315:$M$616,MATCH(LEFT(X369,255),LEFT('Disaggregation Data'!$J$315:$J$616,255),0))=0,(E369/F369)*100,INDEX('Disaggregation Data'!$M$315:$M$616,MATCH(LEFT(X369,255),LEFT('Disaggregation Data'!J$315:$J$616,255),0))),"")</f>
        <v/>
      </c>
      <c r="H369" s="420" t="str">
        <f t="array" ref="H369">IFERROR(IF(INDEX('Disaggregation Data'!$N$315:$N$616,MATCH(LEFT(X369,255),LEFT('Disaggregation Data'!$J$315:$J$616,255),0))=0,"",INDEX('Disaggregation Data'!$N$315:$N$616,MATCH(LEFT(X369,255),LEFT('Disaggregation Data'!J$315:$J$616,255),0))),"")</f>
        <v/>
      </c>
      <c r="I369" s="420" t="str">
        <f t="array" ref="I369">IFERROR(IF(INDEX('Disaggregation Data'!$Q$315:$Q$616,MATCH(LEFT(X369,255),LEFT('Disaggregation Data'!$J$315:$J$616,255),0))=0,"",INDEX('Disaggregation Data'!$Q$315:$Q$616,MATCH(LEFT(X369,255),LEFT('Disaggregation Data'!J$315:$J$616,255),0))),"")</f>
        <v/>
      </c>
      <c r="J369" s="434" t="str">
        <f t="array" ref="J369">IFERROR(IF(INDEX('Disaggregation Data'!$R$315:$R$616,MATCH(LEFT(X369,255),LEFT('Disaggregation Data'!$J$315:$J$616,255),0))=0,"",INDEX('Disaggregation Data'!$R$315:$R$616,MATCH(LEFT(X369,255),LEFT('Disaggregation Data'!J$315:$J$616,255),0))),"")</f>
        <v/>
      </c>
      <c r="K369" s="471"/>
      <c r="L369" s="471"/>
      <c r="M369" s="471"/>
      <c r="N369" s="471"/>
      <c r="O369" s="471"/>
      <c r="P369" s="416"/>
      <c r="Q369" s="416"/>
      <c r="R369" s="416"/>
      <c r="S369" s="416"/>
      <c r="T369" s="416"/>
      <c r="U369" s="420" t="str">
        <f t="array" ref="U369">IFERROR(IF(INDEX('Disaggregation Data'!$O$315:$O$616,MATCH(LEFT(X369,255),LEFT('Disaggregation Data'!$J$315:$J$616,255),0))=0,"",INDEX('Disaggregation Data'!$O$315:$O$616,MATCH(LEFT(X369,255),LEFT('Disaggregation Data'!J$315:$J$616,255),0))),"")</f>
        <v/>
      </c>
      <c r="V369" s="434" t="str">
        <f t="array" ref="V369">IFERROR(IF(INDEX('Disaggregation Data'!$P$315:$P$616,MATCH(LEFT(X369,255),LEFT('Disaggregation Data'!$J$315:$J$616,255),0))=0,"",INDEX('Disaggregation Data'!$P$315:$P$616,MATCH(LEFT(X369,255),LEFT('Disaggregation Data'!J$315:$J$616,255),0))),"")</f>
        <v/>
      </c>
      <c r="W369" s="514"/>
      <c r="X369" s="514" t="str">
        <f t="shared" si="24"/>
        <v/>
      </c>
      <c r="Y369" s="514">
        <f t="shared" si="25"/>
        <v>2</v>
      </c>
      <c r="Z369" s="514" t="str">
        <f t="shared" si="26"/>
        <v/>
      </c>
      <c r="AA369" s="514" t="b">
        <f t="shared" si="27"/>
        <v>0</v>
      </c>
      <c r="AB369" s="514" t="s">
        <v>1886</v>
      </c>
      <c r="AC369" s="514" t="str">
        <f t="array" ref="AC369">IFERROR(IF(INDEX('Disaggregation Records'!$G$95:$G$183,MATCH(LEFT(Z369,255),LEFT('Disaggregation Records'!$D$95:$D$183,255),0))=0,"",INDEX('Disaggregation Records'!$G$95:$G$183,MATCH(LEFT(Z369,255),LEFT('Disaggregation Records'!$D$95:$D$183,255),0))),"")</f>
        <v/>
      </c>
      <c r="AD369" s="514" t="s">
        <v>866</v>
      </c>
      <c r="AE369" s="379"/>
      <c r="AF369" s="133"/>
      <c r="AG369" s="133"/>
    </row>
    <row r="370" spans="1:33" ht="47.1" customHeight="1" x14ac:dyDescent="0.25">
      <c r="A370" s="396">
        <v>5</v>
      </c>
      <c r="B370" s="414" t="str">
        <f>IFERROR(VLOOKUP(A370,'Coverage Indicators - Section D'!$A$10:$Y$42,25,FALSE),"")</f>
        <v/>
      </c>
      <c r="C370" s="509" t="str">
        <f t="array" ref="C370">IFERROR(IF(INDEX('Disaggregation Records'!$E$95:$E$183,MATCH(LEFT(Z370,255),LEFT('Disaggregation Records'!$D$95:$D$183,255),0))=0,"",INDEX('Disaggregation Records'!$E$95:$E$183,MATCH(LEFT(Z370,255),LEFT('Disaggregation Records'!$D$95:$D$183,255),0))),"")</f>
        <v/>
      </c>
      <c r="D370" s="509" t="str">
        <f t="array" ref="D370">IFERROR(IF(INDEX('Disaggregation Records'!$F$95:$F$183,MATCH(LEFT(Z370,255),LEFT('Disaggregation Records'!$D$95:$D$183,255),0))=0,"",INDEX('Disaggregation Records'!$F$95:$F$183,MATCH(LEFT(Z370,255),LEFT('Disaggregation Records'!$D$95:$D$183,255),0))),"")</f>
        <v/>
      </c>
      <c r="E370" s="416" t="str">
        <f t="array" ref="E370">IFERROR(IF(INDEX('Disaggregation Data'!$K$315:$K$616,MATCH(LEFT(X370,255),LEFT('Disaggregation Data'!$J$315:$J$616,255),0))=0,"",INDEX('Disaggregation Data'!$K$315:$K$616,MATCH(LEFT(X370,255),LEFT('Disaggregation Data'!J$315:$J$616,255),0))),"")</f>
        <v/>
      </c>
      <c r="F370" s="417" t="str">
        <f t="array" ref="F370">IFERROR(IF(INDEX('Disaggregation Data'!$L$315:$L$616,MATCH(LEFT(X370,255),LEFT('Disaggregation Data'!$J$315:$J$616,255),0))=0,"",INDEX('Disaggregation Data'!$L$315:$L$616,MATCH(LEFT(X370,255),LEFT('Disaggregation Data'!J$315:$J$616,255),0))),"")</f>
        <v/>
      </c>
      <c r="G370" s="481" t="str">
        <f t="array" ref="G370">IFERROR(IF(INDEX('Disaggregation Data'!$M$315:$M$616,MATCH(LEFT(X370,255),LEFT('Disaggregation Data'!$J$315:$J$616,255),0))=0,(E370/F370)*100,INDEX('Disaggregation Data'!$M$315:$M$616,MATCH(LEFT(X370,255),LEFT('Disaggregation Data'!J$315:$J$616,255),0))),"")</f>
        <v/>
      </c>
      <c r="H370" s="420" t="str">
        <f t="array" ref="H370">IFERROR(IF(INDEX('Disaggregation Data'!$N$315:$N$616,MATCH(LEFT(X370,255),LEFT('Disaggregation Data'!$J$315:$J$616,255),0))=0,"",INDEX('Disaggregation Data'!$N$315:$N$616,MATCH(LEFT(X370,255),LEFT('Disaggregation Data'!J$315:$J$616,255),0))),"")</f>
        <v/>
      </c>
      <c r="I370" s="420" t="str">
        <f t="array" ref="I370">IFERROR(IF(INDEX('Disaggregation Data'!$Q$315:$Q$616,MATCH(LEFT(X370,255),LEFT('Disaggregation Data'!$J$315:$J$616,255),0))=0,"",INDEX('Disaggregation Data'!$Q$315:$Q$616,MATCH(LEFT(X370,255),LEFT('Disaggregation Data'!J$315:$J$616,255),0))),"")</f>
        <v/>
      </c>
      <c r="J370" s="434" t="str">
        <f t="array" ref="J370">IFERROR(IF(INDEX('Disaggregation Data'!$R$315:$R$616,MATCH(LEFT(X370,255),LEFT('Disaggregation Data'!$J$315:$J$616,255),0))=0,"",INDEX('Disaggregation Data'!$R$315:$R$616,MATCH(LEFT(X370,255),LEFT('Disaggregation Data'!J$315:$J$616,255),0))),"")</f>
        <v/>
      </c>
      <c r="K370" s="471"/>
      <c r="L370" s="471"/>
      <c r="M370" s="471"/>
      <c r="N370" s="471"/>
      <c r="O370" s="471"/>
      <c r="P370" s="416"/>
      <c r="Q370" s="416"/>
      <c r="R370" s="416"/>
      <c r="S370" s="416"/>
      <c r="T370" s="416"/>
      <c r="U370" s="420" t="str">
        <f t="array" ref="U370">IFERROR(IF(INDEX('Disaggregation Data'!$O$315:$O$616,MATCH(LEFT(X370,255),LEFT('Disaggregation Data'!$J$315:$J$616,255),0))=0,"",INDEX('Disaggregation Data'!$O$315:$O$616,MATCH(LEFT(X370,255),LEFT('Disaggregation Data'!J$315:$J$616,255),0))),"")</f>
        <v/>
      </c>
      <c r="V370" s="434" t="str">
        <f t="array" ref="V370">IFERROR(IF(INDEX('Disaggregation Data'!$P$315:$P$616,MATCH(LEFT(X370,255),LEFT('Disaggregation Data'!$J$315:$J$616,255),0))=0,"",INDEX('Disaggregation Data'!$P$315:$P$616,MATCH(LEFT(X370,255),LEFT('Disaggregation Data'!J$315:$J$616,255),0))),"")</f>
        <v/>
      </c>
      <c r="W370" s="514"/>
      <c r="X370" s="514" t="str">
        <f t="shared" si="24"/>
        <v/>
      </c>
      <c r="Y370" s="514">
        <f t="shared" si="25"/>
        <v>3</v>
      </c>
      <c r="Z370" s="514" t="str">
        <f t="shared" si="26"/>
        <v/>
      </c>
      <c r="AA370" s="514" t="b">
        <f t="shared" si="27"/>
        <v>0</v>
      </c>
      <c r="AB370" s="514" t="s">
        <v>1887</v>
      </c>
      <c r="AC370" s="514" t="str">
        <f t="array" ref="AC370">IFERROR(IF(INDEX('Disaggregation Records'!$G$95:$G$183,MATCH(LEFT(Z370,255),LEFT('Disaggregation Records'!$D$95:$D$183,255),0))=0,"",INDEX('Disaggregation Records'!$G$95:$G$183,MATCH(LEFT(Z370,255),LEFT('Disaggregation Records'!$D$95:$D$183,255),0))),"")</f>
        <v/>
      </c>
      <c r="AD370" s="514" t="s">
        <v>866</v>
      </c>
      <c r="AE370" s="379"/>
      <c r="AF370" s="133"/>
      <c r="AG370" s="133"/>
    </row>
    <row r="371" spans="1:33" ht="47.1" customHeight="1" x14ac:dyDescent="0.25">
      <c r="A371" s="396">
        <v>5</v>
      </c>
      <c r="B371" s="414" t="str">
        <f>IFERROR(VLOOKUP(A371,'Coverage Indicators - Section D'!$A$10:$Y$42,25,FALSE),"")</f>
        <v/>
      </c>
      <c r="C371" s="509" t="str">
        <f t="array" ref="C371">IFERROR(IF(INDEX('Disaggregation Records'!$E$95:$E$183,MATCH(LEFT(Z371,255),LEFT('Disaggregation Records'!$D$95:$D$183,255),0))=0,"",INDEX('Disaggregation Records'!$E$95:$E$183,MATCH(LEFT(Z371,255),LEFT('Disaggregation Records'!$D$95:$D$183,255),0))),"")</f>
        <v/>
      </c>
      <c r="D371" s="509" t="str">
        <f t="array" ref="D371">IFERROR(IF(INDEX('Disaggregation Records'!$F$95:$F$183,MATCH(LEFT(Z371,255),LEFT('Disaggregation Records'!$D$95:$D$183,255),0))=0,"",INDEX('Disaggregation Records'!$F$95:$F$183,MATCH(LEFT(Z371,255),LEFT('Disaggregation Records'!$D$95:$D$183,255),0))),"")</f>
        <v/>
      </c>
      <c r="E371" s="416" t="str">
        <f t="array" ref="E371">IFERROR(IF(INDEX('Disaggregation Data'!$K$315:$K$616,MATCH(LEFT(X371,255),LEFT('Disaggregation Data'!$J$315:$J$616,255),0))=0,"",INDEX('Disaggregation Data'!$K$315:$K$616,MATCH(LEFT(X371,255),LEFT('Disaggregation Data'!J$315:$J$616,255),0))),"")</f>
        <v/>
      </c>
      <c r="F371" s="417" t="str">
        <f t="array" ref="F371">IFERROR(IF(INDEX('Disaggregation Data'!$L$315:$L$616,MATCH(LEFT(X371,255),LEFT('Disaggregation Data'!$J$315:$J$616,255),0))=0,"",INDEX('Disaggregation Data'!$L$315:$L$616,MATCH(LEFT(X371,255),LEFT('Disaggregation Data'!J$315:$J$616,255),0))),"")</f>
        <v/>
      </c>
      <c r="G371" s="481" t="str">
        <f t="array" ref="G371">IFERROR(IF(INDEX('Disaggregation Data'!$M$315:$M$616,MATCH(LEFT(X371,255),LEFT('Disaggregation Data'!$J$315:$J$616,255),0))=0,(E371/F371)*100,INDEX('Disaggregation Data'!$M$315:$M$616,MATCH(LEFT(X371,255),LEFT('Disaggregation Data'!J$315:$J$616,255),0))),"")</f>
        <v/>
      </c>
      <c r="H371" s="420" t="str">
        <f t="array" ref="H371">IFERROR(IF(INDEX('Disaggregation Data'!$N$315:$N$616,MATCH(LEFT(X371,255),LEFT('Disaggregation Data'!$J$315:$J$616,255),0))=0,"",INDEX('Disaggregation Data'!$N$315:$N$616,MATCH(LEFT(X371,255),LEFT('Disaggregation Data'!J$315:$J$616,255),0))),"")</f>
        <v/>
      </c>
      <c r="I371" s="420" t="str">
        <f t="array" ref="I371">IFERROR(IF(INDEX('Disaggregation Data'!$Q$315:$Q$616,MATCH(LEFT(X371,255),LEFT('Disaggregation Data'!$J$315:$J$616,255),0))=0,"",INDEX('Disaggregation Data'!$Q$315:$Q$616,MATCH(LEFT(X371,255),LEFT('Disaggregation Data'!J$315:$J$616,255),0))),"")</f>
        <v/>
      </c>
      <c r="J371" s="434" t="str">
        <f t="array" ref="J371">IFERROR(IF(INDEX('Disaggregation Data'!$R$315:$R$616,MATCH(LEFT(X371,255),LEFT('Disaggregation Data'!$J$315:$J$616,255),0))=0,"",INDEX('Disaggregation Data'!$R$315:$R$616,MATCH(LEFT(X371,255),LEFT('Disaggregation Data'!J$315:$J$616,255),0))),"")</f>
        <v/>
      </c>
      <c r="K371" s="471"/>
      <c r="L371" s="471"/>
      <c r="M371" s="471"/>
      <c r="N371" s="471"/>
      <c r="O371" s="471"/>
      <c r="P371" s="416"/>
      <c r="Q371" s="416"/>
      <c r="R371" s="416"/>
      <c r="S371" s="416"/>
      <c r="T371" s="416"/>
      <c r="U371" s="420" t="str">
        <f t="array" ref="U371">IFERROR(IF(INDEX('Disaggregation Data'!$O$315:$O$616,MATCH(LEFT(X371,255),LEFT('Disaggregation Data'!$J$315:$J$616,255),0))=0,"",INDEX('Disaggregation Data'!$O$315:$O$616,MATCH(LEFT(X371,255),LEFT('Disaggregation Data'!J$315:$J$616,255),0))),"")</f>
        <v/>
      </c>
      <c r="V371" s="434" t="str">
        <f t="array" ref="V371">IFERROR(IF(INDEX('Disaggregation Data'!$P$315:$P$616,MATCH(LEFT(X371,255),LEFT('Disaggregation Data'!$J$315:$J$616,255),0))=0,"",INDEX('Disaggregation Data'!$P$315:$P$616,MATCH(LEFT(X371,255),LEFT('Disaggregation Data'!J$315:$J$616,255),0))),"")</f>
        <v/>
      </c>
      <c r="W371" s="514"/>
      <c r="X371" s="514" t="str">
        <f t="shared" si="24"/>
        <v/>
      </c>
      <c r="Y371" s="514">
        <f t="shared" si="25"/>
        <v>4</v>
      </c>
      <c r="Z371" s="514" t="str">
        <f t="shared" si="26"/>
        <v/>
      </c>
      <c r="AA371" s="514" t="b">
        <f t="shared" si="27"/>
        <v>0</v>
      </c>
      <c r="AB371" s="514" t="s">
        <v>1888</v>
      </c>
      <c r="AC371" s="514" t="str">
        <f t="array" ref="AC371">IFERROR(IF(INDEX('Disaggregation Records'!$G$95:$G$183,MATCH(LEFT(Z371,255),LEFT('Disaggregation Records'!$D$95:$D$183,255),0))=0,"",INDEX('Disaggregation Records'!$G$95:$G$183,MATCH(LEFT(Z371,255),LEFT('Disaggregation Records'!$D$95:$D$183,255),0))),"")</f>
        <v/>
      </c>
      <c r="AD371" s="514" t="s">
        <v>866</v>
      </c>
      <c r="AE371" s="379"/>
      <c r="AF371" s="133"/>
      <c r="AG371" s="133"/>
    </row>
    <row r="372" spans="1:33" ht="47.1" customHeight="1" x14ac:dyDescent="0.25">
      <c r="A372" s="396">
        <v>5</v>
      </c>
      <c r="B372" s="414" t="str">
        <f>IFERROR(VLOOKUP(A372,'Coverage Indicators - Section D'!$A$10:$Y$42,25,FALSE),"")</f>
        <v/>
      </c>
      <c r="C372" s="509" t="str">
        <f t="array" ref="C372">IFERROR(IF(INDEX('Disaggregation Records'!$E$95:$E$183,MATCH(LEFT(Z372,255),LEFT('Disaggregation Records'!$D$95:$D$183,255),0))=0,"",INDEX('Disaggregation Records'!$E$95:$E$183,MATCH(LEFT(Z372,255),LEFT('Disaggregation Records'!$D$95:$D$183,255),0))),"")</f>
        <v/>
      </c>
      <c r="D372" s="509" t="str">
        <f t="array" ref="D372">IFERROR(IF(INDEX('Disaggregation Records'!$F$95:$F$183,MATCH(LEFT(Z372,255),LEFT('Disaggregation Records'!$D$95:$D$183,255),0))=0,"",INDEX('Disaggregation Records'!$F$95:$F$183,MATCH(LEFT(Z372,255),LEFT('Disaggregation Records'!$D$95:$D$183,255),0))),"")</f>
        <v/>
      </c>
      <c r="E372" s="416" t="str">
        <f t="array" ref="E372">IFERROR(IF(INDEX('Disaggregation Data'!$K$315:$K$616,MATCH(LEFT(X372,255),LEFT('Disaggregation Data'!$J$315:$J$616,255),0))=0,"",INDEX('Disaggregation Data'!$K$315:$K$616,MATCH(LEFT(X372,255),LEFT('Disaggregation Data'!J$315:$J$616,255),0))),"")</f>
        <v/>
      </c>
      <c r="F372" s="417" t="str">
        <f t="array" ref="F372">IFERROR(IF(INDEX('Disaggregation Data'!$L$315:$L$616,MATCH(LEFT(X372,255),LEFT('Disaggregation Data'!$J$315:$J$616,255),0))=0,"",INDEX('Disaggregation Data'!$L$315:$L$616,MATCH(LEFT(X372,255),LEFT('Disaggregation Data'!J$315:$J$616,255),0))),"")</f>
        <v/>
      </c>
      <c r="G372" s="481" t="str">
        <f t="array" ref="G372">IFERROR(IF(INDEX('Disaggregation Data'!$M$315:$M$616,MATCH(LEFT(X372,255),LEFT('Disaggregation Data'!$J$315:$J$616,255),0))=0,(E372/F372)*100,INDEX('Disaggregation Data'!$M$315:$M$616,MATCH(LEFT(X372,255),LEFT('Disaggregation Data'!J$315:$J$616,255),0))),"")</f>
        <v/>
      </c>
      <c r="H372" s="420" t="str">
        <f t="array" ref="H372">IFERROR(IF(INDEX('Disaggregation Data'!$N$315:$N$616,MATCH(LEFT(X372,255),LEFT('Disaggregation Data'!$J$315:$J$616,255),0))=0,"",INDEX('Disaggregation Data'!$N$315:$N$616,MATCH(LEFT(X372,255),LEFT('Disaggregation Data'!J$315:$J$616,255),0))),"")</f>
        <v/>
      </c>
      <c r="I372" s="420" t="str">
        <f t="array" ref="I372">IFERROR(IF(INDEX('Disaggregation Data'!$Q$315:$Q$616,MATCH(LEFT(X372,255),LEFT('Disaggregation Data'!$J$315:$J$616,255),0))=0,"",INDEX('Disaggregation Data'!$Q$315:$Q$616,MATCH(LEFT(X372,255),LEFT('Disaggregation Data'!J$315:$J$616,255),0))),"")</f>
        <v/>
      </c>
      <c r="J372" s="434" t="str">
        <f t="array" ref="J372">IFERROR(IF(INDEX('Disaggregation Data'!$R$315:$R$616,MATCH(LEFT(X372,255),LEFT('Disaggregation Data'!$J$315:$J$616,255),0))=0,"",INDEX('Disaggregation Data'!$R$315:$R$616,MATCH(LEFT(X372,255),LEFT('Disaggregation Data'!J$315:$J$616,255),0))),"")</f>
        <v/>
      </c>
      <c r="K372" s="471"/>
      <c r="L372" s="471"/>
      <c r="M372" s="471"/>
      <c r="N372" s="471"/>
      <c r="O372" s="471"/>
      <c r="P372" s="416"/>
      <c r="Q372" s="416"/>
      <c r="R372" s="416"/>
      <c r="S372" s="416"/>
      <c r="T372" s="416"/>
      <c r="U372" s="420" t="str">
        <f t="array" ref="U372">IFERROR(IF(INDEX('Disaggregation Data'!$O$315:$O$616,MATCH(LEFT(X372,255),LEFT('Disaggregation Data'!$J$315:$J$616,255),0))=0,"",INDEX('Disaggregation Data'!$O$315:$O$616,MATCH(LEFT(X372,255),LEFT('Disaggregation Data'!J$315:$J$616,255),0))),"")</f>
        <v/>
      </c>
      <c r="V372" s="434" t="str">
        <f t="array" ref="V372">IFERROR(IF(INDEX('Disaggregation Data'!$P$315:$P$616,MATCH(LEFT(X372,255),LEFT('Disaggregation Data'!$J$315:$J$616,255),0))=0,"",INDEX('Disaggregation Data'!$P$315:$P$616,MATCH(LEFT(X372,255),LEFT('Disaggregation Data'!J$315:$J$616,255),0))),"")</f>
        <v/>
      </c>
      <c r="W372" s="514"/>
      <c r="X372" s="514" t="str">
        <f t="shared" si="24"/>
        <v/>
      </c>
      <c r="Y372" s="514">
        <f t="shared" si="25"/>
        <v>5</v>
      </c>
      <c r="Z372" s="514" t="str">
        <f t="shared" si="26"/>
        <v/>
      </c>
      <c r="AA372" s="514" t="b">
        <f t="shared" si="27"/>
        <v>0</v>
      </c>
      <c r="AB372" s="514" t="s">
        <v>1889</v>
      </c>
      <c r="AC372" s="514" t="str">
        <f t="array" ref="AC372">IFERROR(IF(INDEX('Disaggregation Records'!$G$95:$G$183,MATCH(LEFT(Z372,255),LEFT('Disaggregation Records'!$D$95:$D$183,255),0))=0,"",INDEX('Disaggregation Records'!$G$95:$G$183,MATCH(LEFT(Z372,255),LEFT('Disaggregation Records'!$D$95:$D$183,255),0))),"")</f>
        <v/>
      </c>
      <c r="AD372" s="514" t="s">
        <v>866</v>
      </c>
      <c r="AE372" s="379"/>
      <c r="AF372" s="133"/>
      <c r="AG372" s="133"/>
    </row>
    <row r="373" spans="1:33" ht="47.1" customHeight="1" x14ac:dyDescent="0.25">
      <c r="A373" s="396">
        <v>5</v>
      </c>
      <c r="B373" s="414" t="str">
        <f>IFERROR(VLOOKUP(A373,'Coverage Indicators - Section D'!$A$10:$Y$42,25,FALSE),"")</f>
        <v/>
      </c>
      <c r="C373" s="509" t="str">
        <f t="array" ref="C373">IFERROR(IF(INDEX('Disaggregation Records'!$E$95:$E$183,MATCH(LEFT(Z373,255),LEFT('Disaggregation Records'!$D$95:$D$183,255),0))=0,"",INDEX('Disaggregation Records'!$E$95:$E$183,MATCH(LEFT(Z373,255),LEFT('Disaggregation Records'!$D$95:$D$183,255),0))),"")</f>
        <v/>
      </c>
      <c r="D373" s="509" t="str">
        <f t="array" ref="D373">IFERROR(IF(INDEX('Disaggregation Records'!$F$95:$F$183,MATCH(LEFT(Z373,255),LEFT('Disaggregation Records'!$D$95:$D$183,255),0))=0,"",INDEX('Disaggregation Records'!$F$95:$F$183,MATCH(LEFT(Z373,255),LEFT('Disaggregation Records'!$D$95:$D$183,255),0))),"")</f>
        <v/>
      </c>
      <c r="E373" s="416" t="str">
        <f t="array" ref="E373">IFERROR(IF(INDEX('Disaggregation Data'!$K$315:$K$616,MATCH(LEFT(X373,255),LEFT('Disaggregation Data'!$J$315:$J$616,255),0))=0,"",INDEX('Disaggregation Data'!$K$315:$K$616,MATCH(LEFT(X373,255),LEFT('Disaggregation Data'!J$315:$J$616,255),0))),"")</f>
        <v/>
      </c>
      <c r="F373" s="417" t="str">
        <f t="array" ref="F373">IFERROR(IF(INDEX('Disaggregation Data'!$L$315:$L$616,MATCH(LEFT(X373,255),LEFT('Disaggregation Data'!$J$315:$J$616,255),0))=0,"",INDEX('Disaggregation Data'!$L$315:$L$616,MATCH(LEFT(X373,255),LEFT('Disaggregation Data'!J$315:$J$616,255),0))),"")</f>
        <v/>
      </c>
      <c r="G373" s="481" t="str">
        <f t="array" ref="G373">IFERROR(IF(INDEX('Disaggregation Data'!$M$315:$M$616,MATCH(LEFT(X373,255),LEFT('Disaggregation Data'!$J$315:$J$616,255),0))=0,(E373/F373)*100,INDEX('Disaggregation Data'!$M$315:$M$616,MATCH(LEFT(X373,255),LEFT('Disaggregation Data'!J$315:$J$616,255),0))),"")</f>
        <v/>
      </c>
      <c r="H373" s="420" t="str">
        <f t="array" ref="H373">IFERROR(IF(INDEX('Disaggregation Data'!$N$315:$N$616,MATCH(LEFT(X373,255),LEFT('Disaggregation Data'!$J$315:$J$616,255),0))=0,"",INDEX('Disaggregation Data'!$N$315:$N$616,MATCH(LEFT(X373,255),LEFT('Disaggregation Data'!J$315:$J$616,255),0))),"")</f>
        <v/>
      </c>
      <c r="I373" s="420" t="str">
        <f t="array" ref="I373">IFERROR(IF(INDEX('Disaggregation Data'!$Q$315:$Q$616,MATCH(LEFT(X373,255),LEFT('Disaggregation Data'!$J$315:$J$616,255),0))=0,"",INDEX('Disaggregation Data'!$Q$315:$Q$616,MATCH(LEFT(X373,255),LEFT('Disaggregation Data'!J$315:$J$616,255),0))),"")</f>
        <v/>
      </c>
      <c r="J373" s="434" t="str">
        <f t="array" ref="J373">IFERROR(IF(INDEX('Disaggregation Data'!$R$315:$R$616,MATCH(LEFT(X373,255),LEFT('Disaggregation Data'!$J$315:$J$616,255),0))=0,"",INDEX('Disaggregation Data'!$R$315:$R$616,MATCH(LEFT(X373,255),LEFT('Disaggregation Data'!J$315:$J$616,255),0))),"")</f>
        <v/>
      </c>
      <c r="K373" s="471"/>
      <c r="L373" s="471"/>
      <c r="M373" s="471"/>
      <c r="N373" s="471"/>
      <c r="O373" s="471"/>
      <c r="P373" s="416"/>
      <c r="Q373" s="416"/>
      <c r="R373" s="416"/>
      <c r="S373" s="416"/>
      <c r="T373" s="416"/>
      <c r="U373" s="420" t="str">
        <f t="array" ref="U373">IFERROR(IF(INDEX('Disaggregation Data'!$O$315:$O$616,MATCH(LEFT(X373,255),LEFT('Disaggregation Data'!$J$315:$J$616,255),0))=0,"",INDEX('Disaggregation Data'!$O$315:$O$616,MATCH(LEFT(X373,255),LEFT('Disaggregation Data'!J$315:$J$616,255),0))),"")</f>
        <v/>
      </c>
      <c r="V373" s="434" t="str">
        <f t="array" ref="V373">IFERROR(IF(INDEX('Disaggregation Data'!$P$315:$P$616,MATCH(LEFT(X373,255),LEFT('Disaggregation Data'!$J$315:$J$616,255),0))=0,"",INDEX('Disaggregation Data'!$P$315:$P$616,MATCH(LEFT(X373,255),LEFT('Disaggregation Data'!J$315:$J$616,255),0))),"")</f>
        <v/>
      </c>
      <c r="W373" s="514"/>
      <c r="X373" s="514" t="str">
        <f t="shared" si="24"/>
        <v/>
      </c>
      <c r="Y373" s="514">
        <f t="shared" si="25"/>
        <v>6</v>
      </c>
      <c r="Z373" s="514" t="str">
        <f t="shared" si="26"/>
        <v/>
      </c>
      <c r="AA373" s="514" t="b">
        <f t="shared" si="27"/>
        <v>0</v>
      </c>
      <c r="AB373" s="514" t="s">
        <v>1890</v>
      </c>
      <c r="AC373" s="514" t="str">
        <f t="array" ref="AC373">IFERROR(IF(INDEX('Disaggregation Records'!$G$95:$G$183,MATCH(LEFT(Z373,255),LEFT('Disaggregation Records'!$D$95:$D$183,255),0))=0,"",INDEX('Disaggregation Records'!$G$95:$G$183,MATCH(LEFT(Z373,255),LEFT('Disaggregation Records'!$D$95:$D$183,255),0))),"")</f>
        <v/>
      </c>
      <c r="AD373" s="514" t="s">
        <v>866</v>
      </c>
      <c r="AE373" s="379"/>
      <c r="AF373" s="133"/>
      <c r="AG373" s="133"/>
    </row>
    <row r="374" spans="1:33" ht="47.1" customHeight="1" x14ac:dyDescent="0.25">
      <c r="A374" s="396">
        <v>5</v>
      </c>
      <c r="B374" s="414" t="str">
        <f>IFERROR(VLOOKUP(A374,'Coverage Indicators - Section D'!$A$10:$Y$42,25,FALSE),"")</f>
        <v/>
      </c>
      <c r="C374" s="509" t="str">
        <f t="array" ref="C374">IFERROR(IF(INDEX('Disaggregation Records'!$E$95:$E$183,MATCH(LEFT(Z374,255),LEFT('Disaggregation Records'!$D$95:$D$183,255),0))=0,"",INDEX('Disaggregation Records'!$E$95:$E$183,MATCH(LEFT(Z374,255),LEFT('Disaggregation Records'!$D$95:$D$183,255),0))),"")</f>
        <v/>
      </c>
      <c r="D374" s="509" t="str">
        <f t="array" ref="D374">IFERROR(IF(INDEX('Disaggregation Records'!$F$95:$F$183,MATCH(LEFT(Z374,255),LEFT('Disaggregation Records'!$D$95:$D$183,255),0))=0,"",INDEX('Disaggregation Records'!$F$95:$F$183,MATCH(LEFT(Z374,255),LEFT('Disaggregation Records'!$D$95:$D$183,255),0))),"")</f>
        <v/>
      </c>
      <c r="E374" s="416" t="str">
        <f t="array" ref="E374">IFERROR(IF(INDEX('Disaggregation Data'!$K$315:$K$616,MATCH(LEFT(X374,255),LEFT('Disaggregation Data'!$J$315:$J$616,255),0))=0,"",INDEX('Disaggregation Data'!$K$315:$K$616,MATCH(LEFT(X374,255),LEFT('Disaggregation Data'!J$315:$J$616,255),0))),"")</f>
        <v/>
      </c>
      <c r="F374" s="417" t="str">
        <f t="array" ref="F374">IFERROR(IF(INDEX('Disaggregation Data'!$L$315:$L$616,MATCH(LEFT(X374,255),LEFT('Disaggregation Data'!$J$315:$J$616,255),0))=0,"",INDEX('Disaggregation Data'!$L$315:$L$616,MATCH(LEFT(X374,255),LEFT('Disaggregation Data'!J$315:$J$616,255),0))),"")</f>
        <v/>
      </c>
      <c r="G374" s="481" t="str">
        <f t="array" ref="G374">IFERROR(IF(INDEX('Disaggregation Data'!$M$315:$M$616,MATCH(LEFT(X374,255),LEFT('Disaggregation Data'!$J$315:$J$616,255),0))=0,(E374/F374)*100,INDEX('Disaggregation Data'!$M$315:$M$616,MATCH(LEFT(X374,255),LEFT('Disaggregation Data'!J$315:$J$616,255),0))),"")</f>
        <v/>
      </c>
      <c r="H374" s="420" t="str">
        <f t="array" ref="H374">IFERROR(IF(INDEX('Disaggregation Data'!$N$315:$N$616,MATCH(LEFT(X374,255),LEFT('Disaggregation Data'!$J$315:$J$616,255),0))=0,"",INDEX('Disaggregation Data'!$N$315:$N$616,MATCH(LEFT(X374,255),LEFT('Disaggregation Data'!J$315:$J$616,255),0))),"")</f>
        <v/>
      </c>
      <c r="I374" s="420" t="str">
        <f t="array" ref="I374">IFERROR(IF(INDEX('Disaggregation Data'!$Q$315:$Q$616,MATCH(LEFT(X374,255),LEFT('Disaggregation Data'!$J$315:$J$616,255),0))=0,"",INDEX('Disaggregation Data'!$Q$315:$Q$616,MATCH(LEFT(X374,255),LEFT('Disaggregation Data'!J$315:$J$616,255),0))),"")</f>
        <v/>
      </c>
      <c r="J374" s="434" t="str">
        <f t="array" ref="J374">IFERROR(IF(INDEX('Disaggregation Data'!$R$315:$R$616,MATCH(LEFT(X374,255),LEFT('Disaggregation Data'!$J$315:$J$616,255),0))=0,"",INDEX('Disaggregation Data'!$R$315:$R$616,MATCH(LEFT(X374,255),LEFT('Disaggregation Data'!J$315:$J$616,255),0))),"")</f>
        <v/>
      </c>
      <c r="K374" s="471"/>
      <c r="L374" s="471"/>
      <c r="M374" s="471"/>
      <c r="N374" s="471"/>
      <c r="O374" s="471"/>
      <c r="P374" s="416"/>
      <c r="Q374" s="416"/>
      <c r="R374" s="416"/>
      <c r="S374" s="416"/>
      <c r="T374" s="416"/>
      <c r="U374" s="420" t="str">
        <f t="array" ref="U374">IFERROR(IF(INDEX('Disaggregation Data'!$O$315:$O$616,MATCH(LEFT(X374,255),LEFT('Disaggregation Data'!$J$315:$J$616,255),0))=0,"",INDEX('Disaggregation Data'!$O$315:$O$616,MATCH(LEFT(X374,255),LEFT('Disaggregation Data'!J$315:$J$616,255),0))),"")</f>
        <v/>
      </c>
      <c r="V374" s="434" t="str">
        <f t="array" ref="V374">IFERROR(IF(INDEX('Disaggregation Data'!$P$315:$P$616,MATCH(LEFT(X374,255),LEFT('Disaggregation Data'!$J$315:$J$616,255),0))=0,"",INDEX('Disaggregation Data'!$P$315:$P$616,MATCH(LEFT(X374,255),LEFT('Disaggregation Data'!J$315:$J$616,255),0))),"")</f>
        <v/>
      </c>
      <c r="W374" s="514"/>
      <c r="X374" s="514" t="str">
        <f t="shared" si="24"/>
        <v/>
      </c>
      <c r="Y374" s="514">
        <f t="shared" si="25"/>
        <v>7</v>
      </c>
      <c r="Z374" s="514" t="str">
        <f t="shared" si="26"/>
        <v/>
      </c>
      <c r="AA374" s="514" t="b">
        <f t="shared" si="27"/>
        <v>0</v>
      </c>
      <c r="AB374" s="514" t="s">
        <v>1891</v>
      </c>
      <c r="AC374" s="514" t="str">
        <f t="array" ref="AC374">IFERROR(IF(INDEX('Disaggregation Records'!$G$95:$G$183,MATCH(LEFT(Z374,255),LEFT('Disaggregation Records'!$D$95:$D$183,255),0))=0,"",INDEX('Disaggregation Records'!$G$95:$G$183,MATCH(LEFT(Z374,255),LEFT('Disaggregation Records'!$D$95:$D$183,255),0))),"")</f>
        <v/>
      </c>
      <c r="AD374" s="514" t="s">
        <v>866</v>
      </c>
      <c r="AE374" s="379"/>
      <c r="AF374" s="133"/>
      <c r="AG374" s="133"/>
    </row>
    <row r="375" spans="1:33" ht="47.1" customHeight="1" x14ac:dyDescent="0.25">
      <c r="A375" s="396">
        <v>5</v>
      </c>
      <c r="B375" s="414" t="str">
        <f>IFERROR(VLOOKUP(A375,'Coverage Indicators - Section D'!$A$10:$Y$42,25,FALSE),"")</f>
        <v/>
      </c>
      <c r="C375" s="509" t="str">
        <f t="array" ref="C375">IFERROR(IF(INDEX('Disaggregation Records'!$E$95:$E$183,MATCH(LEFT(Z375,255),LEFT('Disaggregation Records'!$D$95:$D$183,255),0))=0,"",INDEX('Disaggregation Records'!$E$95:$E$183,MATCH(LEFT(Z375,255),LEFT('Disaggregation Records'!$D$95:$D$183,255),0))),"")</f>
        <v/>
      </c>
      <c r="D375" s="509" t="str">
        <f t="array" ref="D375">IFERROR(IF(INDEX('Disaggregation Records'!$F$95:$F$183,MATCH(LEFT(Z375,255),LEFT('Disaggregation Records'!$D$95:$D$183,255),0))=0,"",INDEX('Disaggregation Records'!$F$95:$F$183,MATCH(LEFT(Z375,255),LEFT('Disaggregation Records'!$D$95:$D$183,255),0))),"")</f>
        <v/>
      </c>
      <c r="E375" s="416" t="str">
        <f t="array" ref="E375">IFERROR(IF(INDEX('Disaggregation Data'!$K$315:$K$616,MATCH(LEFT(X375,255),LEFT('Disaggregation Data'!$J$315:$J$616,255),0))=0,"",INDEX('Disaggregation Data'!$K$315:$K$616,MATCH(LEFT(X375,255),LEFT('Disaggregation Data'!J$315:$J$616,255),0))),"")</f>
        <v/>
      </c>
      <c r="F375" s="417" t="str">
        <f t="array" ref="F375">IFERROR(IF(INDEX('Disaggregation Data'!$L$315:$L$616,MATCH(LEFT(X375,255),LEFT('Disaggregation Data'!$J$315:$J$616,255),0))=0,"",INDEX('Disaggregation Data'!$L$315:$L$616,MATCH(LEFT(X375,255),LEFT('Disaggregation Data'!J$315:$J$616,255),0))),"")</f>
        <v/>
      </c>
      <c r="G375" s="481" t="str">
        <f t="array" ref="G375">IFERROR(IF(INDEX('Disaggregation Data'!$M$315:$M$616,MATCH(LEFT(X375,255),LEFT('Disaggregation Data'!$J$315:$J$616,255),0))=0,(E375/F375)*100,INDEX('Disaggregation Data'!$M$315:$M$616,MATCH(LEFT(X375,255),LEFT('Disaggregation Data'!J$315:$J$616,255),0))),"")</f>
        <v/>
      </c>
      <c r="H375" s="420" t="str">
        <f t="array" ref="H375">IFERROR(IF(INDEX('Disaggregation Data'!$N$315:$N$616,MATCH(LEFT(X375,255),LEFT('Disaggregation Data'!$J$315:$J$616,255),0))=0,"",INDEX('Disaggregation Data'!$N$315:$N$616,MATCH(LEFT(X375,255),LEFT('Disaggregation Data'!J$315:$J$616,255),0))),"")</f>
        <v/>
      </c>
      <c r="I375" s="420" t="str">
        <f t="array" ref="I375">IFERROR(IF(INDEX('Disaggregation Data'!$Q$315:$Q$616,MATCH(LEFT(X375,255),LEFT('Disaggregation Data'!$J$315:$J$616,255),0))=0,"",INDEX('Disaggregation Data'!$Q$315:$Q$616,MATCH(LEFT(X375,255),LEFT('Disaggregation Data'!J$315:$J$616,255),0))),"")</f>
        <v/>
      </c>
      <c r="J375" s="434" t="str">
        <f t="array" ref="J375">IFERROR(IF(INDEX('Disaggregation Data'!$R$315:$R$616,MATCH(LEFT(X375,255),LEFT('Disaggregation Data'!$J$315:$J$616,255),0))=0,"",INDEX('Disaggregation Data'!$R$315:$R$616,MATCH(LEFT(X375,255),LEFT('Disaggregation Data'!J$315:$J$616,255),0))),"")</f>
        <v/>
      </c>
      <c r="K375" s="471"/>
      <c r="L375" s="471"/>
      <c r="M375" s="471"/>
      <c r="N375" s="471"/>
      <c r="O375" s="471"/>
      <c r="P375" s="416"/>
      <c r="Q375" s="416"/>
      <c r="R375" s="416"/>
      <c r="S375" s="416"/>
      <c r="T375" s="416"/>
      <c r="U375" s="420" t="str">
        <f t="array" ref="U375">IFERROR(IF(INDEX('Disaggregation Data'!$O$315:$O$616,MATCH(LEFT(X375,255),LEFT('Disaggregation Data'!$J$315:$J$616,255),0))=0,"",INDEX('Disaggregation Data'!$O$315:$O$616,MATCH(LEFT(X375,255),LEFT('Disaggregation Data'!J$315:$J$616,255),0))),"")</f>
        <v/>
      </c>
      <c r="V375" s="434" t="str">
        <f t="array" ref="V375">IFERROR(IF(INDEX('Disaggregation Data'!$P$315:$P$616,MATCH(LEFT(X375,255),LEFT('Disaggregation Data'!$J$315:$J$616,255),0))=0,"",INDEX('Disaggregation Data'!$P$315:$P$616,MATCH(LEFT(X375,255),LEFT('Disaggregation Data'!J$315:$J$616,255),0))),"")</f>
        <v/>
      </c>
      <c r="W375" s="514"/>
      <c r="X375" s="514" t="str">
        <f t="shared" si="24"/>
        <v/>
      </c>
      <c r="Y375" s="514">
        <f t="shared" si="25"/>
        <v>8</v>
      </c>
      <c r="Z375" s="514" t="str">
        <f t="shared" si="26"/>
        <v/>
      </c>
      <c r="AA375" s="514" t="b">
        <f t="shared" si="27"/>
        <v>0</v>
      </c>
      <c r="AB375" s="514" t="s">
        <v>1892</v>
      </c>
      <c r="AC375" s="514" t="str">
        <f t="array" ref="AC375">IFERROR(IF(INDEX('Disaggregation Records'!$G$95:$G$183,MATCH(LEFT(Z375,255),LEFT('Disaggregation Records'!$D$95:$D$183,255),0))=0,"",INDEX('Disaggregation Records'!$G$95:$G$183,MATCH(LEFT(Z375,255),LEFT('Disaggregation Records'!$D$95:$D$183,255),0))),"")</f>
        <v/>
      </c>
      <c r="AD375" s="514" t="s">
        <v>866</v>
      </c>
      <c r="AE375" s="379"/>
      <c r="AF375" s="133"/>
      <c r="AG375" s="133"/>
    </row>
    <row r="376" spans="1:33" ht="47.1" customHeight="1" x14ac:dyDescent="0.25">
      <c r="A376" s="396">
        <v>5</v>
      </c>
      <c r="B376" s="414" t="str">
        <f>IFERROR(VLOOKUP(A376,'Coverage Indicators - Section D'!$A$10:$Y$42,25,FALSE),"")</f>
        <v/>
      </c>
      <c r="C376" s="509" t="str">
        <f t="array" ref="C376">IFERROR(IF(INDEX('Disaggregation Records'!$E$95:$E$183,MATCH(LEFT(Z376,255),LEFT('Disaggregation Records'!$D$95:$D$183,255),0))=0,"",INDEX('Disaggregation Records'!$E$95:$E$183,MATCH(LEFT(Z376,255),LEFT('Disaggregation Records'!$D$95:$D$183,255),0))),"")</f>
        <v/>
      </c>
      <c r="D376" s="509" t="str">
        <f t="array" ref="D376">IFERROR(IF(INDEX('Disaggregation Records'!$F$95:$F$183,MATCH(LEFT(Z376,255),LEFT('Disaggregation Records'!$D$95:$D$183,255),0))=0,"",INDEX('Disaggregation Records'!$F$95:$F$183,MATCH(LEFT(Z376,255),LEFT('Disaggregation Records'!$D$95:$D$183,255),0))),"")</f>
        <v/>
      </c>
      <c r="E376" s="416" t="str">
        <f t="array" ref="E376">IFERROR(IF(INDEX('Disaggregation Data'!$K$315:$K$616,MATCH(LEFT(X376,255),LEFT('Disaggregation Data'!$J$315:$J$616,255),0))=0,"",INDEX('Disaggregation Data'!$K$315:$K$616,MATCH(LEFT(X376,255),LEFT('Disaggregation Data'!J$315:$J$616,255),0))),"")</f>
        <v/>
      </c>
      <c r="F376" s="417" t="str">
        <f t="array" ref="F376">IFERROR(IF(INDEX('Disaggregation Data'!$L$315:$L$616,MATCH(LEFT(X376,255),LEFT('Disaggregation Data'!$J$315:$J$616,255),0))=0,"",INDEX('Disaggregation Data'!$L$315:$L$616,MATCH(LEFT(X376,255),LEFT('Disaggregation Data'!J$315:$J$616,255),0))),"")</f>
        <v/>
      </c>
      <c r="G376" s="481" t="str">
        <f t="array" ref="G376">IFERROR(IF(INDEX('Disaggregation Data'!$M$315:$M$616,MATCH(LEFT(X376,255),LEFT('Disaggregation Data'!$J$315:$J$616,255),0))=0,(E376/F376)*100,INDEX('Disaggregation Data'!$M$315:$M$616,MATCH(LEFT(X376,255),LEFT('Disaggregation Data'!J$315:$J$616,255),0))),"")</f>
        <v/>
      </c>
      <c r="H376" s="420" t="str">
        <f t="array" ref="H376">IFERROR(IF(INDEX('Disaggregation Data'!$N$315:$N$616,MATCH(LEFT(X376,255),LEFT('Disaggregation Data'!$J$315:$J$616,255),0))=0,"",INDEX('Disaggregation Data'!$N$315:$N$616,MATCH(LEFT(X376,255),LEFT('Disaggregation Data'!J$315:$J$616,255),0))),"")</f>
        <v/>
      </c>
      <c r="I376" s="420" t="str">
        <f t="array" ref="I376">IFERROR(IF(INDEX('Disaggregation Data'!$Q$315:$Q$616,MATCH(LEFT(X376,255),LEFT('Disaggregation Data'!$J$315:$J$616,255),0))=0,"",INDEX('Disaggregation Data'!$Q$315:$Q$616,MATCH(LEFT(X376,255),LEFT('Disaggregation Data'!J$315:$J$616,255),0))),"")</f>
        <v/>
      </c>
      <c r="J376" s="434" t="str">
        <f t="array" ref="J376">IFERROR(IF(INDEX('Disaggregation Data'!$R$315:$R$616,MATCH(LEFT(X376,255),LEFT('Disaggregation Data'!$J$315:$J$616,255),0))=0,"",INDEX('Disaggregation Data'!$R$315:$R$616,MATCH(LEFT(X376,255),LEFT('Disaggregation Data'!J$315:$J$616,255),0))),"")</f>
        <v/>
      </c>
      <c r="K376" s="471"/>
      <c r="L376" s="471"/>
      <c r="M376" s="471"/>
      <c r="N376" s="471"/>
      <c r="O376" s="471"/>
      <c r="P376" s="416"/>
      <c r="Q376" s="416"/>
      <c r="R376" s="416"/>
      <c r="S376" s="416"/>
      <c r="T376" s="416"/>
      <c r="U376" s="420" t="str">
        <f t="array" ref="U376">IFERROR(IF(INDEX('Disaggregation Data'!$O$315:$O$616,MATCH(LEFT(X376,255),LEFT('Disaggregation Data'!$J$315:$J$616,255),0))=0,"",INDEX('Disaggregation Data'!$O$315:$O$616,MATCH(LEFT(X376,255),LEFT('Disaggregation Data'!J$315:$J$616,255),0))),"")</f>
        <v/>
      </c>
      <c r="V376" s="434" t="str">
        <f t="array" ref="V376">IFERROR(IF(INDEX('Disaggregation Data'!$P$315:$P$616,MATCH(LEFT(X376,255),LEFT('Disaggregation Data'!$J$315:$J$616,255),0))=0,"",INDEX('Disaggregation Data'!$P$315:$P$616,MATCH(LEFT(X376,255),LEFT('Disaggregation Data'!J$315:$J$616,255),0))),"")</f>
        <v/>
      </c>
      <c r="W376" s="514"/>
      <c r="X376" s="514" t="str">
        <f t="shared" si="24"/>
        <v/>
      </c>
      <c r="Y376" s="514">
        <f t="shared" si="25"/>
        <v>9</v>
      </c>
      <c r="Z376" s="514" t="str">
        <f t="shared" si="26"/>
        <v/>
      </c>
      <c r="AA376" s="514" t="b">
        <f t="shared" si="27"/>
        <v>0</v>
      </c>
      <c r="AB376" s="514" t="s">
        <v>1893</v>
      </c>
      <c r="AC376" s="514" t="str">
        <f t="array" ref="AC376">IFERROR(IF(INDEX('Disaggregation Records'!$G$95:$G$183,MATCH(LEFT(Z376,255),LEFT('Disaggregation Records'!$D$95:$D$183,255),0))=0,"",INDEX('Disaggregation Records'!$G$95:$G$183,MATCH(LEFT(Z376,255),LEFT('Disaggregation Records'!$D$95:$D$183,255),0))),"")</f>
        <v/>
      </c>
      <c r="AD376" s="514" t="s">
        <v>866</v>
      </c>
      <c r="AE376" s="379"/>
      <c r="AF376" s="133"/>
      <c r="AG376" s="133"/>
    </row>
    <row r="377" spans="1:33" ht="47.1" customHeight="1" x14ac:dyDescent="0.25">
      <c r="A377" s="396">
        <v>6</v>
      </c>
      <c r="B377" s="414" t="str">
        <f>IFERROR(VLOOKUP(A377,'Coverage Indicators - Section D'!$A$10:$Y$42,25,FALSE),"")</f>
        <v/>
      </c>
      <c r="C377" s="509" t="str">
        <f t="array" ref="C377">IFERROR(IF(INDEX('Disaggregation Records'!$E$95:$E$183,MATCH(LEFT(Z377,255),LEFT('Disaggregation Records'!$D$95:$D$183,255),0))=0,"",INDEX('Disaggregation Records'!$E$95:$E$183,MATCH(LEFT(Z377,255),LEFT('Disaggregation Records'!$D$95:$D$183,255),0))),"")</f>
        <v/>
      </c>
      <c r="D377" s="509" t="str">
        <f t="array" ref="D377">IFERROR(IF(INDEX('Disaggregation Records'!$F$95:$F$183,MATCH(LEFT(Z377,255),LEFT('Disaggregation Records'!$D$95:$D$183,255),0))=0,"",INDEX('Disaggregation Records'!$F$95:$F$183,MATCH(LEFT(Z377,255),LEFT('Disaggregation Records'!$D$95:$D$183,255),0))),"")</f>
        <v/>
      </c>
      <c r="E377" s="416" t="str">
        <f t="array" ref="E377">IFERROR(IF(INDEX('Disaggregation Data'!$K$315:$K$616,MATCH(LEFT(X377,255),LEFT('Disaggregation Data'!$J$315:$J$616,255),0))=0,"",INDEX('Disaggregation Data'!$K$315:$K$616,MATCH(LEFT(X377,255),LEFT('Disaggregation Data'!J$315:$J$616,255),0))),"")</f>
        <v/>
      </c>
      <c r="F377" s="417" t="str">
        <f t="array" ref="F377">IFERROR(IF(INDEX('Disaggregation Data'!$L$315:$L$616,MATCH(LEFT(X377,255),LEFT('Disaggregation Data'!$J$315:$J$616,255),0))=0,"",INDEX('Disaggregation Data'!$L$315:$L$616,MATCH(LEFT(X377,255),LEFT('Disaggregation Data'!J$315:$J$616,255),0))),"")</f>
        <v/>
      </c>
      <c r="G377" s="481" t="str">
        <f t="array" ref="G377">IFERROR(IF(INDEX('Disaggregation Data'!$M$315:$M$616,MATCH(LEFT(X377,255),LEFT('Disaggregation Data'!$J$315:$J$616,255),0))=0,(E377/F377)*100,INDEX('Disaggregation Data'!$M$315:$M$616,MATCH(LEFT(X377,255),LEFT('Disaggregation Data'!J$315:$J$616,255),0))),"")</f>
        <v/>
      </c>
      <c r="H377" s="420" t="str">
        <f t="array" ref="H377">IFERROR(IF(INDEX('Disaggregation Data'!$N$315:$N$616,MATCH(LEFT(X377,255),LEFT('Disaggregation Data'!$J$315:$J$616,255),0))=0,"",INDEX('Disaggregation Data'!$N$315:$N$616,MATCH(LEFT(X377,255),LEFT('Disaggregation Data'!J$315:$J$616,255),0))),"")</f>
        <v/>
      </c>
      <c r="I377" s="420" t="str">
        <f t="array" ref="I377">IFERROR(IF(INDEX('Disaggregation Data'!$Q$315:$Q$616,MATCH(LEFT(X377,255),LEFT('Disaggregation Data'!$J$315:$J$616,255),0))=0,"",INDEX('Disaggregation Data'!$Q$315:$Q$616,MATCH(LEFT(X377,255),LEFT('Disaggregation Data'!J$315:$J$616,255),0))),"")</f>
        <v/>
      </c>
      <c r="J377" s="434" t="str">
        <f t="array" ref="J377">IFERROR(IF(INDEX('Disaggregation Data'!$R$315:$R$616,MATCH(LEFT(X377,255),LEFT('Disaggregation Data'!$J$315:$J$616,255),0))=0,"",INDEX('Disaggregation Data'!$R$315:$R$616,MATCH(LEFT(X377,255),LEFT('Disaggregation Data'!J$315:$J$616,255),0))),"")</f>
        <v/>
      </c>
      <c r="K377" s="471"/>
      <c r="L377" s="471"/>
      <c r="M377" s="471"/>
      <c r="N377" s="471"/>
      <c r="O377" s="471"/>
      <c r="P377" s="416"/>
      <c r="Q377" s="416"/>
      <c r="R377" s="416"/>
      <c r="S377" s="416"/>
      <c r="T377" s="416"/>
      <c r="U377" s="420" t="str">
        <f t="array" ref="U377">IFERROR(IF(INDEX('Disaggregation Data'!$O$315:$O$616,MATCH(LEFT(X377,255),LEFT('Disaggregation Data'!$J$315:$J$616,255),0))=0,"",INDEX('Disaggregation Data'!$O$315:$O$616,MATCH(LEFT(X377,255),LEFT('Disaggregation Data'!J$315:$J$616,255),0))),"")</f>
        <v/>
      </c>
      <c r="V377" s="434" t="str">
        <f t="array" ref="V377">IFERROR(IF(INDEX('Disaggregation Data'!$P$315:$P$616,MATCH(LEFT(X377,255),LEFT('Disaggregation Data'!$J$315:$J$616,255),0))=0,"",INDEX('Disaggregation Data'!$P$315:$P$616,MATCH(LEFT(X377,255),LEFT('Disaggregation Data'!J$315:$J$616,255),0))),"")</f>
        <v/>
      </c>
      <c r="W377" s="514"/>
      <c r="X377" s="514" t="str">
        <f t="shared" si="24"/>
        <v/>
      </c>
      <c r="Y377" s="514">
        <f t="shared" si="25"/>
        <v>10</v>
      </c>
      <c r="Z377" s="514" t="str">
        <f t="shared" si="26"/>
        <v/>
      </c>
      <c r="AA377" s="514" t="b">
        <f t="shared" si="27"/>
        <v>0</v>
      </c>
      <c r="AB377" s="514" t="s">
        <v>1895</v>
      </c>
      <c r="AC377" s="514" t="str">
        <f t="array" ref="AC377">IFERROR(IF(INDEX('Disaggregation Records'!$G$95:$G$183,MATCH(LEFT(Z377,255),LEFT('Disaggregation Records'!$D$95:$D$183,255),0))=0,"",INDEX('Disaggregation Records'!$G$95:$G$183,MATCH(LEFT(Z377,255),LEFT('Disaggregation Records'!$D$95:$D$183,255),0))),"")</f>
        <v/>
      </c>
      <c r="AD377" s="514" t="s">
        <v>869</v>
      </c>
      <c r="AE377" s="379"/>
      <c r="AF377" s="133"/>
      <c r="AG377" s="133"/>
    </row>
    <row r="378" spans="1:33" ht="47.1" customHeight="1" x14ac:dyDescent="0.25">
      <c r="A378" s="396">
        <v>6</v>
      </c>
      <c r="B378" s="414" t="str">
        <f>IFERROR(VLOOKUP(A378,'Coverage Indicators - Section D'!$A$10:$Y$42,25,FALSE),"")</f>
        <v/>
      </c>
      <c r="C378" s="509" t="str">
        <f t="array" ref="C378">IFERROR(IF(INDEX('Disaggregation Records'!$E$95:$E$183,MATCH(LEFT(Z378,255),LEFT('Disaggregation Records'!$D$95:$D$183,255),0))=0,"",INDEX('Disaggregation Records'!$E$95:$E$183,MATCH(LEFT(Z378,255),LEFT('Disaggregation Records'!$D$95:$D$183,255),0))),"")</f>
        <v/>
      </c>
      <c r="D378" s="509" t="str">
        <f t="array" ref="D378">IFERROR(IF(INDEX('Disaggregation Records'!$F$95:$F$183,MATCH(LEFT(Z378,255),LEFT('Disaggregation Records'!$D$95:$D$183,255),0))=0,"",INDEX('Disaggregation Records'!$F$95:$F$183,MATCH(LEFT(Z378,255),LEFT('Disaggregation Records'!$D$95:$D$183,255),0))),"")</f>
        <v/>
      </c>
      <c r="E378" s="416" t="str">
        <f t="array" ref="E378">IFERROR(IF(INDEX('Disaggregation Data'!$K$315:$K$616,MATCH(LEFT(X378,255),LEFT('Disaggregation Data'!$J$315:$J$616,255),0))=0,"",INDEX('Disaggregation Data'!$K$315:$K$616,MATCH(LEFT(X378,255),LEFT('Disaggregation Data'!J$315:$J$616,255),0))),"")</f>
        <v/>
      </c>
      <c r="F378" s="417" t="str">
        <f t="array" ref="F378">IFERROR(IF(INDEX('Disaggregation Data'!$L$315:$L$616,MATCH(LEFT(X378,255),LEFT('Disaggregation Data'!$J$315:$J$616,255),0))=0,"",INDEX('Disaggregation Data'!$L$315:$L$616,MATCH(LEFT(X378,255),LEFT('Disaggregation Data'!J$315:$J$616,255),0))),"")</f>
        <v/>
      </c>
      <c r="G378" s="481" t="str">
        <f t="array" ref="G378">IFERROR(IF(INDEX('Disaggregation Data'!$M$315:$M$616,MATCH(LEFT(X378,255),LEFT('Disaggregation Data'!$J$315:$J$616,255),0))=0,(E378/F378)*100,INDEX('Disaggregation Data'!$M$315:$M$616,MATCH(LEFT(X378,255),LEFT('Disaggregation Data'!J$315:$J$616,255),0))),"")</f>
        <v/>
      </c>
      <c r="H378" s="420" t="str">
        <f t="array" ref="H378">IFERROR(IF(INDEX('Disaggregation Data'!$N$315:$N$616,MATCH(LEFT(X378,255),LEFT('Disaggregation Data'!$J$315:$J$616,255),0))=0,"",INDEX('Disaggregation Data'!$N$315:$N$616,MATCH(LEFT(X378,255),LEFT('Disaggregation Data'!J$315:$J$616,255),0))),"")</f>
        <v/>
      </c>
      <c r="I378" s="420" t="str">
        <f t="array" ref="I378">IFERROR(IF(INDEX('Disaggregation Data'!$Q$315:$Q$616,MATCH(LEFT(X378,255),LEFT('Disaggregation Data'!$J$315:$J$616,255),0))=0,"",INDEX('Disaggregation Data'!$Q$315:$Q$616,MATCH(LEFT(X378,255),LEFT('Disaggregation Data'!J$315:$J$616,255),0))),"")</f>
        <v/>
      </c>
      <c r="J378" s="434" t="str">
        <f t="array" ref="J378">IFERROR(IF(INDEX('Disaggregation Data'!$R$315:$R$616,MATCH(LEFT(X378,255),LEFT('Disaggregation Data'!$J$315:$J$616,255),0))=0,"",INDEX('Disaggregation Data'!$R$315:$R$616,MATCH(LEFT(X378,255),LEFT('Disaggregation Data'!J$315:$J$616,255),0))),"")</f>
        <v/>
      </c>
      <c r="K378" s="471"/>
      <c r="L378" s="471"/>
      <c r="M378" s="471"/>
      <c r="N378" s="471"/>
      <c r="O378" s="471"/>
      <c r="P378" s="416"/>
      <c r="Q378" s="416"/>
      <c r="R378" s="416"/>
      <c r="S378" s="416"/>
      <c r="T378" s="416"/>
      <c r="U378" s="420" t="str">
        <f t="array" ref="U378">IFERROR(IF(INDEX('Disaggregation Data'!$O$315:$O$616,MATCH(LEFT(X378,255),LEFT('Disaggregation Data'!$J$315:$J$616,255),0))=0,"",INDEX('Disaggregation Data'!$O$315:$O$616,MATCH(LEFT(X378,255),LEFT('Disaggregation Data'!J$315:$J$616,255),0))),"")</f>
        <v/>
      </c>
      <c r="V378" s="434" t="str">
        <f t="array" ref="V378">IFERROR(IF(INDEX('Disaggregation Data'!$P$315:$P$616,MATCH(LEFT(X378,255),LEFT('Disaggregation Data'!$J$315:$J$616,255),0))=0,"",INDEX('Disaggregation Data'!$P$315:$P$616,MATCH(LEFT(X378,255),LEFT('Disaggregation Data'!J$315:$J$616,255),0))),"")</f>
        <v/>
      </c>
      <c r="W378" s="514"/>
      <c r="X378" s="514" t="str">
        <f t="shared" si="24"/>
        <v/>
      </c>
      <c r="Y378" s="514">
        <f t="shared" si="25"/>
        <v>11</v>
      </c>
      <c r="Z378" s="514" t="str">
        <f t="shared" si="26"/>
        <v/>
      </c>
      <c r="AA378" s="514" t="b">
        <f t="shared" si="27"/>
        <v>0</v>
      </c>
      <c r="AB378" s="514" t="s">
        <v>1897</v>
      </c>
      <c r="AC378" s="514" t="str">
        <f t="array" ref="AC378">IFERROR(IF(INDEX('Disaggregation Records'!$G$95:$G$183,MATCH(LEFT(Z378,255),LEFT('Disaggregation Records'!$D$95:$D$183,255),0))=0,"",INDEX('Disaggregation Records'!$G$95:$G$183,MATCH(LEFT(Z378,255),LEFT('Disaggregation Records'!$D$95:$D$183,255),0))),"")</f>
        <v/>
      </c>
      <c r="AD378" s="514" t="s">
        <v>869</v>
      </c>
      <c r="AE378" s="379"/>
      <c r="AF378" s="133"/>
      <c r="AG378" s="133"/>
    </row>
    <row r="379" spans="1:33" ht="47.1" customHeight="1" x14ac:dyDescent="0.25">
      <c r="A379" s="396">
        <v>6</v>
      </c>
      <c r="B379" s="414" t="str">
        <f>IFERROR(VLOOKUP(A379,'Coverage Indicators - Section D'!$A$10:$Y$42,25,FALSE),"")</f>
        <v/>
      </c>
      <c r="C379" s="509" t="str">
        <f t="array" ref="C379">IFERROR(IF(INDEX('Disaggregation Records'!$E$95:$E$183,MATCH(LEFT(Z379,255),LEFT('Disaggregation Records'!$D$95:$D$183,255),0))=0,"",INDEX('Disaggregation Records'!$E$95:$E$183,MATCH(LEFT(Z379,255),LEFT('Disaggregation Records'!$D$95:$D$183,255),0))),"")</f>
        <v/>
      </c>
      <c r="D379" s="509" t="str">
        <f t="array" ref="D379">IFERROR(IF(INDEX('Disaggregation Records'!$F$95:$F$183,MATCH(LEFT(Z379,255),LEFT('Disaggregation Records'!$D$95:$D$183,255),0))=0,"",INDEX('Disaggregation Records'!$F$95:$F$183,MATCH(LEFT(Z379,255),LEFT('Disaggregation Records'!$D$95:$D$183,255),0))),"")</f>
        <v/>
      </c>
      <c r="E379" s="416" t="str">
        <f t="array" ref="E379">IFERROR(IF(INDEX('Disaggregation Data'!$K$315:$K$616,MATCH(LEFT(X379,255),LEFT('Disaggregation Data'!$J$315:$J$616,255),0))=0,"",INDEX('Disaggregation Data'!$K$315:$K$616,MATCH(LEFT(X379,255),LEFT('Disaggregation Data'!J$315:$J$616,255),0))),"")</f>
        <v/>
      </c>
      <c r="F379" s="417" t="str">
        <f t="array" ref="F379">IFERROR(IF(INDEX('Disaggregation Data'!$L$315:$L$616,MATCH(LEFT(X379,255),LEFT('Disaggregation Data'!$J$315:$J$616,255),0))=0,"",INDEX('Disaggregation Data'!$L$315:$L$616,MATCH(LEFT(X379,255),LEFT('Disaggregation Data'!J$315:$J$616,255),0))),"")</f>
        <v/>
      </c>
      <c r="G379" s="481" t="str">
        <f t="array" ref="G379">IFERROR(IF(INDEX('Disaggregation Data'!$M$315:$M$616,MATCH(LEFT(X379,255),LEFT('Disaggregation Data'!$J$315:$J$616,255),0))=0,(E379/F379)*100,INDEX('Disaggregation Data'!$M$315:$M$616,MATCH(LEFT(X379,255),LEFT('Disaggregation Data'!J$315:$J$616,255),0))),"")</f>
        <v/>
      </c>
      <c r="H379" s="420" t="str">
        <f t="array" ref="H379">IFERROR(IF(INDEX('Disaggregation Data'!$N$315:$N$616,MATCH(LEFT(X379,255),LEFT('Disaggregation Data'!$J$315:$J$616,255),0))=0,"",INDEX('Disaggregation Data'!$N$315:$N$616,MATCH(LEFT(X379,255),LEFT('Disaggregation Data'!J$315:$J$616,255),0))),"")</f>
        <v/>
      </c>
      <c r="I379" s="420" t="str">
        <f t="array" ref="I379">IFERROR(IF(INDEX('Disaggregation Data'!$Q$315:$Q$616,MATCH(LEFT(X379,255),LEFT('Disaggregation Data'!$J$315:$J$616,255),0))=0,"",INDEX('Disaggregation Data'!$Q$315:$Q$616,MATCH(LEFT(X379,255),LEFT('Disaggregation Data'!J$315:$J$616,255),0))),"")</f>
        <v/>
      </c>
      <c r="J379" s="434" t="str">
        <f t="array" ref="J379">IFERROR(IF(INDEX('Disaggregation Data'!$R$315:$R$616,MATCH(LEFT(X379,255),LEFT('Disaggregation Data'!$J$315:$J$616,255),0))=0,"",INDEX('Disaggregation Data'!$R$315:$R$616,MATCH(LEFT(X379,255),LEFT('Disaggregation Data'!J$315:$J$616,255),0))),"")</f>
        <v/>
      </c>
      <c r="K379" s="471"/>
      <c r="L379" s="471"/>
      <c r="M379" s="471"/>
      <c r="N379" s="471"/>
      <c r="O379" s="471"/>
      <c r="P379" s="416"/>
      <c r="Q379" s="416"/>
      <c r="R379" s="416"/>
      <c r="S379" s="416"/>
      <c r="T379" s="416"/>
      <c r="U379" s="420" t="str">
        <f t="array" ref="U379">IFERROR(IF(INDEX('Disaggregation Data'!$O$315:$O$616,MATCH(LEFT(X379,255),LEFT('Disaggregation Data'!$J$315:$J$616,255),0))=0,"",INDEX('Disaggregation Data'!$O$315:$O$616,MATCH(LEFT(X379,255),LEFT('Disaggregation Data'!J$315:$J$616,255),0))),"")</f>
        <v/>
      </c>
      <c r="V379" s="434" t="str">
        <f t="array" ref="V379">IFERROR(IF(INDEX('Disaggregation Data'!$P$315:$P$616,MATCH(LEFT(X379,255),LEFT('Disaggregation Data'!$J$315:$J$616,255),0))=0,"",INDEX('Disaggregation Data'!$P$315:$P$616,MATCH(LEFT(X379,255),LEFT('Disaggregation Data'!J$315:$J$616,255),0))),"")</f>
        <v/>
      </c>
      <c r="W379" s="514"/>
      <c r="X379" s="514" t="str">
        <f t="shared" si="24"/>
        <v/>
      </c>
      <c r="Y379" s="514">
        <f t="shared" si="25"/>
        <v>12</v>
      </c>
      <c r="Z379" s="514" t="str">
        <f t="shared" si="26"/>
        <v/>
      </c>
      <c r="AA379" s="514" t="b">
        <f t="shared" si="27"/>
        <v>0</v>
      </c>
      <c r="AB379" s="514" t="s">
        <v>1898</v>
      </c>
      <c r="AC379" s="514" t="str">
        <f t="array" ref="AC379">IFERROR(IF(INDEX('Disaggregation Records'!$G$95:$G$183,MATCH(LEFT(Z379,255),LEFT('Disaggregation Records'!$D$95:$D$183,255),0))=0,"",INDEX('Disaggregation Records'!$G$95:$G$183,MATCH(LEFT(Z379,255),LEFT('Disaggregation Records'!$D$95:$D$183,255),0))),"")</f>
        <v/>
      </c>
      <c r="AD379" s="514" t="s">
        <v>869</v>
      </c>
      <c r="AE379" s="379"/>
      <c r="AF379" s="133"/>
      <c r="AG379" s="133"/>
    </row>
    <row r="380" spans="1:33" ht="47.1" customHeight="1" x14ac:dyDescent="0.25">
      <c r="A380" s="396">
        <v>6</v>
      </c>
      <c r="B380" s="414" t="str">
        <f>IFERROR(VLOOKUP(A380,'Coverage Indicators - Section D'!$A$10:$Y$42,25,FALSE),"")</f>
        <v/>
      </c>
      <c r="C380" s="509" t="str">
        <f t="array" ref="C380">IFERROR(IF(INDEX('Disaggregation Records'!$E$95:$E$183,MATCH(LEFT(Z380,255),LEFT('Disaggregation Records'!$D$95:$D$183,255),0))=0,"",INDEX('Disaggregation Records'!$E$95:$E$183,MATCH(LEFT(Z380,255),LEFT('Disaggregation Records'!$D$95:$D$183,255),0))),"")</f>
        <v/>
      </c>
      <c r="D380" s="509" t="str">
        <f t="array" ref="D380">IFERROR(IF(INDEX('Disaggregation Records'!$F$95:$F$183,MATCH(LEFT(Z380,255),LEFT('Disaggregation Records'!$D$95:$D$183,255),0))=0,"",INDEX('Disaggregation Records'!$F$95:$F$183,MATCH(LEFT(Z380,255),LEFT('Disaggregation Records'!$D$95:$D$183,255),0))),"")</f>
        <v/>
      </c>
      <c r="E380" s="416" t="str">
        <f t="array" ref="E380">IFERROR(IF(INDEX('Disaggregation Data'!$K$315:$K$616,MATCH(LEFT(X380,255),LEFT('Disaggregation Data'!$J$315:$J$616,255),0))=0,"",INDEX('Disaggregation Data'!$K$315:$K$616,MATCH(LEFT(X380,255),LEFT('Disaggregation Data'!J$315:$J$616,255),0))),"")</f>
        <v/>
      </c>
      <c r="F380" s="417" t="str">
        <f t="array" ref="F380">IFERROR(IF(INDEX('Disaggregation Data'!$L$315:$L$616,MATCH(LEFT(X380,255),LEFT('Disaggregation Data'!$J$315:$J$616,255),0))=0,"",INDEX('Disaggregation Data'!$L$315:$L$616,MATCH(LEFT(X380,255),LEFT('Disaggregation Data'!J$315:$J$616,255),0))),"")</f>
        <v/>
      </c>
      <c r="G380" s="481" t="str">
        <f t="array" ref="G380">IFERROR(IF(INDEX('Disaggregation Data'!$M$315:$M$616,MATCH(LEFT(X380,255),LEFT('Disaggregation Data'!$J$315:$J$616,255),0))=0,(E380/F380)*100,INDEX('Disaggregation Data'!$M$315:$M$616,MATCH(LEFT(X380,255),LEFT('Disaggregation Data'!J$315:$J$616,255),0))),"")</f>
        <v/>
      </c>
      <c r="H380" s="420" t="str">
        <f t="array" ref="H380">IFERROR(IF(INDEX('Disaggregation Data'!$N$315:$N$616,MATCH(LEFT(X380,255),LEFT('Disaggregation Data'!$J$315:$J$616,255),0))=0,"",INDEX('Disaggregation Data'!$N$315:$N$616,MATCH(LEFT(X380,255),LEFT('Disaggregation Data'!J$315:$J$616,255),0))),"")</f>
        <v/>
      </c>
      <c r="I380" s="420" t="str">
        <f t="array" ref="I380">IFERROR(IF(INDEX('Disaggregation Data'!$Q$315:$Q$616,MATCH(LEFT(X380,255),LEFT('Disaggregation Data'!$J$315:$J$616,255),0))=0,"",INDEX('Disaggregation Data'!$Q$315:$Q$616,MATCH(LEFT(X380,255),LEFT('Disaggregation Data'!J$315:$J$616,255),0))),"")</f>
        <v/>
      </c>
      <c r="J380" s="434" t="str">
        <f t="array" ref="J380">IFERROR(IF(INDEX('Disaggregation Data'!$R$315:$R$616,MATCH(LEFT(X380,255),LEFT('Disaggregation Data'!$J$315:$J$616,255),0))=0,"",INDEX('Disaggregation Data'!$R$315:$R$616,MATCH(LEFT(X380,255),LEFT('Disaggregation Data'!J$315:$J$616,255),0))),"")</f>
        <v/>
      </c>
      <c r="K380" s="471"/>
      <c r="L380" s="471"/>
      <c r="M380" s="471"/>
      <c r="N380" s="471"/>
      <c r="O380" s="471"/>
      <c r="P380" s="416"/>
      <c r="Q380" s="416"/>
      <c r="R380" s="416"/>
      <c r="S380" s="416"/>
      <c r="T380" s="416"/>
      <c r="U380" s="420" t="str">
        <f t="array" ref="U380">IFERROR(IF(INDEX('Disaggregation Data'!$O$315:$O$616,MATCH(LEFT(X380,255),LEFT('Disaggregation Data'!$J$315:$J$616,255),0))=0,"",INDEX('Disaggregation Data'!$O$315:$O$616,MATCH(LEFT(X380,255),LEFT('Disaggregation Data'!J$315:$J$616,255),0))),"")</f>
        <v/>
      </c>
      <c r="V380" s="434" t="str">
        <f t="array" ref="V380">IFERROR(IF(INDEX('Disaggregation Data'!$P$315:$P$616,MATCH(LEFT(X380,255),LEFT('Disaggregation Data'!$J$315:$J$616,255),0))=0,"",INDEX('Disaggregation Data'!$P$315:$P$616,MATCH(LEFT(X380,255),LEFT('Disaggregation Data'!J$315:$J$616,255),0))),"")</f>
        <v/>
      </c>
      <c r="W380" s="514"/>
      <c r="X380" s="514" t="str">
        <f t="shared" si="24"/>
        <v/>
      </c>
      <c r="Y380" s="514">
        <f t="shared" si="25"/>
        <v>13</v>
      </c>
      <c r="Z380" s="514" t="str">
        <f t="shared" si="26"/>
        <v/>
      </c>
      <c r="AA380" s="514" t="b">
        <f t="shared" si="27"/>
        <v>0</v>
      </c>
      <c r="AB380" s="514" t="s">
        <v>1899</v>
      </c>
      <c r="AC380" s="514" t="str">
        <f t="array" ref="AC380">IFERROR(IF(INDEX('Disaggregation Records'!$G$95:$G$183,MATCH(LEFT(Z380,255),LEFT('Disaggregation Records'!$D$95:$D$183,255),0))=0,"",INDEX('Disaggregation Records'!$G$95:$G$183,MATCH(LEFT(Z380,255),LEFT('Disaggregation Records'!$D$95:$D$183,255),0))),"")</f>
        <v/>
      </c>
      <c r="AD380" s="514" t="s">
        <v>869</v>
      </c>
      <c r="AE380" s="379"/>
      <c r="AF380" s="133"/>
      <c r="AG380" s="133"/>
    </row>
    <row r="381" spans="1:33" ht="47.1" customHeight="1" x14ac:dyDescent="0.25">
      <c r="A381" s="396">
        <v>6</v>
      </c>
      <c r="B381" s="414" t="str">
        <f>IFERROR(VLOOKUP(A381,'Coverage Indicators - Section D'!$A$10:$Y$42,25,FALSE),"")</f>
        <v/>
      </c>
      <c r="C381" s="509" t="str">
        <f t="array" ref="C381">IFERROR(IF(INDEX('Disaggregation Records'!$E$95:$E$183,MATCH(LEFT(Z381,255),LEFT('Disaggregation Records'!$D$95:$D$183,255),0))=0,"",INDEX('Disaggregation Records'!$E$95:$E$183,MATCH(LEFT(Z381,255),LEFT('Disaggregation Records'!$D$95:$D$183,255),0))),"")</f>
        <v/>
      </c>
      <c r="D381" s="509" t="str">
        <f t="array" ref="D381">IFERROR(IF(INDEX('Disaggregation Records'!$F$95:$F$183,MATCH(LEFT(Z381,255),LEFT('Disaggregation Records'!$D$95:$D$183,255),0))=0,"",INDEX('Disaggregation Records'!$F$95:$F$183,MATCH(LEFT(Z381,255),LEFT('Disaggregation Records'!$D$95:$D$183,255),0))),"")</f>
        <v/>
      </c>
      <c r="E381" s="416" t="str">
        <f t="array" ref="E381">IFERROR(IF(INDEX('Disaggregation Data'!$K$315:$K$616,MATCH(LEFT(X381,255),LEFT('Disaggregation Data'!$J$315:$J$616,255),0))=0,"",INDEX('Disaggregation Data'!$K$315:$K$616,MATCH(LEFT(X381,255),LEFT('Disaggregation Data'!J$315:$J$616,255),0))),"")</f>
        <v/>
      </c>
      <c r="F381" s="417" t="str">
        <f t="array" ref="F381">IFERROR(IF(INDEX('Disaggregation Data'!$L$315:$L$616,MATCH(LEFT(X381,255),LEFT('Disaggregation Data'!$J$315:$J$616,255),0))=0,"",INDEX('Disaggregation Data'!$L$315:$L$616,MATCH(LEFT(X381,255),LEFT('Disaggregation Data'!J$315:$J$616,255),0))),"")</f>
        <v/>
      </c>
      <c r="G381" s="481" t="str">
        <f t="array" ref="G381">IFERROR(IF(INDEX('Disaggregation Data'!$M$315:$M$616,MATCH(LEFT(X381,255),LEFT('Disaggregation Data'!$J$315:$J$616,255),0))=0,(E381/F381)*100,INDEX('Disaggregation Data'!$M$315:$M$616,MATCH(LEFT(X381,255),LEFT('Disaggregation Data'!J$315:$J$616,255),0))),"")</f>
        <v/>
      </c>
      <c r="H381" s="420" t="str">
        <f t="array" ref="H381">IFERROR(IF(INDEX('Disaggregation Data'!$N$315:$N$616,MATCH(LEFT(X381,255),LEFT('Disaggregation Data'!$J$315:$J$616,255),0))=0,"",INDEX('Disaggregation Data'!$N$315:$N$616,MATCH(LEFT(X381,255),LEFT('Disaggregation Data'!J$315:$J$616,255),0))),"")</f>
        <v/>
      </c>
      <c r="I381" s="420" t="str">
        <f t="array" ref="I381">IFERROR(IF(INDEX('Disaggregation Data'!$Q$315:$Q$616,MATCH(LEFT(X381,255),LEFT('Disaggregation Data'!$J$315:$J$616,255),0))=0,"",INDEX('Disaggregation Data'!$Q$315:$Q$616,MATCH(LEFT(X381,255),LEFT('Disaggregation Data'!J$315:$J$616,255),0))),"")</f>
        <v/>
      </c>
      <c r="J381" s="434" t="str">
        <f t="array" ref="J381">IFERROR(IF(INDEX('Disaggregation Data'!$R$315:$R$616,MATCH(LEFT(X381,255),LEFT('Disaggregation Data'!$J$315:$J$616,255),0))=0,"",INDEX('Disaggregation Data'!$R$315:$R$616,MATCH(LEFT(X381,255),LEFT('Disaggregation Data'!J$315:$J$616,255),0))),"")</f>
        <v/>
      </c>
      <c r="K381" s="471"/>
      <c r="L381" s="471"/>
      <c r="M381" s="471"/>
      <c r="N381" s="471"/>
      <c r="O381" s="471"/>
      <c r="P381" s="416"/>
      <c r="Q381" s="416"/>
      <c r="R381" s="416"/>
      <c r="S381" s="416"/>
      <c r="T381" s="416"/>
      <c r="U381" s="420" t="str">
        <f t="array" ref="U381">IFERROR(IF(INDEX('Disaggregation Data'!$O$315:$O$616,MATCH(LEFT(X381,255),LEFT('Disaggregation Data'!$J$315:$J$616,255),0))=0,"",INDEX('Disaggregation Data'!$O$315:$O$616,MATCH(LEFT(X381,255),LEFT('Disaggregation Data'!J$315:$J$616,255),0))),"")</f>
        <v/>
      </c>
      <c r="V381" s="434" t="str">
        <f t="array" ref="V381">IFERROR(IF(INDEX('Disaggregation Data'!$P$315:$P$616,MATCH(LEFT(X381,255),LEFT('Disaggregation Data'!$J$315:$J$616,255),0))=0,"",INDEX('Disaggregation Data'!$P$315:$P$616,MATCH(LEFT(X381,255),LEFT('Disaggregation Data'!J$315:$J$616,255),0))),"")</f>
        <v/>
      </c>
      <c r="W381" s="514"/>
      <c r="X381" s="514" t="str">
        <f t="shared" si="24"/>
        <v/>
      </c>
      <c r="Y381" s="514">
        <f t="shared" si="25"/>
        <v>14</v>
      </c>
      <c r="Z381" s="514" t="str">
        <f t="shared" si="26"/>
        <v/>
      </c>
      <c r="AA381" s="514" t="b">
        <f t="shared" si="27"/>
        <v>0</v>
      </c>
      <c r="AB381" s="514" t="s">
        <v>1900</v>
      </c>
      <c r="AC381" s="514" t="str">
        <f t="array" ref="AC381">IFERROR(IF(INDEX('Disaggregation Records'!$G$95:$G$183,MATCH(LEFT(Z381,255),LEFT('Disaggregation Records'!$D$95:$D$183,255),0))=0,"",INDEX('Disaggregation Records'!$G$95:$G$183,MATCH(LEFT(Z381,255),LEFT('Disaggregation Records'!$D$95:$D$183,255),0))),"")</f>
        <v/>
      </c>
      <c r="AD381" s="514" t="s">
        <v>869</v>
      </c>
      <c r="AE381" s="379"/>
      <c r="AF381" s="133"/>
      <c r="AG381" s="133"/>
    </row>
    <row r="382" spans="1:33" ht="47.1" customHeight="1" x14ac:dyDescent="0.25">
      <c r="A382" s="396">
        <v>6</v>
      </c>
      <c r="B382" s="414" t="str">
        <f>IFERROR(VLOOKUP(A382,'Coverage Indicators - Section D'!$A$10:$Y$42,25,FALSE),"")</f>
        <v/>
      </c>
      <c r="C382" s="509" t="str">
        <f t="array" ref="C382">IFERROR(IF(INDEX('Disaggregation Records'!$E$95:$E$183,MATCH(LEFT(Z382,255),LEFT('Disaggregation Records'!$D$95:$D$183,255),0))=0,"",INDEX('Disaggregation Records'!$E$95:$E$183,MATCH(LEFT(Z382,255),LEFT('Disaggregation Records'!$D$95:$D$183,255),0))),"")</f>
        <v/>
      </c>
      <c r="D382" s="509" t="str">
        <f t="array" ref="D382">IFERROR(IF(INDEX('Disaggregation Records'!$F$95:$F$183,MATCH(LEFT(Z382,255),LEFT('Disaggregation Records'!$D$95:$D$183,255),0))=0,"",INDEX('Disaggregation Records'!$F$95:$F$183,MATCH(LEFT(Z382,255),LEFT('Disaggregation Records'!$D$95:$D$183,255),0))),"")</f>
        <v/>
      </c>
      <c r="E382" s="416" t="str">
        <f t="array" ref="E382">IFERROR(IF(INDEX('Disaggregation Data'!$K$315:$K$616,MATCH(LEFT(X382,255),LEFT('Disaggregation Data'!$J$315:$J$616,255),0))=0,"",INDEX('Disaggregation Data'!$K$315:$K$616,MATCH(LEFT(X382,255),LEFT('Disaggregation Data'!J$315:$J$616,255),0))),"")</f>
        <v/>
      </c>
      <c r="F382" s="417" t="str">
        <f t="array" ref="F382">IFERROR(IF(INDEX('Disaggregation Data'!$L$315:$L$616,MATCH(LEFT(X382,255),LEFT('Disaggregation Data'!$J$315:$J$616,255),0))=0,"",INDEX('Disaggregation Data'!$L$315:$L$616,MATCH(LEFT(X382,255),LEFT('Disaggregation Data'!J$315:$J$616,255),0))),"")</f>
        <v/>
      </c>
      <c r="G382" s="481" t="str">
        <f t="array" ref="G382">IFERROR(IF(INDEX('Disaggregation Data'!$M$315:$M$616,MATCH(LEFT(X382,255),LEFT('Disaggregation Data'!$J$315:$J$616,255),0))=0,(E382/F382)*100,INDEX('Disaggregation Data'!$M$315:$M$616,MATCH(LEFT(X382,255),LEFT('Disaggregation Data'!J$315:$J$616,255),0))),"")</f>
        <v/>
      </c>
      <c r="H382" s="420" t="str">
        <f t="array" ref="H382">IFERROR(IF(INDEX('Disaggregation Data'!$N$315:$N$616,MATCH(LEFT(X382,255),LEFT('Disaggregation Data'!$J$315:$J$616,255),0))=0,"",INDEX('Disaggregation Data'!$N$315:$N$616,MATCH(LEFT(X382,255),LEFT('Disaggregation Data'!J$315:$J$616,255),0))),"")</f>
        <v/>
      </c>
      <c r="I382" s="420" t="str">
        <f t="array" ref="I382">IFERROR(IF(INDEX('Disaggregation Data'!$Q$315:$Q$616,MATCH(LEFT(X382,255),LEFT('Disaggregation Data'!$J$315:$J$616,255),0))=0,"",INDEX('Disaggregation Data'!$Q$315:$Q$616,MATCH(LEFT(X382,255),LEFT('Disaggregation Data'!J$315:$J$616,255),0))),"")</f>
        <v/>
      </c>
      <c r="J382" s="434" t="str">
        <f t="array" ref="J382">IFERROR(IF(INDEX('Disaggregation Data'!$R$315:$R$616,MATCH(LEFT(X382,255),LEFT('Disaggregation Data'!$J$315:$J$616,255),0))=0,"",INDEX('Disaggregation Data'!$R$315:$R$616,MATCH(LEFT(X382,255),LEFT('Disaggregation Data'!J$315:$J$616,255),0))),"")</f>
        <v/>
      </c>
      <c r="K382" s="471"/>
      <c r="L382" s="471"/>
      <c r="M382" s="471"/>
      <c r="N382" s="471"/>
      <c r="O382" s="471"/>
      <c r="P382" s="416"/>
      <c r="Q382" s="416"/>
      <c r="R382" s="416"/>
      <c r="S382" s="416"/>
      <c r="T382" s="416"/>
      <c r="U382" s="420" t="str">
        <f t="array" ref="U382">IFERROR(IF(INDEX('Disaggregation Data'!$O$315:$O$616,MATCH(LEFT(X382,255),LEFT('Disaggregation Data'!$J$315:$J$616,255),0))=0,"",INDEX('Disaggregation Data'!$O$315:$O$616,MATCH(LEFT(X382,255),LEFT('Disaggregation Data'!J$315:$J$616,255),0))),"")</f>
        <v/>
      </c>
      <c r="V382" s="434" t="str">
        <f t="array" ref="V382">IFERROR(IF(INDEX('Disaggregation Data'!$P$315:$P$616,MATCH(LEFT(X382,255),LEFT('Disaggregation Data'!$J$315:$J$616,255),0))=0,"",INDEX('Disaggregation Data'!$P$315:$P$616,MATCH(LEFT(X382,255),LEFT('Disaggregation Data'!J$315:$J$616,255),0))),"")</f>
        <v/>
      </c>
      <c r="W382" s="514"/>
      <c r="X382" s="514" t="str">
        <f t="shared" si="24"/>
        <v/>
      </c>
      <c r="Y382" s="514">
        <f t="shared" si="25"/>
        <v>15</v>
      </c>
      <c r="Z382" s="514" t="str">
        <f t="shared" si="26"/>
        <v/>
      </c>
      <c r="AA382" s="514" t="b">
        <f t="shared" si="27"/>
        <v>0</v>
      </c>
      <c r="AB382" s="514" t="s">
        <v>1901</v>
      </c>
      <c r="AC382" s="514" t="str">
        <f t="array" ref="AC382">IFERROR(IF(INDEX('Disaggregation Records'!$G$95:$G$183,MATCH(LEFT(Z382,255),LEFT('Disaggregation Records'!$D$95:$D$183,255),0))=0,"",INDEX('Disaggregation Records'!$G$95:$G$183,MATCH(LEFT(Z382,255),LEFT('Disaggregation Records'!$D$95:$D$183,255),0))),"")</f>
        <v/>
      </c>
      <c r="AD382" s="514" t="s">
        <v>869</v>
      </c>
      <c r="AE382" s="379"/>
      <c r="AF382" s="133"/>
      <c r="AG382" s="133"/>
    </row>
    <row r="383" spans="1:33" ht="47.1" customHeight="1" x14ac:dyDescent="0.25">
      <c r="A383" s="396">
        <v>6</v>
      </c>
      <c r="B383" s="414" t="str">
        <f>IFERROR(VLOOKUP(A383,'Coverage Indicators - Section D'!$A$10:$Y$42,25,FALSE),"")</f>
        <v/>
      </c>
      <c r="C383" s="509" t="str">
        <f t="array" ref="C383">IFERROR(IF(INDEX('Disaggregation Records'!$E$95:$E$183,MATCH(LEFT(Z383,255),LEFT('Disaggregation Records'!$D$95:$D$183,255),0))=0,"",INDEX('Disaggregation Records'!$E$95:$E$183,MATCH(LEFT(Z383,255),LEFT('Disaggregation Records'!$D$95:$D$183,255),0))),"")</f>
        <v/>
      </c>
      <c r="D383" s="509" t="str">
        <f t="array" ref="D383">IFERROR(IF(INDEX('Disaggregation Records'!$F$95:$F$183,MATCH(LEFT(Z383,255),LEFT('Disaggregation Records'!$D$95:$D$183,255),0))=0,"",INDEX('Disaggregation Records'!$F$95:$F$183,MATCH(LEFT(Z383,255),LEFT('Disaggregation Records'!$D$95:$D$183,255),0))),"")</f>
        <v/>
      </c>
      <c r="E383" s="416" t="str">
        <f t="array" ref="E383">IFERROR(IF(INDEX('Disaggregation Data'!$K$315:$K$616,MATCH(LEFT(X383,255),LEFT('Disaggregation Data'!$J$315:$J$616,255),0))=0,"",INDEX('Disaggregation Data'!$K$315:$K$616,MATCH(LEFT(X383,255),LEFT('Disaggregation Data'!J$315:$J$616,255),0))),"")</f>
        <v/>
      </c>
      <c r="F383" s="417" t="str">
        <f t="array" ref="F383">IFERROR(IF(INDEX('Disaggregation Data'!$L$315:$L$616,MATCH(LEFT(X383,255),LEFT('Disaggregation Data'!$J$315:$J$616,255),0))=0,"",INDEX('Disaggregation Data'!$L$315:$L$616,MATCH(LEFT(X383,255),LEFT('Disaggregation Data'!J$315:$J$616,255),0))),"")</f>
        <v/>
      </c>
      <c r="G383" s="481" t="str">
        <f t="array" ref="G383">IFERROR(IF(INDEX('Disaggregation Data'!$M$315:$M$616,MATCH(LEFT(X383,255),LEFT('Disaggregation Data'!$J$315:$J$616,255),0))=0,(E383/F383)*100,INDEX('Disaggregation Data'!$M$315:$M$616,MATCH(LEFT(X383,255),LEFT('Disaggregation Data'!J$315:$J$616,255),0))),"")</f>
        <v/>
      </c>
      <c r="H383" s="420" t="str">
        <f t="array" ref="H383">IFERROR(IF(INDEX('Disaggregation Data'!$N$315:$N$616,MATCH(LEFT(X383,255),LEFT('Disaggregation Data'!$J$315:$J$616,255),0))=0,"",INDEX('Disaggregation Data'!$N$315:$N$616,MATCH(LEFT(X383,255),LEFT('Disaggregation Data'!J$315:$J$616,255),0))),"")</f>
        <v/>
      </c>
      <c r="I383" s="420" t="str">
        <f t="array" ref="I383">IFERROR(IF(INDEX('Disaggregation Data'!$Q$315:$Q$616,MATCH(LEFT(X383,255),LEFT('Disaggregation Data'!$J$315:$J$616,255),0))=0,"",INDEX('Disaggregation Data'!$Q$315:$Q$616,MATCH(LEFT(X383,255),LEFT('Disaggregation Data'!J$315:$J$616,255),0))),"")</f>
        <v/>
      </c>
      <c r="J383" s="434" t="str">
        <f t="array" ref="J383">IFERROR(IF(INDEX('Disaggregation Data'!$R$315:$R$616,MATCH(LEFT(X383,255),LEFT('Disaggregation Data'!$J$315:$J$616,255),0))=0,"",INDEX('Disaggregation Data'!$R$315:$R$616,MATCH(LEFT(X383,255),LEFT('Disaggregation Data'!J$315:$J$616,255),0))),"")</f>
        <v/>
      </c>
      <c r="K383" s="471"/>
      <c r="L383" s="471"/>
      <c r="M383" s="471"/>
      <c r="N383" s="471"/>
      <c r="O383" s="471"/>
      <c r="P383" s="416"/>
      <c r="Q383" s="416"/>
      <c r="R383" s="416"/>
      <c r="S383" s="416"/>
      <c r="T383" s="416"/>
      <c r="U383" s="420" t="str">
        <f t="array" ref="U383">IFERROR(IF(INDEX('Disaggregation Data'!$O$315:$O$616,MATCH(LEFT(X383,255),LEFT('Disaggregation Data'!$J$315:$J$616,255),0))=0,"",INDEX('Disaggregation Data'!$O$315:$O$616,MATCH(LEFT(X383,255),LEFT('Disaggregation Data'!J$315:$J$616,255),0))),"")</f>
        <v/>
      </c>
      <c r="V383" s="434" t="str">
        <f t="array" ref="V383">IFERROR(IF(INDEX('Disaggregation Data'!$P$315:$P$616,MATCH(LEFT(X383,255),LEFT('Disaggregation Data'!$J$315:$J$616,255),0))=0,"",INDEX('Disaggregation Data'!$P$315:$P$616,MATCH(LEFT(X383,255),LEFT('Disaggregation Data'!J$315:$J$616,255),0))),"")</f>
        <v/>
      </c>
      <c r="W383" s="514"/>
      <c r="X383" s="514" t="str">
        <f t="shared" si="24"/>
        <v/>
      </c>
      <c r="Y383" s="514">
        <f t="shared" si="25"/>
        <v>16</v>
      </c>
      <c r="Z383" s="514" t="str">
        <f t="shared" si="26"/>
        <v/>
      </c>
      <c r="AA383" s="514" t="b">
        <f t="shared" si="27"/>
        <v>0</v>
      </c>
      <c r="AB383" s="514" t="s">
        <v>1902</v>
      </c>
      <c r="AC383" s="514" t="str">
        <f t="array" ref="AC383">IFERROR(IF(INDEX('Disaggregation Records'!$G$95:$G$183,MATCH(LEFT(Z383,255),LEFT('Disaggregation Records'!$D$95:$D$183,255),0))=0,"",INDEX('Disaggregation Records'!$G$95:$G$183,MATCH(LEFT(Z383,255),LEFT('Disaggregation Records'!$D$95:$D$183,255),0))),"")</f>
        <v/>
      </c>
      <c r="AD383" s="514" t="s">
        <v>869</v>
      </c>
      <c r="AE383" s="379"/>
      <c r="AF383" s="133"/>
      <c r="AG383" s="133"/>
    </row>
    <row r="384" spans="1:33" ht="47.1" customHeight="1" x14ac:dyDescent="0.25">
      <c r="A384" s="396">
        <v>6</v>
      </c>
      <c r="B384" s="414" t="str">
        <f>IFERROR(VLOOKUP(A384,'Coverage Indicators - Section D'!$A$10:$Y$42,25,FALSE),"")</f>
        <v/>
      </c>
      <c r="C384" s="509" t="str">
        <f t="array" ref="C384">IFERROR(IF(INDEX('Disaggregation Records'!$E$95:$E$183,MATCH(LEFT(Z384,255),LEFT('Disaggregation Records'!$D$95:$D$183,255),0))=0,"",INDEX('Disaggregation Records'!$E$95:$E$183,MATCH(LEFT(Z384,255),LEFT('Disaggregation Records'!$D$95:$D$183,255),0))),"")</f>
        <v/>
      </c>
      <c r="D384" s="509" t="str">
        <f t="array" ref="D384">IFERROR(IF(INDEX('Disaggregation Records'!$F$95:$F$183,MATCH(LEFT(Z384,255),LEFT('Disaggregation Records'!$D$95:$D$183,255),0))=0,"",INDEX('Disaggregation Records'!$F$95:$F$183,MATCH(LEFT(Z384,255),LEFT('Disaggregation Records'!$D$95:$D$183,255),0))),"")</f>
        <v/>
      </c>
      <c r="E384" s="416" t="str">
        <f t="array" ref="E384">IFERROR(IF(INDEX('Disaggregation Data'!$K$315:$K$616,MATCH(LEFT(X384,255),LEFT('Disaggregation Data'!$J$315:$J$616,255),0))=0,"",INDEX('Disaggregation Data'!$K$315:$K$616,MATCH(LEFT(X384,255),LEFT('Disaggregation Data'!J$315:$J$616,255),0))),"")</f>
        <v/>
      </c>
      <c r="F384" s="417" t="str">
        <f t="array" ref="F384">IFERROR(IF(INDEX('Disaggregation Data'!$L$315:$L$616,MATCH(LEFT(X384,255),LEFT('Disaggregation Data'!$J$315:$J$616,255),0))=0,"",INDEX('Disaggregation Data'!$L$315:$L$616,MATCH(LEFT(X384,255),LEFT('Disaggregation Data'!J$315:$J$616,255),0))),"")</f>
        <v/>
      </c>
      <c r="G384" s="481" t="str">
        <f t="array" ref="G384">IFERROR(IF(INDEX('Disaggregation Data'!$M$315:$M$616,MATCH(LEFT(X384,255),LEFT('Disaggregation Data'!$J$315:$J$616,255),0))=0,(E384/F384)*100,INDEX('Disaggregation Data'!$M$315:$M$616,MATCH(LEFT(X384,255),LEFT('Disaggregation Data'!J$315:$J$616,255),0))),"")</f>
        <v/>
      </c>
      <c r="H384" s="420" t="str">
        <f t="array" ref="H384">IFERROR(IF(INDEX('Disaggregation Data'!$N$315:$N$616,MATCH(LEFT(X384,255),LEFT('Disaggregation Data'!$J$315:$J$616,255),0))=0,"",INDEX('Disaggregation Data'!$N$315:$N$616,MATCH(LEFT(X384,255),LEFT('Disaggregation Data'!J$315:$J$616,255),0))),"")</f>
        <v/>
      </c>
      <c r="I384" s="420" t="str">
        <f t="array" ref="I384">IFERROR(IF(INDEX('Disaggregation Data'!$Q$315:$Q$616,MATCH(LEFT(X384,255),LEFT('Disaggregation Data'!$J$315:$J$616,255),0))=0,"",INDEX('Disaggregation Data'!$Q$315:$Q$616,MATCH(LEFT(X384,255),LEFT('Disaggregation Data'!J$315:$J$616,255),0))),"")</f>
        <v/>
      </c>
      <c r="J384" s="434" t="str">
        <f t="array" ref="J384">IFERROR(IF(INDEX('Disaggregation Data'!$R$315:$R$616,MATCH(LEFT(X384,255),LEFT('Disaggregation Data'!$J$315:$J$616,255),0))=0,"",INDEX('Disaggregation Data'!$R$315:$R$616,MATCH(LEFT(X384,255),LEFT('Disaggregation Data'!J$315:$J$616,255),0))),"")</f>
        <v/>
      </c>
      <c r="K384" s="471"/>
      <c r="L384" s="471"/>
      <c r="M384" s="471"/>
      <c r="N384" s="471"/>
      <c r="O384" s="471"/>
      <c r="P384" s="416"/>
      <c r="Q384" s="416"/>
      <c r="R384" s="416"/>
      <c r="S384" s="416"/>
      <c r="T384" s="416"/>
      <c r="U384" s="420" t="str">
        <f t="array" ref="U384">IFERROR(IF(INDEX('Disaggregation Data'!$O$315:$O$616,MATCH(LEFT(X384,255),LEFT('Disaggregation Data'!$J$315:$J$616,255),0))=0,"",INDEX('Disaggregation Data'!$O$315:$O$616,MATCH(LEFT(X384,255),LEFT('Disaggregation Data'!J$315:$J$616,255),0))),"")</f>
        <v/>
      </c>
      <c r="V384" s="434" t="str">
        <f t="array" ref="V384">IFERROR(IF(INDEX('Disaggregation Data'!$P$315:$P$616,MATCH(LEFT(X384,255),LEFT('Disaggregation Data'!$J$315:$J$616,255),0))=0,"",INDEX('Disaggregation Data'!$P$315:$P$616,MATCH(LEFT(X384,255),LEFT('Disaggregation Data'!J$315:$J$616,255),0))),"")</f>
        <v/>
      </c>
      <c r="W384" s="514"/>
      <c r="X384" s="514" t="str">
        <f t="shared" si="24"/>
        <v/>
      </c>
      <c r="Y384" s="514">
        <f t="shared" si="25"/>
        <v>17</v>
      </c>
      <c r="Z384" s="514" t="str">
        <f t="shared" si="26"/>
        <v/>
      </c>
      <c r="AA384" s="514" t="b">
        <f t="shared" si="27"/>
        <v>0</v>
      </c>
      <c r="AB384" s="514" t="s">
        <v>1903</v>
      </c>
      <c r="AC384" s="514" t="str">
        <f t="array" ref="AC384">IFERROR(IF(INDEX('Disaggregation Records'!$G$95:$G$183,MATCH(LEFT(Z384,255),LEFT('Disaggregation Records'!$D$95:$D$183,255),0))=0,"",INDEX('Disaggregation Records'!$G$95:$G$183,MATCH(LEFT(Z384,255),LEFT('Disaggregation Records'!$D$95:$D$183,255),0))),"")</f>
        <v/>
      </c>
      <c r="AD384" s="514" t="s">
        <v>869</v>
      </c>
      <c r="AE384" s="379"/>
      <c r="AF384" s="133"/>
      <c r="AG384" s="133"/>
    </row>
    <row r="385" spans="1:33" ht="47.1" customHeight="1" x14ac:dyDescent="0.25">
      <c r="A385" s="396">
        <v>6</v>
      </c>
      <c r="B385" s="414" t="str">
        <f>IFERROR(VLOOKUP(A385,'Coverage Indicators - Section D'!$A$10:$Y$42,25,FALSE),"")</f>
        <v/>
      </c>
      <c r="C385" s="509" t="str">
        <f t="array" ref="C385">IFERROR(IF(INDEX('Disaggregation Records'!$E$95:$E$183,MATCH(LEFT(Z385,255),LEFT('Disaggregation Records'!$D$95:$D$183,255),0))=0,"",INDEX('Disaggregation Records'!$E$95:$E$183,MATCH(LEFT(Z385,255),LEFT('Disaggregation Records'!$D$95:$D$183,255),0))),"")</f>
        <v/>
      </c>
      <c r="D385" s="509" t="str">
        <f t="array" ref="D385">IFERROR(IF(INDEX('Disaggregation Records'!$F$95:$F$183,MATCH(LEFT(Z385,255),LEFT('Disaggregation Records'!$D$95:$D$183,255),0))=0,"",INDEX('Disaggregation Records'!$F$95:$F$183,MATCH(LEFT(Z385,255),LEFT('Disaggregation Records'!$D$95:$D$183,255),0))),"")</f>
        <v/>
      </c>
      <c r="E385" s="416" t="str">
        <f t="array" ref="E385">IFERROR(IF(INDEX('Disaggregation Data'!$K$315:$K$616,MATCH(LEFT(X385,255),LEFT('Disaggregation Data'!$J$315:$J$616,255),0))=0,"",INDEX('Disaggregation Data'!$K$315:$K$616,MATCH(LEFT(X385,255),LEFT('Disaggregation Data'!J$315:$J$616,255),0))),"")</f>
        <v/>
      </c>
      <c r="F385" s="417" t="str">
        <f t="array" ref="F385">IFERROR(IF(INDEX('Disaggregation Data'!$L$315:$L$616,MATCH(LEFT(X385,255),LEFT('Disaggregation Data'!$J$315:$J$616,255),0))=0,"",INDEX('Disaggregation Data'!$L$315:$L$616,MATCH(LEFT(X385,255),LEFT('Disaggregation Data'!J$315:$J$616,255),0))),"")</f>
        <v/>
      </c>
      <c r="G385" s="481" t="str">
        <f t="array" ref="G385">IFERROR(IF(INDEX('Disaggregation Data'!$M$315:$M$616,MATCH(LEFT(X385,255),LEFT('Disaggregation Data'!$J$315:$J$616,255),0))=0,(E385/F385)*100,INDEX('Disaggregation Data'!$M$315:$M$616,MATCH(LEFT(X385,255),LEFT('Disaggregation Data'!J$315:$J$616,255),0))),"")</f>
        <v/>
      </c>
      <c r="H385" s="420" t="str">
        <f t="array" ref="H385">IFERROR(IF(INDEX('Disaggregation Data'!$N$315:$N$616,MATCH(LEFT(X385,255),LEFT('Disaggregation Data'!$J$315:$J$616,255),0))=0,"",INDEX('Disaggregation Data'!$N$315:$N$616,MATCH(LEFT(X385,255),LEFT('Disaggregation Data'!J$315:$J$616,255),0))),"")</f>
        <v/>
      </c>
      <c r="I385" s="420" t="str">
        <f t="array" ref="I385">IFERROR(IF(INDEX('Disaggregation Data'!$Q$315:$Q$616,MATCH(LEFT(X385,255),LEFT('Disaggregation Data'!$J$315:$J$616,255),0))=0,"",INDEX('Disaggregation Data'!$Q$315:$Q$616,MATCH(LEFT(X385,255),LEFT('Disaggregation Data'!J$315:$J$616,255),0))),"")</f>
        <v/>
      </c>
      <c r="J385" s="434" t="str">
        <f t="array" ref="J385">IFERROR(IF(INDEX('Disaggregation Data'!$R$315:$R$616,MATCH(LEFT(X385,255),LEFT('Disaggregation Data'!$J$315:$J$616,255),0))=0,"",INDEX('Disaggregation Data'!$R$315:$R$616,MATCH(LEFT(X385,255),LEFT('Disaggregation Data'!J$315:$J$616,255),0))),"")</f>
        <v/>
      </c>
      <c r="K385" s="471"/>
      <c r="L385" s="471"/>
      <c r="M385" s="471"/>
      <c r="N385" s="471"/>
      <c r="O385" s="471"/>
      <c r="P385" s="416"/>
      <c r="Q385" s="416"/>
      <c r="R385" s="416"/>
      <c r="S385" s="416"/>
      <c r="T385" s="416"/>
      <c r="U385" s="420" t="str">
        <f t="array" ref="U385">IFERROR(IF(INDEX('Disaggregation Data'!$O$315:$O$616,MATCH(LEFT(X385,255),LEFT('Disaggregation Data'!$J$315:$J$616,255),0))=0,"",INDEX('Disaggregation Data'!$O$315:$O$616,MATCH(LEFT(X385,255),LEFT('Disaggregation Data'!J$315:$J$616,255),0))),"")</f>
        <v/>
      </c>
      <c r="V385" s="434" t="str">
        <f t="array" ref="V385">IFERROR(IF(INDEX('Disaggregation Data'!$P$315:$P$616,MATCH(LEFT(X385,255),LEFT('Disaggregation Data'!$J$315:$J$616,255),0))=0,"",INDEX('Disaggregation Data'!$P$315:$P$616,MATCH(LEFT(X385,255),LEFT('Disaggregation Data'!J$315:$J$616,255),0))),"")</f>
        <v/>
      </c>
      <c r="W385" s="514"/>
      <c r="X385" s="514" t="str">
        <f t="shared" si="24"/>
        <v/>
      </c>
      <c r="Y385" s="514">
        <f t="shared" si="25"/>
        <v>18</v>
      </c>
      <c r="Z385" s="514" t="str">
        <f t="shared" si="26"/>
        <v/>
      </c>
      <c r="AA385" s="514" t="b">
        <f t="shared" si="27"/>
        <v>0</v>
      </c>
      <c r="AB385" s="514" t="s">
        <v>1904</v>
      </c>
      <c r="AC385" s="514" t="str">
        <f t="array" ref="AC385">IFERROR(IF(INDEX('Disaggregation Records'!$G$95:$G$183,MATCH(LEFT(Z385,255),LEFT('Disaggregation Records'!$D$95:$D$183,255),0))=0,"",INDEX('Disaggregation Records'!$G$95:$G$183,MATCH(LEFT(Z385,255),LEFT('Disaggregation Records'!$D$95:$D$183,255),0))),"")</f>
        <v/>
      </c>
      <c r="AD385" s="514" t="s">
        <v>869</v>
      </c>
      <c r="AE385" s="379"/>
      <c r="AF385" s="133"/>
      <c r="AG385" s="133"/>
    </row>
    <row r="386" spans="1:33" ht="47.1" customHeight="1" x14ac:dyDescent="0.25">
      <c r="A386" s="396">
        <v>6</v>
      </c>
      <c r="B386" s="414" t="str">
        <f>IFERROR(VLOOKUP(A386,'Coverage Indicators - Section D'!$A$10:$Y$42,25,FALSE),"")</f>
        <v/>
      </c>
      <c r="C386" s="509" t="str">
        <f t="array" ref="C386">IFERROR(IF(INDEX('Disaggregation Records'!$E$95:$E$183,MATCH(LEFT(Z386,255),LEFT('Disaggregation Records'!$D$95:$D$183,255),0))=0,"",INDEX('Disaggregation Records'!$E$95:$E$183,MATCH(LEFT(Z386,255),LEFT('Disaggregation Records'!$D$95:$D$183,255),0))),"")</f>
        <v/>
      </c>
      <c r="D386" s="509" t="str">
        <f t="array" ref="D386">IFERROR(IF(INDEX('Disaggregation Records'!$F$95:$F$183,MATCH(LEFT(Z386,255),LEFT('Disaggregation Records'!$D$95:$D$183,255),0))=0,"",INDEX('Disaggregation Records'!$F$95:$F$183,MATCH(LEFT(Z386,255),LEFT('Disaggregation Records'!$D$95:$D$183,255),0))),"")</f>
        <v/>
      </c>
      <c r="E386" s="416" t="str">
        <f t="array" ref="E386">IFERROR(IF(INDEX('Disaggregation Data'!$K$315:$K$616,MATCH(LEFT(X386,255),LEFT('Disaggregation Data'!$J$315:$J$616,255),0))=0,"",INDEX('Disaggregation Data'!$K$315:$K$616,MATCH(LEFT(X386,255),LEFT('Disaggregation Data'!J$315:$J$616,255),0))),"")</f>
        <v/>
      </c>
      <c r="F386" s="417" t="str">
        <f t="array" ref="F386">IFERROR(IF(INDEX('Disaggregation Data'!$L$315:$L$616,MATCH(LEFT(X386,255),LEFT('Disaggregation Data'!$J$315:$J$616,255),0))=0,"",INDEX('Disaggregation Data'!$L$315:$L$616,MATCH(LEFT(X386,255),LEFT('Disaggregation Data'!J$315:$J$616,255),0))),"")</f>
        <v/>
      </c>
      <c r="G386" s="481" t="str">
        <f t="array" ref="G386">IFERROR(IF(INDEX('Disaggregation Data'!$M$315:$M$616,MATCH(LEFT(X386,255),LEFT('Disaggregation Data'!$J$315:$J$616,255),0))=0,(E386/F386)*100,INDEX('Disaggregation Data'!$M$315:$M$616,MATCH(LEFT(X386,255),LEFT('Disaggregation Data'!J$315:$J$616,255),0))),"")</f>
        <v/>
      </c>
      <c r="H386" s="420" t="str">
        <f t="array" ref="H386">IFERROR(IF(INDEX('Disaggregation Data'!$N$315:$N$616,MATCH(LEFT(X386,255),LEFT('Disaggregation Data'!$J$315:$J$616,255),0))=0,"",INDEX('Disaggregation Data'!$N$315:$N$616,MATCH(LEFT(X386,255),LEFT('Disaggregation Data'!J$315:$J$616,255),0))),"")</f>
        <v/>
      </c>
      <c r="I386" s="420" t="str">
        <f t="array" ref="I386">IFERROR(IF(INDEX('Disaggregation Data'!$Q$315:$Q$616,MATCH(LEFT(X386,255),LEFT('Disaggregation Data'!$J$315:$J$616,255),0))=0,"",INDEX('Disaggregation Data'!$Q$315:$Q$616,MATCH(LEFT(X386,255),LEFT('Disaggregation Data'!J$315:$J$616,255),0))),"")</f>
        <v/>
      </c>
      <c r="J386" s="434" t="str">
        <f t="array" ref="J386">IFERROR(IF(INDEX('Disaggregation Data'!$R$315:$R$616,MATCH(LEFT(X386,255),LEFT('Disaggregation Data'!$J$315:$J$616,255),0))=0,"",INDEX('Disaggregation Data'!$R$315:$R$616,MATCH(LEFT(X386,255),LEFT('Disaggregation Data'!J$315:$J$616,255),0))),"")</f>
        <v/>
      </c>
      <c r="K386" s="471"/>
      <c r="L386" s="471"/>
      <c r="M386" s="471"/>
      <c r="N386" s="471"/>
      <c r="O386" s="471"/>
      <c r="P386" s="416"/>
      <c r="Q386" s="416"/>
      <c r="R386" s="416"/>
      <c r="S386" s="416"/>
      <c r="T386" s="416"/>
      <c r="U386" s="420" t="str">
        <f t="array" ref="U386">IFERROR(IF(INDEX('Disaggregation Data'!$O$315:$O$616,MATCH(LEFT(X386,255),LEFT('Disaggregation Data'!$J$315:$J$616,255),0))=0,"",INDEX('Disaggregation Data'!$O$315:$O$616,MATCH(LEFT(X386,255),LEFT('Disaggregation Data'!J$315:$J$616,255),0))),"")</f>
        <v/>
      </c>
      <c r="V386" s="434" t="str">
        <f t="array" ref="V386">IFERROR(IF(INDEX('Disaggregation Data'!$P$315:$P$616,MATCH(LEFT(X386,255),LEFT('Disaggregation Data'!$J$315:$J$616,255),0))=0,"",INDEX('Disaggregation Data'!$P$315:$P$616,MATCH(LEFT(X386,255),LEFT('Disaggregation Data'!J$315:$J$616,255),0))),"")</f>
        <v/>
      </c>
      <c r="W386" s="514"/>
      <c r="X386" s="514" t="str">
        <f t="shared" si="24"/>
        <v/>
      </c>
      <c r="Y386" s="514">
        <f t="shared" si="25"/>
        <v>19</v>
      </c>
      <c r="Z386" s="514" t="str">
        <f t="shared" si="26"/>
        <v/>
      </c>
      <c r="AA386" s="514" t="b">
        <f t="shared" si="27"/>
        <v>0</v>
      </c>
      <c r="AB386" s="514" t="s">
        <v>1905</v>
      </c>
      <c r="AC386" s="514" t="str">
        <f t="array" ref="AC386">IFERROR(IF(INDEX('Disaggregation Records'!$G$95:$G$183,MATCH(LEFT(Z386,255),LEFT('Disaggregation Records'!$D$95:$D$183,255),0))=0,"",INDEX('Disaggregation Records'!$G$95:$G$183,MATCH(LEFT(Z386,255),LEFT('Disaggregation Records'!$D$95:$D$183,255),0))),"")</f>
        <v/>
      </c>
      <c r="AD386" s="514" t="s">
        <v>869</v>
      </c>
      <c r="AE386" s="379"/>
      <c r="AF386" s="133"/>
      <c r="AG386" s="133"/>
    </row>
    <row r="387" spans="1:33" ht="47.1" customHeight="1" x14ac:dyDescent="0.25">
      <c r="A387" s="396">
        <v>7</v>
      </c>
      <c r="B387" s="414" t="str">
        <f>IFERROR(VLOOKUP(A387,'Coverage Indicators - Section D'!$A$10:$Y$42,25,FALSE),"")</f>
        <v/>
      </c>
      <c r="C387" s="509" t="str">
        <f t="array" ref="C387">IFERROR(IF(INDEX('Disaggregation Records'!$E$95:$E$183,MATCH(LEFT(Z387,255),LEFT('Disaggregation Records'!$D$95:$D$183,255),0))=0,"",INDEX('Disaggregation Records'!$E$95:$E$183,MATCH(LEFT(Z387,255),LEFT('Disaggregation Records'!$D$95:$D$183,255),0))),"")</f>
        <v/>
      </c>
      <c r="D387" s="509" t="str">
        <f t="array" ref="D387">IFERROR(IF(INDEX('Disaggregation Records'!$F$95:$F$183,MATCH(LEFT(Z387,255),LEFT('Disaggregation Records'!$D$95:$D$183,255),0))=0,"",INDEX('Disaggregation Records'!$F$95:$F$183,MATCH(LEFT(Z387,255),LEFT('Disaggregation Records'!$D$95:$D$183,255),0))),"")</f>
        <v/>
      </c>
      <c r="E387" s="416" t="str">
        <f t="array" ref="E387">IFERROR(IF(INDEX('Disaggregation Data'!$K$315:$K$616,MATCH(LEFT(X387,255),LEFT('Disaggregation Data'!$J$315:$J$616,255),0))=0,"",INDEX('Disaggregation Data'!$K$315:$K$616,MATCH(LEFT(X387,255),LEFT('Disaggregation Data'!J$315:$J$616,255),0))),"")</f>
        <v/>
      </c>
      <c r="F387" s="417" t="str">
        <f t="array" ref="F387">IFERROR(IF(INDEX('Disaggregation Data'!$L$315:$L$616,MATCH(LEFT(X387,255),LEFT('Disaggregation Data'!$J$315:$J$616,255),0))=0,"",INDEX('Disaggregation Data'!$L$315:$L$616,MATCH(LEFT(X387,255),LEFT('Disaggregation Data'!J$315:$J$616,255),0))),"")</f>
        <v/>
      </c>
      <c r="G387" s="481" t="str">
        <f t="array" ref="G387">IFERROR(IF(INDEX('Disaggregation Data'!$M$315:$M$616,MATCH(LEFT(X387,255),LEFT('Disaggregation Data'!$J$315:$J$616,255),0))=0,(E387/F387)*100,INDEX('Disaggregation Data'!$M$315:$M$616,MATCH(LEFT(X387,255),LEFT('Disaggregation Data'!J$315:$J$616,255),0))),"")</f>
        <v/>
      </c>
      <c r="H387" s="420" t="str">
        <f t="array" ref="H387">IFERROR(IF(INDEX('Disaggregation Data'!$N$315:$N$616,MATCH(LEFT(X387,255),LEFT('Disaggregation Data'!$J$315:$J$616,255),0))=0,"",INDEX('Disaggregation Data'!$N$315:$N$616,MATCH(LEFT(X387,255),LEFT('Disaggregation Data'!J$315:$J$616,255),0))),"")</f>
        <v/>
      </c>
      <c r="I387" s="420" t="str">
        <f t="array" ref="I387">IFERROR(IF(INDEX('Disaggregation Data'!$Q$315:$Q$616,MATCH(LEFT(X387,255),LEFT('Disaggregation Data'!$J$315:$J$616,255),0))=0,"",INDEX('Disaggregation Data'!$Q$315:$Q$616,MATCH(LEFT(X387,255),LEFT('Disaggregation Data'!J$315:$J$616,255),0))),"")</f>
        <v/>
      </c>
      <c r="J387" s="434" t="str">
        <f t="array" ref="J387">IFERROR(IF(INDEX('Disaggregation Data'!$R$315:$R$616,MATCH(LEFT(X387,255),LEFT('Disaggregation Data'!$J$315:$J$616,255),0))=0,"",INDEX('Disaggregation Data'!$R$315:$R$616,MATCH(LEFT(X387,255),LEFT('Disaggregation Data'!J$315:$J$616,255),0))),"")</f>
        <v/>
      </c>
      <c r="K387" s="471"/>
      <c r="L387" s="471"/>
      <c r="M387" s="471"/>
      <c r="N387" s="471"/>
      <c r="O387" s="471"/>
      <c r="P387" s="416"/>
      <c r="Q387" s="416"/>
      <c r="R387" s="416"/>
      <c r="S387" s="416"/>
      <c r="T387" s="416"/>
      <c r="U387" s="420" t="str">
        <f t="array" ref="U387">IFERROR(IF(INDEX('Disaggregation Data'!$O$315:$O$616,MATCH(LEFT(X387,255),LEFT('Disaggregation Data'!$J$315:$J$616,255),0))=0,"",INDEX('Disaggregation Data'!$O$315:$O$616,MATCH(LEFT(X387,255),LEFT('Disaggregation Data'!J$315:$J$616,255),0))),"")</f>
        <v/>
      </c>
      <c r="V387" s="434" t="str">
        <f t="array" ref="V387">IFERROR(IF(INDEX('Disaggregation Data'!$P$315:$P$616,MATCH(LEFT(X387,255),LEFT('Disaggregation Data'!$J$315:$J$616,255),0))=0,"",INDEX('Disaggregation Data'!$P$315:$P$616,MATCH(LEFT(X387,255),LEFT('Disaggregation Data'!J$315:$J$616,255),0))),"")</f>
        <v/>
      </c>
      <c r="W387" s="514"/>
      <c r="X387" s="514" t="str">
        <f t="shared" si="24"/>
        <v/>
      </c>
      <c r="Y387" s="514">
        <f t="shared" si="25"/>
        <v>20</v>
      </c>
      <c r="Z387" s="514" t="str">
        <f t="shared" si="26"/>
        <v/>
      </c>
      <c r="AA387" s="514" t="b">
        <f t="shared" si="27"/>
        <v>0</v>
      </c>
      <c r="AB387" s="514" t="s">
        <v>1906</v>
      </c>
      <c r="AC387" s="514" t="str">
        <f t="array" ref="AC387">IFERROR(IF(INDEX('Disaggregation Records'!$G$95:$G$183,MATCH(LEFT(Z387,255),LEFT('Disaggregation Records'!$D$95:$D$183,255),0))=0,"",INDEX('Disaggregation Records'!$G$95:$G$183,MATCH(LEFT(Z387,255),LEFT('Disaggregation Records'!$D$95:$D$183,255),0))),"")</f>
        <v/>
      </c>
      <c r="AD387" s="514" t="s">
        <v>872</v>
      </c>
      <c r="AE387" s="379"/>
      <c r="AF387" s="133"/>
      <c r="AG387" s="133"/>
    </row>
    <row r="388" spans="1:33" ht="47.1" customHeight="1" x14ac:dyDescent="0.25">
      <c r="A388" s="396">
        <v>7</v>
      </c>
      <c r="B388" s="414" t="str">
        <f>IFERROR(VLOOKUP(A388,'Coverage Indicators - Section D'!$A$10:$Y$42,25,FALSE),"")</f>
        <v/>
      </c>
      <c r="C388" s="509" t="str">
        <f t="array" ref="C388">IFERROR(IF(INDEX('Disaggregation Records'!$E$95:$E$183,MATCH(LEFT(Z388,255),LEFT('Disaggregation Records'!$D$95:$D$183,255),0))=0,"",INDEX('Disaggregation Records'!$E$95:$E$183,MATCH(LEFT(Z388,255),LEFT('Disaggregation Records'!$D$95:$D$183,255),0))),"")</f>
        <v/>
      </c>
      <c r="D388" s="509" t="str">
        <f t="array" ref="D388">IFERROR(IF(INDEX('Disaggregation Records'!$F$95:$F$183,MATCH(LEFT(Z388,255),LEFT('Disaggregation Records'!$D$95:$D$183,255),0))=0,"",INDEX('Disaggregation Records'!$F$95:$F$183,MATCH(LEFT(Z388,255),LEFT('Disaggregation Records'!$D$95:$D$183,255),0))),"")</f>
        <v/>
      </c>
      <c r="E388" s="416" t="str">
        <f t="array" ref="E388">IFERROR(IF(INDEX('Disaggregation Data'!$K$315:$K$616,MATCH(LEFT(X388,255),LEFT('Disaggregation Data'!$J$315:$J$616,255),0))=0,"",INDEX('Disaggregation Data'!$K$315:$K$616,MATCH(LEFT(X388,255),LEFT('Disaggregation Data'!J$315:$J$616,255),0))),"")</f>
        <v/>
      </c>
      <c r="F388" s="417" t="str">
        <f t="array" ref="F388">IFERROR(IF(INDEX('Disaggregation Data'!$L$315:$L$616,MATCH(LEFT(X388,255),LEFT('Disaggregation Data'!$J$315:$J$616,255),0))=0,"",INDEX('Disaggregation Data'!$L$315:$L$616,MATCH(LEFT(X388,255),LEFT('Disaggregation Data'!J$315:$J$616,255),0))),"")</f>
        <v/>
      </c>
      <c r="G388" s="481" t="str">
        <f t="array" ref="G388">IFERROR(IF(INDEX('Disaggregation Data'!$M$315:$M$616,MATCH(LEFT(X388,255),LEFT('Disaggregation Data'!$J$315:$J$616,255),0))=0,(E388/F388)*100,INDEX('Disaggregation Data'!$M$315:$M$616,MATCH(LEFT(X388,255),LEFT('Disaggregation Data'!J$315:$J$616,255),0))),"")</f>
        <v/>
      </c>
      <c r="H388" s="420" t="str">
        <f t="array" ref="H388">IFERROR(IF(INDEX('Disaggregation Data'!$N$315:$N$616,MATCH(LEFT(X388,255),LEFT('Disaggregation Data'!$J$315:$J$616,255),0))=0,"",INDEX('Disaggregation Data'!$N$315:$N$616,MATCH(LEFT(X388,255),LEFT('Disaggregation Data'!J$315:$J$616,255),0))),"")</f>
        <v/>
      </c>
      <c r="I388" s="420" t="str">
        <f t="array" ref="I388">IFERROR(IF(INDEX('Disaggregation Data'!$Q$315:$Q$616,MATCH(LEFT(X388,255),LEFT('Disaggregation Data'!$J$315:$J$616,255),0))=0,"",INDEX('Disaggregation Data'!$Q$315:$Q$616,MATCH(LEFT(X388,255),LEFT('Disaggregation Data'!J$315:$J$616,255),0))),"")</f>
        <v/>
      </c>
      <c r="J388" s="434" t="str">
        <f t="array" ref="J388">IFERROR(IF(INDEX('Disaggregation Data'!$R$315:$R$616,MATCH(LEFT(X388,255),LEFT('Disaggregation Data'!$J$315:$J$616,255),0))=0,"",INDEX('Disaggregation Data'!$R$315:$R$616,MATCH(LEFT(X388,255),LEFT('Disaggregation Data'!J$315:$J$616,255),0))),"")</f>
        <v/>
      </c>
      <c r="K388" s="471"/>
      <c r="L388" s="471"/>
      <c r="M388" s="471"/>
      <c r="N388" s="471"/>
      <c r="O388" s="471"/>
      <c r="P388" s="416"/>
      <c r="Q388" s="416"/>
      <c r="R388" s="416"/>
      <c r="S388" s="416"/>
      <c r="T388" s="416"/>
      <c r="U388" s="420" t="str">
        <f t="array" ref="U388">IFERROR(IF(INDEX('Disaggregation Data'!$O$315:$O$616,MATCH(LEFT(X388,255),LEFT('Disaggregation Data'!$J$315:$J$616,255),0))=0,"",INDEX('Disaggregation Data'!$O$315:$O$616,MATCH(LEFT(X388,255),LEFT('Disaggregation Data'!J$315:$J$616,255),0))),"")</f>
        <v/>
      </c>
      <c r="V388" s="434" t="str">
        <f t="array" ref="V388">IFERROR(IF(INDEX('Disaggregation Data'!$P$315:$P$616,MATCH(LEFT(X388,255),LEFT('Disaggregation Data'!$J$315:$J$616,255),0))=0,"",INDEX('Disaggregation Data'!$P$315:$P$616,MATCH(LEFT(X388,255),LEFT('Disaggregation Data'!J$315:$J$616,255),0))),"")</f>
        <v/>
      </c>
      <c r="W388" s="514"/>
      <c r="X388" s="514" t="str">
        <f t="shared" si="24"/>
        <v/>
      </c>
      <c r="Y388" s="514">
        <f t="shared" si="25"/>
        <v>21</v>
      </c>
      <c r="Z388" s="514" t="str">
        <f t="shared" si="26"/>
        <v/>
      </c>
      <c r="AA388" s="514" t="b">
        <f t="shared" si="27"/>
        <v>0</v>
      </c>
      <c r="AB388" s="514" t="s">
        <v>1907</v>
      </c>
      <c r="AC388" s="514" t="str">
        <f t="array" ref="AC388">IFERROR(IF(INDEX('Disaggregation Records'!$G$95:$G$183,MATCH(LEFT(Z388,255),LEFT('Disaggregation Records'!$D$95:$D$183,255),0))=0,"",INDEX('Disaggregation Records'!$G$95:$G$183,MATCH(LEFT(Z388,255),LEFT('Disaggregation Records'!$D$95:$D$183,255),0))),"")</f>
        <v/>
      </c>
      <c r="AD388" s="514" t="s">
        <v>872</v>
      </c>
      <c r="AE388" s="379"/>
      <c r="AF388" s="133"/>
      <c r="AG388" s="133"/>
    </row>
    <row r="389" spans="1:33" ht="47.1" customHeight="1" x14ac:dyDescent="0.25">
      <c r="A389" s="396">
        <v>7</v>
      </c>
      <c r="B389" s="414" t="str">
        <f>IFERROR(VLOOKUP(A389,'Coverage Indicators - Section D'!$A$10:$Y$42,25,FALSE),"")</f>
        <v/>
      </c>
      <c r="C389" s="509" t="str">
        <f t="array" ref="C389">IFERROR(IF(INDEX('Disaggregation Records'!$E$95:$E$183,MATCH(LEFT(Z389,255),LEFT('Disaggregation Records'!$D$95:$D$183,255),0))=0,"",INDEX('Disaggregation Records'!$E$95:$E$183,MATCH(LEFT(Z389,255),LEFT('Disaggregation Records'!$D$95:$D$183,255),0))),"")</f>
        <v/>
      </c>
      <c r="D389" s="509" t="str">
        <f t="array" ref="D389">IFERROR(IF(INDEX('Disaggregation Records'!$F$95:$F$183,MATCH(LEFT(Z389,255),LEFT('Disaggregation Records'!$D$95:$D$183,255),0))=0,"",INDEX('Disaggregation Records'!$F$95:$F$183,MATCH(LEFT(Z389,255),LEFT('Disaggregation Records'!$D$95:$D$183,255),0))),"")</f>
        <v/>
      </c>
      <c r="E389" s="416" t="str">
        <f t="array" ref="E389">IFERROR(IF(INDEX('Disaggregation Data'!$K$315:$K$616,MATCH(LEFT(X389,255),LEFT('Disaggregation Data'!$J$315:$J$616,255),0))=0,"",INDEX('Disaggregation Data'!$K$315:$K$616,MATCH(LEFT(X389,255),LEFT('Disaggregation Data'!J$315:$J$616,255),0))),"")</f>
        <v/>
      </c>
      <c r="F389" s="417" t="str">
        <f t="array" ref="F389">IFERROR(IF(INDEX('Disaggregation Data'!$L$315:$L$616,MATCH(LEFT(X389,255),LEFT('Disaggregation Data'!$J$315:$J$616,255),0))=0,"",INDEX('Disaggregation Data'!$L$315:$L$616,MATCH(LEFT(X389,255),LEFT('Disaggregation Data'!J$315:$J$616,255),0))),"")</f>
        <v/>
      </c>
      <c r="G389" s="481" t="str">
        <f t="array" ref="G389">IFERROR(IF(INDEX('Disaggregation Data'!$M$315:$M$616,MATCH(LEFT(X389,255),LEFT('Disaggregation Data'!$J$315:$J$616,255),0))=0,(E389/F389)*100,INDEX('Disaggregation Data'!$M$315:$M$616,MATCH(LEFT(X389,255),LEFT('Disaggregation Data'!J$315:$J$616,255),0))),"")</f>
        <v/>
      </c>
      <c r="H389" s="420" t="str">
        <f t="array" ref="H389">IFERROR(IF(INDEX('Disaggregation Data'!$N$315:$N$616,MATCH(LEFT(X389,255),LEFT('Disaggregation Data'!$J$315:$J$616,255),0))=0,"",INDEX('Disaggregation Data'!$N$315:$N$616,MATCH(LEFT(X389,255),LEFT('Disaggregation Data'!J$315:$J$616,255),0))),"")</f>
        <v/>
      </c>
      <c r="I389" s="420" t="str">
        <f t="array" ref="I389">IFERROR(IF(INDEX('Disaggregation Data'!$Q$315:$Q$616,MATCH(LEFT(X389,255),LEFT('Disaggregation Data'!$J$315:$J$616,255),0))=0,"",INDEX('Disaggregation Data'!$Q$315:$Q$616,MATCH(LEFT(X389,255),LEFT('Disaggregation Data'!J$315:$J$616,255),0))),"")</f>
        <v/>
      </c>
      <c r="J389" s="434" t="str">
        <f t="array" ref="J389">IFERROR(IF(INDEX('Disaggregation Data'!$R$315:$R$616,MATCH(LEFT(X389,255),LEFT('Disaggregation Data'!$J$315:$J$616,255),0))=0,"",INDEX('Disaggregation Data'!$R$315:$R$616,MATCH(LEFT(X389,255),LEFT('Disaggregation Data'!J$315:$J$616,255),0))),"")</f>
        <v/>
      </c>
      <c r="K389" s="471"/>
      <c r="L389" s="471"/>
      <c r="M389" s="471"/>
      <c r="N389" s="471"/>
      <c r="O389" s="471"/>
      <c r="P389" s="416"/>
      <c r="Q389" s="416"/>
      <c r="R389" s="416"/>
      <c r="S389" s="416"/>
      <c r="T389" s="416"/>
      <c r="U389" s="420" t="str">
        <f t="array" ref="U389">IFERROR(IF(INDEX('Disaggregation Data'!$O$315:$O$616,MATCH(LEFT(X389,255),LEFT('Disaggregation Data'!$J$315:$J$616,255),0))=0,"",INDEX('Disaggregation Data'!$O$315:$O$616,MATCH(LEFT(X389,255),LEFT('Disaggregation Data'!J$315:$J$616,255),0))),"")</f>
        <v/>
      </c>
      <c r="V389" s="434" t="str">
        <f t="array" ref="V389">IFERROR(IF(INDEX('Disaggregation Data'!$P$315:$P$616,MATCH(LEFT(X389,255),LEFT('Disaggregation Data'!$J$315:$J$616,255),0))=0,"",INDEX('Disaggregation Data'!$P$315:$P$616,MATCH(LEFT(X389,255),LEFT('Disaggregation Data'!J$315:$J$616,255),0))),"")</f>
        <v/>
      </c>
      <c r="W389" s="514"/>
      <c r="X389" s="514" t="str">
        <f t="shared" si="24"/>
        <v/>
      </c>
      <c r="Y389" s="514">
        <f t="shared" si="25"/>
        <v>22</v>
      </c>
      <c r="Z389" s="514" t="str">
        <f t="shared" si="26"/>
        <v/>
      </c>
      <c r="AA389" s="514" t="b">
        <f t="shared" si="27"/>
        <v>0</v>
      </c>
      <c r="AB389" s="514" t="s">
        <v>1908</v>
      </c>
      <c r="AC389" s="514" t="str">
        <f t="array" ref="AC389">IFERROR(IF(INDEX('Disaggregation Records'!$G$95:$G$183,MATCH(LEFT(Z389,255),LEFT('Disaggregation Records'!$D$95:$D$183,255),0))=0,"",INDEX('Disaggregation Records'!$G$95:$G$183,MATCH(LEFT(Z389,255),LEFT('Disaggregation Records'!$D$95:$D$183,255),0))),"")</f>
        <v/>
      </c>
      <c r="AD389" s="514" t="s">
        <v>872</v>
      </c>
      <c r="AE389" s="379"/>
      <c r="AF389" s="133"/>
      <c r="AG389" s="133"/>
    </row>
    <row r="390" spans="1:33" ht="47.1" customHeight="1" x14ac:dyDescent="0.25">
      <c r="A390" s="396">
        <v>7</v>
      </c>
      <c r="B390" s="414" t="str">
        <f>IFERROR(VLOOKUP(A390,'Coverage Indicators - Section D'!$A$10:$Y$42,25,FALSE),"")</f>
        <v/>
      </c>
      <c r="C390" s="509" t="str">
        <f t="array" ref="C390">IFERROR(IF(INDEX('Disaggregation Records'!$E$95:$E$183,MATCH(LEFT(Z390,255),LEFT('Disaggregation Records'!$D$95:$D$183,255),0))=0,"",INDEX('Disaggregation Records'!$E$95:$E$183,MATCH(LEFT(Z390,255),LEFT('Disaggregation Records'!$D$95:$D$183,255),0))),"")</f>
        <v/>
      </c>
      <c r="D390" s="509" t="str">
        <f t="array" ref="D390">IFERROR(IF(INDEX('Disaggregation Records'!$F$95:$F$183,MATCH(LEFT(Z390,255),LEFT('Disaggregation Records'!$D$95:$D$183,255),0))=0,"",INDEX('Disaggregation Records'!$F$95:$F$183,MATCH(LEFT(Z390,255),LEFT('Disaggregation Records'!$D$95:$D$183,255),0))),"")</f>
        <v/>
      </c>
      <c r="E390" s="416" t="str">
        <f t="array" ref="E390">IFERROR(IF(INDEX('Disaggregation Data'!$K$315:$K$616,MATCH(LEFT(X390,255),LEFT('Disaggregation Data'!$J$315:$J$616,255),0))=0,"",INDEX('Disaggregation Data'!$K$315:$K$616,MATCH(LEFT(X390,255),LEFT('Disaggregation Data'!J$315:$J$616,255),0))),"")</f>
        <v/>
      </c>
      <c r="F390" s="417" t="str">
        <f t="array" ref="F390">IFERROR(IF(INDEX('Disaggregation Data'!$L$315:$L$616,MATCH(LEFT(X390,255),LEFT('Disaggregation Data'!$J$315:$J$616,255),0))=0,"",INDEX('Disaggregation Data'!$L$315:$L$616,MATCH(LEFT(X390,255),LEFT('Disaggregation Data'!J$315:$J$616,255),0))),"")</f>
        <v/>
      </c>
      <c r="G390" s="481" t="str">
        <f t="array" ref="G390">IFERROR(IF(INDEX('Disaggregation Data'!$M$315:$M$616,MATCH(LEFT(X390,255),LEFT('Disaggregation Data'!$J$315:$J$616,255),0))=0,(E390/F390)*100,INDEX('Disaggregation Data'!$M$315:$M$616,MATCH(LEFT(X390,255),LEFT('Disaggregation Data'!J$315:$J$616,255),0))),"")</f>
        <v/>
      </c>
      <c r="H390" s="420" t="str">
        <f t="array" ref="H390">IFERROR(IF(INDEX('Disaggregation Data'!$N$315:$N$616,MATCH(LEFT(X390,255),LEFT('Disaggregation Data'!$J$315:$J$616,255),0))=0,"",INDEX('Disaggregation Data'!$N$315:$N$616,MATCH(LEFT(X390,255),LEFT('Disaggregation Data'!J$315:$J$616,255),0))),"")</f>
        <v/>
      </c>
      <c r="I390" s="420" t="str">
        <f t="array" ref="I390">IFERROR(IF(INDEX('Disaggregation Data'!$Q$315:$Q$616,MATCH(LEFT(X390,255),LEFT('Disaggregation Data'!$J$315:$J$616,255),0))=0,"",INDEX('Disaggregation Data'!$Q$315:$Q$616,MATCH(LEFT(X390,255),LEFT('Disaggregation Data'!J$315:$J$616,255),0))),"")</f>
        <v/>
      </c>
      <c r="J390" s="434" t="str">
        <f t="array" ref="J390">IFERROR(IF(INDEX('Disaggregation Data'!$R$315:$R$616,MATCH(LEFT(X390,255),LEFT('Disaggregation Data'!$J$315:$J$616,255),0))=0,"",INDEX('Disaggregation Data'!$R$315:$R$616,MATCH(LEFT(X390,255),LEFT('Disaggregation Data'!J$315:$J$616,255),0))),"")</f>
        <v/>
      </c>
      <c r="K390" s="471"/>
      <c r="L390" s="471"/>
      <c r="M390" s="471"/>
      <c r="N390" s="471"/>
      <c r="O390" s="471"/>
      <c r="P390" s="416"/>
      <c r="Q390" s="416"/>
      <c r="R390" s="416"/>
      <c r="S390" s="416"/>
      <c r="T390" s="416"/>
      <c r="U390" s="420" t="str">
        <f t="array" ref="U390">IFERROR(IF(INDEX('Disaggregation Data'!$O$315:$O$616,MATCH(LEFT(X390,255),LEFT('Disaggregation Data'!$J$315:$J$616,255),0))=0,"",INDEX('Disaggregation Data'!$O$315:$O$616,MATCH(LEFT(X390,255),LEFT('Disaggregation Data'!J$315:$J$616,255),0))),"")</f>
        <v/>
      </c>
      <c r="V390" s="434" t="str">
        <f t="array" ref="V390">IFERROR(IF(INDEX('Disaggregation Data'!$P$315:$P$616,MATCH(LEFT(X390,255),LEFT('Disaggregation Data'!$J$315:$J$616,255),0))=0,"",INDEX('Disaggregation Data'!$P$315:$P$616,MATCH(LEFT(X390,255),LEFT('Disaggregation Data'!J$315:$J$616,255),0))),"")</f>
        <v/>
      </c>
      <c r="W390" s="514"/>
      <c r="X390" s="514" t="str">
        <f t="shared" si="24"/>
        <v/>
      </c>
      <c r="Y390" s="514">
        <f t="shared" si="25"/>
        <v>23</v>
      </c>
      <c r="Z390" s="514" t="str">
        <f t="shared" si="26"/>
        <v/>
      </c>
      <c r="AA390" s="514" t="b">
        <f t="shared" si="27"/>
        <v>0</v>
      </c>
      <c r="AB390" s="514" t="s">
        <v>1909</v>
      </c>
      <c r="AC390" s="514" t="str">
        <f t="array" ref="AC390">IFERROR(IF(INDEX('Disaggregation Records'!$G$95:$G$183,MATCH(LEFT(Z390,255),LEFT('Disaggregation Records'!$D$95:$D$183,255),0))=0,"",INDEX('Disaggregation Records'!$G$95:$G$183,MATCH(LEFT(Z390,255),LEFT('Disaggregation Records'!$D$95:$D$183,255),0))),"")</f>
        <v/>
      </c>
      <c r="AD390" s="514" t="s">
        <v>872</v>
      </c>
      <c r="AE390" s="379"/>
      <c r="AF390" s="133"/>
      <c r="AG390" s="133"/>
    </row>
    <row r="391" spans="1:33" ht="47.1" customHeight="1" x14ac:dyDescent="0.25">
      <c r="A391" s="396">
        <v>7</v>
      </c>
      <c r="B391" s="414" t="str">
        <f>IFERROR(VLOOKUP(A391,'Coverage Indicators - Section D'!$A$10:$Y$42,25,FALSE),"")</f>
        <v/>
      </c>
      <c r="C391" s="509" t="str">
        <f t="array" ref="C391">IFERROR(IF(INDEX('Disaggregation Records'!$E$95:$E$183,MATCH(LEFT(Z391,255),LEFT('Disaggregation Records'!$D$95:$D$183,255),0))=0,"",INDEX('Disaggregation Records'!$E$95:$E$183,MATCH(LEFT(Z391,255),LEFT('Disaggregation Records'!$D$95:$D$183,255),0))),"")</f>
        <v/>
      </c>
      <c r="D391" s="509" t="str">
        <f t="array" ref="D391">IFERROR(IF(INDEX('Disaggregation Records'!$F$95:$F$183,MATCH(LEFT(Z391,255),LEFT('Disaggregation Records'!$D$95:$D$183,255),0))=0,"",INDEX('Disaggregation Records'!$F$95:$F$183,MATCH(LEFT(Z391,255),LEFT('Disaggregation Records'!$D$95:$D$183,255),0))),"")</f>
        <v/>
      </c>
      <c r="E391" s="416" t="str">
        <f t="array" ref="E391">IFERROR(IF(INDEX('Disaggregation Data'!$K$315:$K$616,MATCH(LEFT(X391,255),LEFT('Disaggregation Data'!$J$315:$J$616,255),0))=0,"",INDEX('Disaggregation Data'!$K$315:$K$616,MATCH(LEFT(X391,255),LEFT('Disaggregation Data'!J$315:$J$616,255),0))),"")</f>
        <v/>
      </c>
      <c r="F391" s="417" t="str">
        <f t="array" ref="F391">IFERROR(IF(INDEX('Disaggregation Data'!$L$315:$L$616,MATCH(LEFT(X391,255),LEFT('Disaggregation Data'!$J$315:$J$616,255),0))=0,"",INDEX('Disaggregation Data'!$L$315:$L$616,MATCH(LEFT(X391,255),LEFT('Disaggregation Data'!J$315:$J$616,255),0))),"")</f>
        <v/>
      </c>
      <c r="G391" s="481" t="str">
        <f t="array" ref="G391">IFERROR(IF(INDEX('Disaggregation Data'!$M$315:$M$616,MATCH(LEFT(X391,255),LEFT('Disaggregation Data'!$J$315:$J$616,255),0))=0,(E391/F391)*100,INDEX('Disaggregation Data'!$M$315:$M$616,MATCH(LEFT(X391,255),LEFT('Disaggregation Data'!J$315:$J$616,255),0))),"")</f>
        <v/>
      </c>
      <c r="H391" s="420" t="str">
        <f t="array" ref="H391">IFERROR(IF(INDEX('Disaggregation Data'!$N$315:$N$616,MATCH(LEFT(X391,255),LEFT('Disaggregation Data'!$J$315:$J$616,255),0))=0,"",INDEX('Disaggregation Data'!$N$315:$N$616,MATCH(LEFT(X391,255),LEFT('Disaggregation Data'!J$315:$J$616,255),0))),"")</f>
        <v/>
      </c>
      <c r="I391" s="420" t="str">
        <f t="array" ref="I391">IFERROR(IF(INDEX('Disaggregation Data'!$Q$315:$Q$616,MATCH(LEFT(X391,255),LEFT('Disaggregation Data'!$J$315:$J$616,255),0))=0,"",INDEX('Disaggregation Data'!$Q$315:$Q$616,MATCH(LEFT(X391,255),LEFT('Disaggregation Data'!J$315:$J$616,255),0))),"")</f>
        <v/>
      </c>
      <c r="J391" s="434" t="str">
        <f t="array" ref="J391">IFERROR(IF(INDEX('Disaggregation Data'!$R$315:$R$616,MATCH(LEFT(X391,255),LEFT('Disaggregation Data'!$J$315:$J$616,255),0))=0,"",INDEX('Disaggregation Data'!$R$315:$R$616,MATCH(LEFT(X391,255),LEFT('Disaggregation Data'!J$315:$J$616,255),0))),"")</f>
        <v/>
      </c>
      <c r="K391" s="471"/>
      <c r="L391" s="471"/>
      <c r="M391" s="471"/>
      <c r="N391" s="471"/>
      <c r="O391" s="471"/>
      <c r="P391" s="416"/>
      <c r="Q391" s="416"/>
      <c r="R391" s="416"/>
      <c r="S391" s="416"/>
      <c r="T391" s="416"/>
      <c r="U391" s="420" t="str">
        <f t="array" ref="U391">IFERROR(IF(INDEX('Disaggregation Data'!$O$315:$O$616,MATCH(LEFT(X391,255),LEFT('Disaggregation Data'!$J$315:$J$616,255),0))=0,"",INDEX('Disaggregation Data'!$O$315:$O$616,MATCH(LEFT(X391,255),LEFT('Disaggregation Data'!J$315:$J$616,255),0))),"")</f>
        <v/>
      </c>
      <c r="V391" s="434" t="str">
        <f t="array" ref="V391">IFERROR(IF(INDEX('Disaggregation Data'!$P$315:$P$616,MATCH(LEFT(X391,255),LEFT('Disaggregation Data'!$J$315:$J$616,255),0))=0,"",INDEX('Disaggregation Data'!$P$315:$P$616,MATCH(LEFT(X391,255),LEFT('Disaggregation Data'!J$315:$J$616,255),0))),"")</f>
        <v/>
      </c>
      <c r="W391" s="514"/>
      <c r="X391" s="514" t="str">
        <f t="shared" ref="X391:X454" si="28">IF(B391&lt;&gt;"",B391&amp;C391&amp;D391,"")</f>
        <v/>
      </c>
      <c r="Y391" s="514">
        <f t="shared" ref="Y391:Y454" si="29">IF(B391=B390,Y390+1,0)</f>
        <v>24</v>
      </c>
      <c r="Z391" s="514" t="str">
        <f t="shared" ref="Z391:Z454" si="30">IF(B391&lt;&gt;"",B391&amp;"-"&amp;Y391,"")</f>
        <v/>
      </c>
      <c r="AA391" s="514" t="b">
        <f t="shared" ref="AA391:AA454" si="31">IFERROR(IF(B391&lt;&gt;"",TRUE,FALSE),"")</f>
        <v>0</v>
      </c>
      <c r="AB391" s="514" t="s">
        <v>1910</v>
      </c>
      <c r="AC391" s="514" t="str">
        <f t="array" ref="AC391">IFERROR(IF(INDEX('Disaggregation Records'!$G$95:$G$183,MATCH(LEFT(Z391,255),LEFT('Disaggregation Records'!$D$95:$D$183,255),0))=0,"",INDEX('Disaggregation Records'!$G$95:$G$183,MATCH(LEFT(Z391,255),LEFT('Disaggregation Records'!$D$95:$D$183,255),0))),"")</f>
        <v/>
      </c>
      <c r="AD391" s="514" t="s">
        <v>872</v>
      </c>
      <c r="AE391" s="379"/>
      <c r="AF391" s="133"/>
      <c r="AG391" s="133"/>
    </row>
    <row r="392" spans="1:33" ht="47.1" customHeight="1" x14ac:dyDescent="0.25">
      <c r="A392" s="396">
        <v>7</v>
      </c>
      <c r="B392" s="414" t="str">
        <f>IFERROR(VLOOKUP(A392,'Coverage Indicators - Section D'!$A$10:$Y$42,25,FALSE),"")</f>
        <v/>
      </c>
      <c r="C392" s="509" t="str">
        <f t="array" ref="C392">IFERROR(IF(INDEX('Disaggregation Records'!$E$95:$E$183,MATCH(LEFT(Z392,255),LEFT('Disaggregation Records'!$D$95:$D$183,255),0))=0,"",INDEX('Disaggregation Records'!$E$95:$E$183,MATCH(LEFT(Z392,255),LEFT('Disaggregation Records'!$D$95:$D$183,255),0))),"")</f>
        <v/>
      </c>
      <c r="D392" s="509" t="str">
        <f t="array" ref="D392">IFERROR(IF(INDEX('Disaggregation Records'!$F$95:$F$183,MATCH(LEFT(Z392,255),LEFT('Disaggregation Records'!$D$95:$D$183,255),0))=0,"",INDEX('Disaggregation Records'!$F$95:$F$183,MATCH(LEFT(Z392,255),LEFT('Disaggregation Records'!$D$95:$D$183,255),0))),"")</f>
        <v/>
      </c>
      <c r="E392" s="416" t="str">
        <f t="array" ref="E392">IFERROR(IF(INDEX('Disaggregation Data'!$K$315:$K$616,MATCH(LEFT(X392,255),LEFT('Disaggregation Data'!$J$315:$J$616,255),0))=0,"",INDEX('Disaggregation Data'!$K$315:$K$616,MATCH(LEFT(X392,255),LEFT('Disaggregation Data'!J$315:$J$616,255),0))),"")</f>
        <v/>
      </c>
      <c r="F392" s="417" t="str">
        <f t="array" ref="F392">IFERROR(IF(INDEX('Disaggregation Data'!$L$315:$L$616,MATCH(LEFT(X392,255),LEFT('Disaggregation Data'!$J$315:$J$616,255),0))=0,"",INDEX('Disaggregation Data'!$L$315:$L$616,MATCH(LEFT(X392,255),LEFT('Disaggregation Data'!J$315:$J$616,255),0))),"")</f>
        <v/>
      </c>
      <c r="G392" s="481" t="str">
        <f t="array" ref="G392">IFERROR(IF(INDEX('Disaggregation Data'!$M$315:$M$616,MATCH(LEFT(X392,255),LEFT('Disaggregation Data'!$J$315:$J$616,255),0))=0,(E392/F392)*100,INDEX('Disaggregation Data'!$M$315:$M$616,MATCH(LEFT(X392,255),LEFT('Disaggregation Data'!J$315:$J$616,255),0))),"")</f>
        <v/>
      </c>
      <c r="H392" s="420" t="str">
        <f t="array" ref="H392">IFERROR(IF(INDEX('Disaggregation Data'!$N$315:$N$616,MATCH(LEFT(X392,255),LEFT('Disaggregation Data'!$J$315:$J$616,255),0))=0,"",INDEX('Disaggregation Data'!$N$315:$N$616,MATCH(LEFT(X392,255),LEFT('Disaggregation Data'!J$315:$J$616,255),0))),"")</f>
        <v/>
      </c>
      <c r="I392" s="420" t="str">
        <f t="array" ref="I392">IFERROR(IF(INDEX('Disaggregation Data'!$Q$315:$Q$616,MATCH(LEFT(X392,255),LEFT('Disaggregation Data'!$J$315:$J$616,255),0))=0,"",INDEX('Disaggregation Data'!$Q$315:$Q$616,MATCH(LEFT(X392,255),LEFT('Disaggregation Data'!J$315:$J$616,255),0))),"")</f>
        <v/>
      </c>
      <c r="J392" s="434" t="str">
        <f t="array" ref="J392">IFERROR(IF(INDEX('Disaggregation Data'!$R$315:$R$616,MATCH(LEFT(X392,255),LEFT('Disaggregation Data'!$J$315:$J$616,255),0))=0,"",INDEX('Disaggregation Data'!$R$315:$R$616,MATCH(LEFT(X392,255),LEFT('Disaggregation Data'!J$315:$J$616,255),0))),"")</f>
        <v/>
      </c>
      <c r="K392" s="471"/>
      <c r="L392" s="471"/>
      <c r="M392" s="471"/>
      <c r="N392" s="471"/>
      <c r="O392" s="471"/>
      <c r="P392" s="416"/>
      <c r="Q392" s="416"/>
      <c r="R392" s="416"/>
      <c r="S392" s="416"/>
      <c r="T392" s="416"/>
      <c r="U392" s="420" t="str">
        <f t="array" ref="U392">IFERROR(IF(INDEX('Disaggregation Data'!$O$315:$O$616,MATCH(LEFT(X392,255),LEFT('Disaggregation Data'!$J$315:$J$616,255),0))=0,"",INDEX('Disaggregation Data'!$O$315:$O$616,MATCH(LEFT(X392,255),LEFT('Disaggregation Data'!J$315:$J$616,255),0))),"")</f>
        <v/>
      </c>
      <c r="V392" s="434" t="str">
        <f t="array" ref="V392">IFERROR(IF(INDEX('Disaggregation Data'!$P$315:$P$616,MATCH(LEFT(X392,255),LEFT('Disaggregation Data'!$J$315:$J$616,255),0))=0,"",INDEX('Disaggregation Data'!$P$315:$P$616,MATCH(LEFT(X392,255),LEFT('Disaggregation Data'!J$315:$J$616,255),0))),"")</f>
        <v/>
      </c>
      <c r="W392" s="514"/>
      <c r="X392" s="514" t="str">
        <f t="shared" si="28"/>
        <v/>
      </c>
      <c r="Y392" s="514">
        <f t="shared" si="29"/>
        <v>25</v>
      </c>
      <c r="Z392" s="514" t="str">
        <f t="shared" si="30"/>
        <v/>
      </c>
      <c r="AA392" s="514" t="b">
        <f t="shared" si="31"/>
        <v>0</v>
      </c>
      <c r="AB392" s="514" t="s">
        <v>1911</v>
      </c>
      <c r="AC392" s="514" t="str">
        <f t="array" ref="AC392">IFERROR(IF(INDEX('Disaggregation Records'!$G$95:$G$183,MATCH(LEFT(Z392,255),LEFT('Disaggregation Records'!$D$95:$D$183,255),0))=0,"",INDEX('Disaggregation Records'!$G$95:$G$183,MATCH(LEFT(Z392,255),LEFT('Disaggregation Records'!$D$95:$D$183,255),0))),"")</f>
        <v/>
      </c>
      <c r="AD392" s="514" t="s">
        <v>872</v>
      </c>
      <c r="AE392" s="379"/>
      <c r="AF392" s="133"/>
      <c r="AG392" s="133"/>
    </row>
    <row r="393" spans="1:33" ht="47.1" customHeight="1" x14ac:dyDescent="0.25">
      <c r="A393" s="396">
        <v>7</v>
      </c>
      <c r="B393" s="414" t="str">
        <f>IFERROR(VLOOKUP(A393,'Coverage Indicators - Section D'!$A$10:$Y$42,25,FALSE),"")</f>
        <v/>
      </c>
      <c r="C393" s="509" t="str">
        <f t="array" ref="C393">IFERROR(IF(INDEX('Disaggregation Records'!$E$95:$E$183,MATCH(LEFT(Z393,255),LEFT('Disaggregation Records'!$D$95:$D$183,255),0))=0,"",INDEX('Disaggregation Records'!$E$95:$E$183,MATCH(LEFT(Z393,255),LEFT('Disaggregation Records'!$D$95:$D$183,255),0))),"")</f>
        <v/>
      </c>
      <c r="D393" s="509" t="str">
        <f t="array" ref="D393">IFERROR(IF(INDEX('Disaggregation Records'!$F$95:$F$183,MATCH(LEFT(Z393,255),LEFT('Disaggregation Records'!$D$95:$D$183,255),0))=0,"",INDEX('Disaggregation Records'!$F$95:$F$183,MATCH(LEFT(Z393,255),LEFT('Disaggregation Records'!$D$95:$D$183,255),0))),"")</f>
        <v/>
      </c>
      <c r="E393" s="416" t="str">
        <f t="array" ref="E393">IFERROR(IF(INDEX('Disaggregation Data'!$K$315:$K$616,MATCH(LEFT(X393,255),LEFT('Disaggregation Data'!$J$315:$J$616,255),0))=0,"",INDEX('Disaggregation Data'!$K$315:$K$616,MATCH(LEFT(X393,255),LEFT('Disaggregation Data'!J$315:$J$616,255),0))),"")</f>
        <v/>
      </c>
      <c r="F393" s="417" t="str">
        <f t="array" ref="F393">IFERROR(IF(INDEX('Disaggregation Data'!$L$315:$L$616,MATCH(LEFT(X393,255),LEFT('Disaggregation Data'!$J$315:$J$616,255),0))=0,"",INDEX('Disaggregation Data'!$L$315:$L$616,MATCH(LEFT(X393,255),LEFT('Disaggregation Data'!J$315:$J$616,255),0))),"")</f>
        <v/>
      </c>
      <c r="G393" s="481" t="str">
        <f t="array" ref="G393">IFERROR(IF(INDEX('Disaggregation Data'!$M$315:$M$616,MATCH(LEFT(X393,255),LEFT('Disaggregation Data'!$J$315:$J$616,255),0))=0,(E393/F393)*100,INDEX('Disaggregation Data'!$M$315:$M$616,MATCH(LEFT(X393,255),LEFT('Disaggregation Data'!J$315:$J$616,255),0))),"")</f>
        <v/>
      </c>
      <c r="H393" s="420" t="str">
        <f t="array" ref="H393">IFERROR(IF(INDEX('Disaggregation Data'!$N$315:$N$616,MATCH(LEFT(X393,255),LEFT('Disaggregation Data'!$J$315:$J$616,255),0))=0,"",INDEX('Disaggregation Data'!$N$315:$N$616,MATCH(LEFT(X393,255),LEFT('Disaggregation Data'!J$315:$J$616,255),0))),"")</f>
        <v/>
      </c>
      <c r="I393" s="420" t="str">
        <f t="array" ref="I393">IFERROR(IF(INDEX('Disaggregation Data'!$Q$315:$Q$616,MATCH(LEFT(X393,255),LEFT('Disaggregation Data'!$J$315:$J$616,255),0))=0,"",INDEX('Disaggregation Data'!$Q$315:$Q$616,MATCH(LEFT(X393,255),LEFT('Disaggregation Data'!J$315:$J$616,255),0))),"")</f>
        <v/>
      </c>
      <c r="J393" s="434" t="str">
        <f t="array" ref="J393">IFERROR(IF(INDEX('Disaggregation Data'!$R$315:$R$616,MATCH(LEFT(X393,255),LEFT('Disaggregation Data'!$J$315:$J$616,255),0))=0,"",INDEX('Disaggregation Data'!$R$315:$R$616,MATCH(LEFT(X393,255),LEFT('Disaggregation Data'!J$315:$J$616,255),0))),"")</f>
        <v/>
      </c>
      <c r="K393" s="471"/>
      <c r="L393" s="471"/>
      <c r="M393" s="471"/>
      <c r="N393" s="471"/>
      <c r="O393" s="471"/>
      <c r="P393" s="416"/>
      <c r="Q393" s="416"/>
      <c r="R393" s="416"/>
      <c r="S393" s="416"/>
      <c r="T393" s="416"/>
      <c r="U393" s="420" t="str">
        <f t="array" ref="U393">IFERROR(IF(INDEX('Disaggregation Data'!$O$315:$O$616,MATCH(LEFT(X393,255),LEFT('Disaggregation Data'!$J$315:$J$616,255),0))=0,"",INDEX('Disaggregation Data'!$O$315:$O$616,MATCH(LEFT(X393,255),LEFT('Disaggregation Data'!J$315:$J$616,255),0))),"")</f>
        <v/>
      </c>
      <c r="V393" s="434" t="str">
        <f t="array" ref="V393">IFERROR(IF(INDEX('Disaggregation Data'!$P$315:$P$616,MATCH(LEFT(X393,255),LEFT('Disaggregation Data'!$J$315:$J$616,255),0))=0,"",INDEX('Disaggregation Data'!$P$315:$P$616,MATCH(LEFT(X393,255),LEFT('Disaggregation Data'!J$315:$J$616,255),0))),"")</f>
        <v/>
      </c>
      <c r="W393" s="514"/>
      <c r="X393" s="514" t="str">
        <f t="shared" si="28"/>
        <v/>
      </c>
      <c r="Y393" s="514">
        <f t="shared" si="29"/>
        <v>26</v>
      </c>
      <c r="Z393" s="514" t="str">
        <f t="shared" si="30"/>
        <v/>
      </c>
      <c r="AA393" s="514" t="b">
        <f t="shared" si="31"/>
        <v>0</v>
      </c>
      <c r="AB393" s="514" t="s">
        <v>1912</v>
      </c>
      <c r="AC393" s="514" t="str">
        <f t="array" ref="AC393">IFERROR(IF(INDEX('Disaggregation Records'!$G$95:$G$183,MATCH(LEFT(Z393,255),LEFT('Disaggregation Records'!$D$95:$D$183,255),0))=0,"",INDEX('Disaggregation Records'!$G$95:$G$183,MATCH(LEFT(Z393,255),LEFT('Disaggregation Records'!$D$95:$D$183,255),0))),"")</f>
        <v/>
      </c>
      <c r="AD393" s="514" t="s">
        <v>872</v>
      </c>
      <c r="AE393" s="379"/>
      <c r="AF393" s="133"/>
      <c r="AG393" s="133"/>
    </row>
    <row r="394" spans="1:33" ht="47.1" customHeight="1" x14ac:dyDescent="0.25">
      <c r="A394" s="396">
        <v>7</v>
      </c>
      <c r="B394" s="414" t="str">
        <f>IFERROR(VLOOKUP(A394,'Coverage Indicators - Section D'!$A$10:$Y$42,25,FALSE),"")</f>
        <v/>
      </c>
      <c r="C394" s="509" t="str">
        <f t="array" ref="C394">IFERROR(IF(INDEX('Disaggregation Records'!$E$95:$E$183,MATCH(LEFT(Z394,255),LEFT('Disaggregation Records'!$D$95:$D$183,255),0))=0,"",INDEX('Disaggregation Records'!$E$95:$E$183,MATCH(LEFT(Z394,255),LEFT('Disaggregation Records'!$D$95:$D$183,255),0))),"")</f>
        <v/>
      </c>
      <c r="D394" s="509" t="str">
        <f t="array" ref="D394">IFERROR(IF(INDEX('Disaggregation Records'!$F$95:$F$183,MATCH(LEFT(Z394,255),LEFT('Disaggregation Records'!$D$95:$D$183,255),0))=0,"",INDEX('Disaggregation Records'!$F$95:$F$183,MATCH(LEFT(Z394,255),LEFT('Disaggregation Records'!$D$95:$D$183,255),0))),"")</f>
        <v/>
      </c>
      <c r="E394" s="416" t="str">
        <f t="array" ref="E394">IFERROR(IF(INDEX('Disaggregation Data'!$K$315:$K$616,MATCH(LEFT(X394,255),LEFT('Disaggregation Data'!$J$315:$J$616,255),0))=0,"",INDEX('Disaggregation Data'!$K$315:$K$616,MATCH(LEFT(X394,255),LEFT('Disaggregation Data'!J$315:$J$616,255),0))),"")</f>
        <v/>
      </c>
      <c r="F394" s="417" t="str">
        <f t="array" ref="F394">IFERROR(IF(INDEX('Disaggregation Data'!$L$315:$L$616,MATCH(LEFT(X394,255),LEFT('Disaggregation Data'!$J$315:$J$616,255),0))=0,"",INDEX('Disaggregation Data'!$L$315:$L$616,MATCH(LEFT(X394,255),LEFT('Disaggregation Data'!J$315:$J$616,255),0))),"")</f>
        <v/>
      </c>
      <c r="G394" s="481" t="str">
        <f t="array" ref="G394">IFERROR(IF(INDEX('Disaggregation Data'!$M$315:$M$616,MATCH(LEFT(X394,255),LEFT('Disaggregation Data'!$J$315:$J$616,255),0))=0,(E394/F394)*100,INDEX('Disaggregation Data'!$M$315:$M$616,MATCH(LEFT(X394,255),LEFT('Disaggregation Data'!J$315:$J$616,255),0))),"")</f>
        <v/>
      </c>
      <c r="H394" s="420" t="str">
        <f t="array" ref="H394">IFERROR(IF(INDEX('Disaggregation Data'!$N$315:$N$616,MATCH(LEFT(X394,255),LEFT('Disaggregation Data'!$J$315:$J$616,255),0))=0,"",INDEX('Disaggregation Data'!$N$315:$N$616,MATCH(LEFT(X394,255),LEFT('Disaggregation Data'!J$315:$J$616,255),0))),"")</f>
        <v/>
      </c>
      <c r="I394" s="420" t="str">
        <f t="array" ref="I394">IFERROR(IF(INDEX('Disaggregation Data'!$Q$315:$Q$616,MATCH(LEFT(X394,255),LEFT('Disaggregation Data'!$J$315:$J$616,255),0))=0,"",INDEX('Disaggregation Data'!$Q$315:$Q$616,MATCH(LEFT(X394,255),LEFT('Disaggregation Data'!J$315:$J$616,255),0))),"")</f>
        <v/>
      </c>
      <c r="J394" s="434" t="str">
        <f t="array" ref="J394">IFERROR(IF(INDEX('Disaggregation Data'!$R$315:$R$616,MATCH(LEFT(X394,255),LEFT('Disaggregation Data'!$J$315:$J$616,255),0))=0,"",INDEX('Disaggregation Data'!$R$315:$R$616,MATCH(LEFT(X394,255),LEFT('Disaggregation Data'!J$315:$J$616,255),0))),"")</f>
        <v/>
      </c>
      <c r="K394" s="471"/>
      <c r="L394" s="471"/>
      <c r="M394" s="471"/>
      <c r="N394" s="471"/>
      <c r="O394" s="471"/>
      <c r="P394" s="416"/>
      <c r="Q394" s="416"/>
      <c r="R394" s="416"/>
      <c r="S394" s="416"/>
      <c r="T394" s="416"/>
      <c r="U394" s="420" t="str">
        <f t="array" ref="U394">IFERROR(IF(INDEX('Disaggregation Data'!$O$315:$O$616,MATCH(LEFT(X394,255),LEFT('Disaggregation Data'!$J$315:$J$616,255),0))=0,"",INDEX('Disaggregation Data'!$O$315:$O$616,MATCH(LEFT(X394,255),LEFT('Disaggregation Data'!J$315:$J$616,255),0))),"")</f>
        <v/>
      </c>
      <c r="V394" s="434" t="str">
        <f t="array" ref="V394">IFERROR(IF(INDEX('Disaggregation Data'!$P$315:$P$616,MATCH(LEFT(X394,255),LEFT('Disaggregation Data'!$J$315:$J$616,255),0))=0,"",INDEX('Disaggregation Data'!$P$315:$P$616,MATCH(LEFT(X394,255),LEFT('Disaggregation Data'!J$315:$J$616,255),0))),"")</f>
        <v/>
      </c>
      <c r="W394" s="514"/>
      <c r="X394" s="514" t="str">
        <f t="shared" si="28"/>
        <v/>
      </c>
      <c r="Y394" s="514">
        <f t="shared" si="29"/>
        <v>27</v>
      </c>
      <c r="Z394" s="514" t="str">
        <f t="shared" si="30"/>
        <v/>
      </c>
      <c r="AA394" s="514" t="b">
        <f t="shared" si="31"/>
        <v>0</v>
      </c>
      <c r="AB394" s="514" t="s">
        <v>1913</v>
      </c>
      <c r="AC394" s="514" t="str">
        <f t="array" ref="AC394">IFERROR(IF(INDEX('Disaggregation Records'!$G$95:$G$183,MATCH(LEFT(Z394,255),LEFT('Disaggregation Records'!$D$95:$D$183,255),0))=0,"",INDEX('Disaggregation Records'!$G$95:$G$183,MATCH(LEFT(Z394,255),LEFT('Disaggregation Records'!$D$95:$D$183,255),0))),"")</f>
        <v/>
      </c>
      <c r="AD394" s="514" t="s">
        <v>872</v>
      </c>
      <c r="AE394" s="379"/>
      <c r="AF394" s="133"/>
      <c r="AG394" s="133"/>
    </row>
    <row r="395" spans="1:33" ht="47.1" customHeight="1" x14ac:dyDescent="0.25">
      <c r="A395" s="396">
        <v>7</v>
      </c>
      <c r="B395" s="414" t="str">
        <f>IFERROR(VLOOKUP(A395,'Coverage Indicators - Section D'!$A$10:$Y$42,25,FALSE),"")</f>
        <v/>
      </c>
      <c r="C395" s="509" t="str">
        <f t="array" ref="C395">IFERROR(IF(INDEX('Disaggregation Records'!$E$95:$E$183,MATCH(LEFT(Z395,255),LEFT('Disaggregation Records'!$D$95:$D$183,255),0))=0,"",INDEX('Disaggregation Records'!$E$95:$E$183,MATCH(LEFT(Z395,255),LEFT('Disaggregation Records'!$D$95:$D$183,255),0))),"")</f>
        <v/>
      </c>
      <c r="D395" s="509" t="str">
        <f t="array" ref="D395">IFERROR(IF(INDEX('Disaggregation Records'!$F$95:$F$183,MATCH(LEFT(Z395,255),LEFT('Disaggregation Records'!$D$95:$D$183,255),0))=0,"",INDEX('Disaggregation Records'!$F$95:$F$183,MATCH(LEFT(Z395,255),LEFT('Disaggregation Records'!$D$95:$D$183,255),0))),"")</f>
        <v/>
      </c>
      <c r="E395" s="416" t="str">
        <f t="array" ref="E395">IFERROR(IF(INDEX('Disaggregation Data'!$K$315:$K$616,MATCH(LEFT(X395,255),LEFT('Disaggregation Data'!$J$315:$J$616,255),0))=0,"",INDEX('Disaggregation Data'!$K$315:$K$616,MATCH(LEFT(X395,255),LEFT('Disaggregation Data'!J$315:$J$616,255),0))),"")</f>
        <v/>
      </c>
      <c r="F395" s="417" t="str">
        <f t="array" ref="F395">IFERROR(IF(INDEX('Disaggregation Data'!$L$315:$L$616,MATCH(LEFT(X395,255),LEFT('Disaggregation Data'!$J$315:$J$616,255),0))=0,"",INDEX('Disaggregation Data'!$L$315:$L$616,MATCH(LEFT(X395,255),LEFT('Disaggregation Data'!J$315:$J$616,255),0))),"")</f>
        <v/>
      </c>
      <c r="G395" s="481" t="str">
        <f t="array" ref="G395">IFERROR(IF(INDEX('Disaggregation Data'!$M$315:$M$616,MATCH(LEFT(X395,255),LEFT('Disaggregation Data'!$J$315:$J$616,255),0))=0,(E395/F395)*100,INDEX('Disaggregation Data'!$M$315:$M$616,MATCH(LEFT(X395,255),LEFT('Disaggregation Data'!J$315:$J$616,255),0))),"")</f>
        <v/>
      </c>
      <c r="H395" s="420" t="str">
        <f t="array" ref="H395">IFERROR(IF(INDEX('Disaggregation Data'!$N$315:$N$616,MATCH(LEFT(X395,255),LEFT('Disaggregation Data'!$J$315:$J$616,255),0))=0,"",INDEX('Disaggregation Data'!$N$315:$N$616,MATCH(LEFT(X395,255),LEFT('Disaggregation Data'!J$315:$J$616,255),0))),"")</f>
        <v/>
      </c>
      <c r="I395" s="420" t="str">
        <f t="array" ref="I395">IFERROR(IF(INDEX('Disaggregation Data'!$Q$315:$Q$616,MATCH(LEFT(X395,255),LEFT('Disaggregation Data'!$J$315:$J$616,255),0))=0,"",INDEX('Disaggregation Data'!$Q$315:$Q$616,MATCH(LEFT(X395,255),LEFT('Disaggregation Data'!J$315:$J$616,255),0))),"")</f>
        <v/>
      </c>
      <c r="J395" s="434" t="str">
        <f t="array" ref="J395">IFERROR(IF(INDEX('Disaggregation Data'!$R$315:$R$616,MATCH(LEFT(X395,255),LEFT('Disaggregation Data'!$J$315:$J$616,255),0))=0,"",INDEX('Disaggregation Data'!$R$315:$R$616,MATCH(LEFT(X395,255),LEFT('Disaggregation Data'!J$315:$J$616,255),0))),"")</f>
        <v/>
      </c>
      <c r="K395" s="471"/>
      <c r="L395" s="471"/>
      <c r="M395" s="471"/>
      <c r="N395" s="471"/>
      <c r="O395" s="471"/>
      <c r="P395" s="416"/>
      <c r="Q395" s="416"/>
      <c r="R395" s="416"/>
      <c r="S395" s="416"/>
      <c r="T395" s="416"/>
      <c r="U395" s="420" t="str">
        <f t="array" ref="U395">IFERROR(IF(INDEX('Disaggregation Data'!$O$315:$O$616,MATCH(LEFT(X395,255),LEFT('Disaggregation Data'!$J$315:$J$616,255),0))=0,"",INDEX('Disaggregation Data'!$O$315:$O$616,MATCH(LEFT(X395,255),LEFT('Disaggregation Data'!J$315:$J$616,255),0))),"")</f>
        <v/>
      </c>
      <c r="V395" s="434" t="str">
        <f t="array" ref="V395">IFERROR(IF(INDEX('Disaggregation Data'!$P$315:$P$616,MATCH(LEFT(X395,255),LEFT('Disaggregation Data'!$J$315:$J$616,255),0))=0,"",INDEX('Disaggregation Data'!$P$315:$P$616,MATCH(LEFT(X395,255),LEFT('Disaggregation Data'!J$315:$J$616,255),0))),"")</f>
        <v/>
      </c>
      <c r="W395" s="514"/>
      <c r="X395" s="514" t="str">
        <f t="shared" si="28"/>
        <v/>
      </c>
      <c r="Y395" s="514">
        <f t="shared" si="29"/>
        <v>28</v>
      </c>
      <c r="Z395" s="514" t="str">
        <f t="shared" si="30"/>
        <v/>
      </c>
      <c r="AA395" s="514" t="b">
        <f t="shared" si="31"/>
        <v>0</v>
      </c>
      <c r="AB395" s="514" t="s">
        <v>1914</v>
      </c>
      <c r="AC395" s="514" t="str">
        <f t="array" ref="AC395">IFERROR(IF(INDEX('Disaggregation Records'!$G$95:$G$183,MATCH(LEFT(Z395,255),LEFT('Disaggregation Records'!$D$95:$D$183,255),0))=0,"",INDEX('Disaggregation Records'!$G$95:$G$183,MATCH(LEFT(Z395,255),LEFT('Disaggregation Records'!$D$95:$D$183,255),0))),"")</f>
        <v/>
      </c>
      <c r="AD395" s="514" t="s">
        <v>872</v>
      </c>
      <c r="AE395" s="379"/>
      <c r="AF395" s="133"/>
      <c r="AG395" s="133"/>
    </row>
    <row r="396" spans="1:33" ht="47.1" customHeight="1" x14ac:dyDescent="0.25">
      <c r="A396" s="396">
        <v>7</v>
      </c>
      <c r="B396" s="414" t="str">
        <f>IFERROR(VLOOKUP(A396,'Coverage Indicators - Section D'!$A$10:$Y$42,25,FALSE),"")</f>
        <v/>
      </c>
      <c r="C396" s="509" t="str">
        <f t="array" ref="C396">IFERROR(IF(INDEX('Disaggregation Records'!$E$95:$E$183,MATCH(LEFT(Z396,255),LEFT('Disaggregation Records'!$D$95:$D$183,255),0))=0,"",INDEX('Disaggregation Records'!$E$95:$E$183,MATCH(LEFT(Z396,255),LEFT('Disaggregation Records'!$D$95:$D$183,255),0))),"")</f>
        <v/>
      </c>
      <c r="D396" s="509" t="str">
        <f t="array" ref="D396">IFERROR(IF(INDEX('Disaggregation Records'!$F$95:$F$183,MATCH(LEFT(Z396,255),LEFT('Disaggregation Records'!$D$95:$D$183,255),0))=0,"",INDEX('Disaggregation Records'!$F$95:$F$183,MATCH(LEFT(Z396,255),LEFT('Disaggregation Records'!$D$95:$D$183,255),0))),"")</f>
        <v/>
      </c>
      <c r="E396" s="416" t="str">
        <f t="array" ref="E396">IFERROR(IF(INDEX('Disaggregation Data'!$K$315:$K$616,MATCH(LEFT(X396,255),LEFT('Disaggregation Data'!$J$315:$J$616,255),0))=0,"",INDEX('Disaggregation Data'!$K$315:$K$616,MATCH(LEFT(X396,255),LEFT('Disaggregation Data'!J$315:$J$616,255),0))),"")</f>
        <v/>
      </c>
      <c r="F396" s="417" t="str">
        <f t="array" ref="F396">IFERROR(IF(INDEX('Disaggregation Data'!$L$315:$L$616,MATCH(LEFT(X396,255),LEFT('Disaggregation Data'!$J$315:$J$616,255),0))=0,"",INDEX('Disaggregation Data'!$L$315:$L$616,MATCH(LEFT(X396,255),LEFT('Disaggregation Data'!J$315:$J$616,255),0))),"")</f>
        <v/>
      </c>
      <c r="G396" s="481" t="str">
        <f t="array" ref="G396">IFERROR(IF(INDEX('Disaggregation Data'!$M$315:$M$616,MATCH(LEFT(X396,255),LEFT('Disaggregation Data'!$J$315:$J$616,255),0))=0,(E396/F396)*100,INDEX('Disaggregation Data'!$M$315:$M$616,MATCH(LEFT(X396,255),LEFT('Disaggregation Data'!J$315:$J$616,255),0))),"")</f>
        <v/>
      </c>
      <c r="H396" s="420" t="str">
        <f t="array" ref="H396">IFERROR(IF(INDEX('Disaggregation Data'!$N$315:$N$616,MATCH(LEFT(X396,255),LEFT('Disaggregation Data'!$J$315:$J$616,255),0))=0,"",INDEX('Disaggregation Data'!$N$315:$N$616,MATCH(LEFT(X396,255),LEFT('Disaggregation Data'!J$315:$J$616,255),0))),"")</f>
        <v/>
      </c>
      <c r="I396" s="420" t="str">
        <f t="array" ref="I396">IFERROR(IF(INDEX('Disaggregation Data'!$Q$315:$Q$616,MATCH(LEFT(X396,255),LEFT('Disaggregation Data'!$J$315:$J$616,255),0))=0,"",INDEX('Disaggregation Data'!$Q$315:$Q$616,MATCH(LEFT(X396,255),LEFT('Disaggregation Data'!J$315:$J$616,255),0))),"")</f>
        <v/>
      </c>
      <c r="J396" s="434" t="str">
        <f t="array" ref="J396">IFERROR(IF(INDEX('Disaggregation Data'!$R$315:$R$616,MATCH(LEFT(X396,255),LEFT('Disaggregation Data'!$J$315:$J$616,255),0))=0,"",INDEX('Disaggregation Data'!$R$315:$R$616,MATCH(LEFT(X396,255),LEFT('Disaggregation Data'!J$315:$J$616,255),0))),"")</f>
        <v/>
      </c>
      <c r="K396" s="471"/>
      <c r="L396" s="471"/>
      <c r="M396" s="471"/>
      <c r="N396" s="471"/>
      <c r="O396" s="471"/>
      <c r="P396" s="416"/>
      <c r="Q396" s="416"/>
      <c r="R396" s="416"/>
      <c r="S396" s="416"/>
      <c r="T396" s="416"/>
      <c r="U396" s="420" t="str">
        <f t="array" ref="U396">IFERROR(IF(INDEX('Disaggregation Data'!$O$315:$O$616,MATCH(LEFT(X396,255),LEFT('Disaggregation Data'!$J$315:$J$616,255),0))=0,"",INDEX('Disaggregation Data'!$O$315:$O$616,MATCH(LEFT(X396,255),LEFT('Disaggregation Data'!J$315:$J$616,255),0))),"")</f>
        <v/>
      </c>
      <c r="V396" s="434" t="str">
        <f t="array" ref="V396">IFERROR(IF(INDEX('Disaggregation Data'!$P$315:$P$616,MATCH(LEFT(X396,255),LEFT('Disaggregation Data'!$J$315:$J$616,255),0))=0,"",INDEX('Disaggregation Data'!$P$315:$P$616,MATCH(LEFT(X396,255),LEFT('Disaggregation Data'!J$315:$J$616,255),0))),"")</f>
        <v/>
      </c>
      <c r="W396" s="514"/>
      <c r="X396" s="514" t="str">
        <f t="shared" si="28"/>
        <v/>
      </c>
      <c r="Y396" s="514">
        <f t="shared" si="29"/>
        <v>29</v>
      </c>
      <c r="Z396" s="514" t="str">
        <f t="shared" si="30"/>
        <v/>
      </c>
      <c r="AA396" s="514" t="b">
        <f t="shared" si="31"/>
        <v>0</v>
      </c>
      <c r="AB396" s="514" t="s">
        <v>1915</v>
      </c>
      <c r="AC396" s="514" t="str">
        <f t="array" ref="AC396">IFERROR(IF(INDEX('Disaggregation Records'!$G$95:$G$183,MATCH(LEFT(Z396,255),LEFT('Disaggregation Records'!$D$95:$D$183,255),0))=0,"",INDEX('Disaggregation Records'!$G$95:$G$183,MATCH(LEFT(Z396,255),LEFT('Disaggregation Records'!$D$95:$D$183,255),0))),"")</f>
        <v/>
      </c>
      <c r="AD396" s="514" t="s">
        <v>872</v>
      </c>
      <c r="AE396" s="379"/>
      <c r="AF396" s="133"/>
      <c r="AG396" s="133"/>
    </row>
    <row r="397" spans="1:33" ht="47.1" customHeight="1" x14ac:dyDescent="0.25">
      <c r="A397" s="396">
        <v>8</v>
      </c>
      <c r="B397" s="414" t="str">
        <f>IFERROR(VLOOKUP(A397,'Coverage Indicators - Section D'!$A$10:$Y$42,25,FALSE),"")</f>
        <v/>
      </c>
      <c r="C397" s="509" t="str">
        <f t="array" ref="C397">IFERROR(IF(INDEX('Disaggregation Records'!$E$95:$E$183,MATCH(LEFT(Z397,255),LEFT('Disaggregation Records'!$D$95:$D$183,255),0))=0,"",INDEX('Disaggregation Records'!$E$95:$E$183,MATCH(LEFT(Z397,255),LEFT('Disaggregation Records'!$D$95:$D$183,255),0))),"")</f>
        <v/>
      </c>
      <c r="D397" s="509" t="str">
        <f t="array" ref="D397">IFERROR(IF(INDEX('Disaggregation Records'!$F$95:$F$183,MATCH(LEFT(Z397,255),LEFT('Disaggregation Records'!$D$95:$D$183,255),0))=0,"",INDEX('Disaggregation Records'!$F$95:$F$183,MATCH(LEFT(Z397,255),LEFT('Disaggregation Records'!$D$95:$D$183,255),0))),"")</f>
        <v/>
      </c>
      <c r="E397" s="416" t="str">
        <f t="array" ref="E397">IFERROR(IF(INDEX('Disaggregation Data'!$K$315:$K$616,MATCH(LEFT(X397,255),LEFT('Disaggregation Data'!$J$315:$J$616,255),0))=0,"",INDEX('Disaggregation Data'!$K$315:$K$616,MATCH(LEFT(X397,255),LEFT('Disaggregation Data'!J$315:$J$616,255),0))),"")</f>
        <v/>
      </c>
      <c r="F397" s="417" t="str">
        <f t="array" ref="F397">IFERROR(IF(INDEX('Disaggregation Data'!$L$315:$L$616,MATCH(LEFT(X397,255),LEFT('Disaggregation Data'!$J$315:$J$616,255),0))=0,"",INDEX('Disaggregation Data'!$L$315:$L$616,MATCH(LEFT(X397,255),LEFT('Disaggregation Data'!J$315:$J$616,255),0))),"")</f>
        <v/>
      </c>
      <c r="G397" s="481" t="str">
        <f t="array" ref="G397">IFERROR(IF(INDEX('Disaggregation Data'!$M$315:$M$616,MATCH(LEFT(X397,255),LEFT('Disaggregation Data'!$J$315:$J$616,255),0))=0,(E397/F397)*100,INDEX('Disaggregation Data'!$M$315:$M$616,MATCH(LEFT(X397,255),LEFT('Disaggregation Data'!J$315:$J$616,255),0))),"")</f>
        <v/>
      </c>
      <c r="H397" s="420" t="str">
        <f t="array" ref="H397">IFERROR(IF(INDEX('Disaggregation Data'!$N$315:$N$616,MATCH(LEFT(X397,255),LEFT('Disaggregation Data'!$J$315:$J$616,255),0))=0,"",INDEX('Disaggregation Data'!$N$315:$N$616,MATCH(LEFT(X397,255),LEFT('Disaggregation Data'!J$315:$J$616,255),0))),"")</f>
        <v/>
      </c>
      <c r="I397" s="420" t="str">
        <f t="array" ref="I397">IFERROR(IF(INDEX('Disaggregation Data'!$Q$315:$Q$616,MATCH(LEFT(X397,255),LEFT('Disaggregation Data'!$J$315:$J$616,255),0))=0,"",INDEX('Disaggregation Data'!$Q$315:$Q$616,MATCH(LEFT(X397,255),LEFT('Disaggregation Data'!J$315:$J$616,255),0))),"")</f>
        <v/>
      </c>
      <c r="J397" s="434" t="str">
        <f t="array" ref="J397">IFERROR(IF(INDEX('Disaggregation Data'!$R$315:$R$616,MATCH(LEFT(X397,255),LEFT('Disaggregation Data'!$J$315:$J$616,255),0))=0,"",INDEX('Disaggregation Data'!$R$315:$R$616,MATCH(LEFT(X397,255),LEFT('Disaggregation Data'!J$315:$J$616,255),0))),"")</f>
        <v/>
      </c>
      <c r="K397" s="471"/>
      <c r="L397" s="471"/>
      <c r="M397" s="471"/>
      <c r="N397" s="471"/>
      <c r="O397" s="471"/>
      <c r="P397" s="416"/>
      <c r="Q397" s="416"/>
      <c r="R397" s="416"/>
      <c r="S397" s="416"/>
      <c r="T397" s="416"/>
      <c r="U397" s="420" t="str">
        <f t="array" ref="U397">IFERROR(IF(INDEX('Disaggregation Data'!$O$315:$O$616,MATCH(LEFT(X397,255),LEFT('Disaggregation Data'!$J$315:$J$616,255),0))=0,"",INDEX('Disaggregation Data'!$O$315:$O$616,MATCH(LEFT(X397,255),LEFT('Disaggregation Data'!J$315:$J$616,255),0))),"")</f>
        <v/>
      </c>
      <c r="V397" s="434" t="str">
        <f t="array" ref="V397">IFERROR(IF(INDEX('Disaggregation Data'!$P$315:$P$616,MATCH(LEFT(X397,255),LEFT('Disaggregation Data'!$J$315:$J$616,255),0))=0,"",INDEX('Disaggregation Data'!$P$315:$P$616,MATCH(LEFT(X397,255),LEFT('Disaggregation Data'!J$315:$J$616,255),0))),"")</f>
        <v/>
      </c>
      <c r="W397" s="514"/>
      <c r="X397" s="514" t="str">
        <f t="shared" si="28"/>
        <v/>
      </c>
      <c r="Y397" s="514">
        <f t="shared" si="29"/>
        <v>30</v>
      </c>
      <c r="Z397" s="514" t="str">
        <f t="shared" si="30"/>
        <v/>
      </c>
      <c r="AA397" s="514" t="b">
        <f t="shared" si="31"/>
        <v>0</v>
      </c>
      <c r="AB397" s="514" t="s">
        <v>1916</v>
      </c>
      <c r="AC397" s="514" t="str">
        <f t="array" ref="AC397">IFERROR(IF(INDEX('Disaggregation Records'!$G$95:$G$183,MATCH(LEFT(Z397,255),LEFT('Disaggregation Records'!$D$95:$D$183,255),0))=0,"",INDEX('Disaggregation Records'!$G$95:$G$183,MATCH(LEFT(Z397,255),LEFT('Disaggregation Records'!$D$95:$D$183,255),0))),"")</f>
        <v/>
      </c>
      <c r="AD397" s="514" t="s">
        <v>875</v>
      </c>
      <c r="AE397" s="379"/>
      <c r="AF397" s="133"/>
      <c r="AG397" s="133"/>
    </row>
    <row r="398" spans="1:33" ht="47.1" customHeight="1" x14ac:dyDescent="0.25">
      <c r="A398" s="396">
        <v>8</v>
      </c>
      <c r="B398" s="414" t="str">
        <f>IFERROR(VLOOKUP(A398,'Coverage Indicators - Section D'!$A$10:$Y$42,25,FALSE),"")</f>
        <v/>
      </c>
      <c r="C398" s="509" t="str">
        <f t="array" ref="C398">IFERROR(IF(INDEX('Disaggregation Records'!$E$95:$E$183,MATCH(LEFT(Z398,255),LEFT('Disaggregation Records'!$D$95:$D$183,255),0))=0,"",INDEX('Disaggregation Records'!$E$95:$E$183,MATCH(LEFT(Z398,255),LEFT('Disaggregation Records'!$D$95:$D$183,255),0))),"")</f>
        <v/>
      </c>
      <c r="D398" s="509" t="str">
        <f t="array" ref="D398">IFERROR(IF(INDEX('Disaggregation Records'!$F$95:$F$183,MATCH(LEFT(Z398,255),LEFT('Disaggregation Records'!$D$95:$D$183,255),0))=0,"",INDEX('Disaggregation Records'!$F$95:$F$183,MATCH(LEFT(Z398,255),LEFT('Disaggregation Records'!$D$95:$D$183,255),0))),"")</f>
        <v/>
      </c>
      <c r="E398" s="416" t="str">
        <f t="array" ref="E398">IFERROR(IF(INDEX('Disaggregation Data'!$K$315:$K$616,MATCH(LEFT(X398,255),LEFT('Disaggregation Data'!$J$315:$J$616,255),0))=0,"",INDEX('Disaggregation Data'!$K$315:$K$616,MATCH(LEFT(X398,255),LEFT('Disaggregation Data'!J$315:$J$616,255),0))),"")</f>
        <v/>
      </c>
      <c r="F398" s="417" t="str">
        <f t="array" ref="F398">IFERROR(IF(INDEX('Disaggregation Data'!$L$315:$L$616,MATCH(LEFT(X398,255),LEFT('Disaggregation Data'!$J$315:$J$616,255),0))=0,"",INDEX('Disaggregation Data'!$L$315:$L$616,MATCH(LEFT(X398,255),LEFT('Disaggregation Data'!J$315:$J$616,255),0))),"")</f>
        <v/>
      </c>
      <c r="G398" s="481" t="str">
        <f t="array" ref="G398">IFERROR(IF(INDEX('Disaggregation Data'!$M$315:$M$616,MATCH(LEFT(X398,255),LEFT('Disaggregation Data'!$J$315:$J$616,255),0))=0,(E398/F398)*100,INDEX('Disaggregation Data'!$M$315:$M$616,MATCH(LEFT(X398,255),LEFT('Disaggregation Data'!J$315:$J$616,255),0))),"")</f>
        <v/>
      </c>
      <c r="H398" s="420" t="str">
        <f t="array" ref="H398">IFERROR(IF(INDEX('Disaggregation Data'!$N$315:$N$616,MATCH(LEFT(X398,255),LEFT('Disaggregation Data'!$J$315:$J$616,255),0))=0,"",INDEX('Disaggregation Data'!$N$315:$N$616,MATCH(LEFT(X398,255),LEFT('Disaggregation Data'!J$315:$J$616,255),0))),"")</f>
        <v/>
      </c>
      <c r="I398" s="420" t="str">
        <f t="array" ref="I398">IFERROR(IF(INDEX('Disaggregation Data'!$Q$315:$Q$616,MATCH(LEFT(X398,255),LEFT('Disaggregation Data'!$J$315:$J$616,255),0))=0,"",INDEX('Disaggregation Data'!$Q$315:$Q$616,MATCH(LEFT(X398,255),LEFT('Disaggregation Data'!J$315:$J$616,255),0))),"")</f>
        <v/>
      </c>
      <c r="J398" s="434" t="str">
        <f t="array" ref="J398">IFERROR(IF(INDEX('Disaggregation Data'!$R$315:$R$616,MATCH(LEFT(X398,255),LEFT('Disaggregation Data'!$J$315:$J$616,255),0))=0,"",INDEX('Disaggregation Data'!$R$315:$R$616,MATCH(LEFT(X398,255),LEFT('Disaggregation Data'!J$315:$J$616,255),0))),"")</f>
        <v/>
      </c>
      <c r="K398" s="471"/>
      <c r="L398" s="471"/>
      <c r="M398" s="471"/>
      <c r="N398" s="471"/>
      <c r="O398" s="471"/>
      <c r="P398" s="416"/>
      <c r="Q398" s="416"/>
      <c r="R398" s="416"/>
      <c r="S398" s="416"/>
      <c r="T398" s="416"/>
      <c r="U398" s="420" t="str">
        <f t="array" ref="U398">IFERROR(IF(INDEX('Disaggregation Data'!$O$315:$O$616,MATCH(LEFT(X398,255),LEFT('Disaggregation Data'!$J$315:$J$616,255),0))=0,"",INDEX('Disaggregation Data'!$O$315:$O$616,MATCH(LEFT(X398,255),LEFT('Disaggregation Data'!J$315:$J$616,255),0))),"")</f>
        <v/>
      </c>
      <c r="V398" s="434" t="str">
        <f t="array" ref="V398">IFERROR(IF(INDEX('Disaggregation Data'!$P$315:$P$616,MATCH(LEFT(X398,255),LEFT('Disaggregation Data'!$J$315:$J$616,255),0))=0,"",INDEX('Disaggregation Data'!$P$315:$P$616,MATCH(LEFT(X398,255),LEFT('Disaggregation Data'!J$315:$J$616,255),0))),"")</f>
        <v/>
      </c>
      <c r="W398" s="514"/>
      <c r="X398" s="514" t="str">
        <f t="shared" si="28"/>
        <v/>
      </c>
      <c r="Y398" s="514">
        <f t="shared" si="29"/>
        <v>31</v>
      </c>
      <c r="Z398" s="514" t="str">
        <f t="shared" si="30"/>
        <v/>
      </c>
      <c r="AA398" s="514" t="b">
        <f t="shared" si="31"/>
        <v>0</v>
      </c>
      <c r="AB398" s="514" t="s">
        <v>1917</v>
      </c>
      <c r="AC398" s="514" t="str">
        <f t="array" ref="AC398">IFERROR(IF(INDEX('Disaggregation Records'!$G$95:$G$183,MATCH(LEFT(Z398,255),LEFT('Disaggregation Records'!$D$95:$D$183,255),0))=0,"",INDEX('Disaggregation Records'!$G$95:$G$183,MATCH(LEFT(Z398,255),LEFT('Disaggregation Records'!$D$95:$D$183,255),0))),"")</f>
        <v/>
      </c>
      <c r="AD398" s="514" t="s">
        <v>875</v>
      </c>
      <c r="AE398" s="379"/>
      <c r="AF398" s="133"/>
      <c r="AG398" s="133"/>
    </row>
    <row r="399" spans="1:33" ht="47.1" customHeight="1" x14ac:dyDescent="0.25">
      <c r="A399" s="396">
        <v>8</v>
      </c>
      <c r="B399" s="414" t="str">
        <f>IFERROR(VLOOKUP(A399,'Coverage Indicators - Section D'!$A$10:$Y$42,25,FALSE),"")</f>
        <v/>
      </c>
      <c r="C399" s="509" t="str">
        <f t="array" ref="C399">IFERROR(IF(INDEX('Disaggregation Records'!$E$95:$E$183,MATCH(LEFT(Z399,255),LEFT('Disaggregation Records'!$D$95:$D$183,255),0))=0,"",INDEX('Disaggregation Records'!$E$95:$E$183,MATCH(LEFT(Z399,255),LEFT('Disaggregation Records'!$D$95:$D$183,255),0))),"")</f>
        <v/>
      </c>
      <c r="D399" s="509" t="str">
        <f t="array" ref="D399">IFERROR(IF(INDEX('Disaggregation Records'!$F$95:$F$183,MATCH(LEFT(Z399,255),LEFT('Disaggregation Records'!$D$95:$D$183,255),0))=0,"",INDEX('Disaggregation Records'!$F$95:$F$183,MATCH(LEFT(Z399,255),LEFT('Disaggregation Records'!$D$95:$D$183,255),0))),"")</f>
        <v/>
      </c>
      <c r="E399" s="416" t="str">
        <f t="array" ref="E399">IFERROR(IF(INDEX('Disaggregation Data'!$K$315:$K$616,MATCH(LEFT(X399,255),LEFT('Disaggregation Data'!$J$315:$J$616,255),0))=0,"",INDEX('Disaggregation Data'!$K$315:$K$616,MATCH(LEFT(X399,255),LEFT('Disaggregation Data'!J$315:$J$616,255),0))),"")</f>
        <v/>
      </c>
      <c r="F399" s="417" t="str">
        <f t="array" ref="F399">IFERROR(IF(INDEX('Disaggregation Data'!$L$315:$L$616,MATCH(LEFT(X399,255),LEFT('Disaggregation Data'!$J$315:$J$616,255),0))=0,"",INDEX('Disaggregation Data'!$L$315:$L$616,MATCH(LEFT(X399,255),LEFT('Disaggregation Data'!J$315:$J$616,255),0))),"")</f>
        <v/>
      </c>
      <c r="G399" s="481" t="str">
        <f t="array" ref="G399">IFERROR(IF(INDEX('Disaggregation Data'!$M$315:$M$616,MATCH(LEFT(X399,255),LEFT('Disaggregation Data'!$J$315:$J$616,255),0))=0,(E399/F399)*100,INDEX('Disaggregation Data'!$M$315:$M$616,MATCH(LEFT(X399,255),LEFT('Disaggregation Data'!J$315:$J$616,255),0))),"")</f>
        <v/>
      </c>
      <c r="H399" s="420" t="str">
        <f t="array" ref="H399">IFERROR(IF(INDEX('Disaggregation Data'!$N$315:$N$616,MATCH(LEFT(X399,255),LEFT('Disaggregation Data'!$J$315:$J$616,255),0))=0,"",INDEX('Disaggregation Data'!$N$315:$N$616,MATCH(LEFT(X399,255),LEFT('Disaggregation Data'!J$315:$J$616,255),0))),"")</f>
        <v/>
      </c>
      <c r="I399" s="420" t="str">
        <f t="array" ref="I399">IFERROR(IF(INDEX('Disaggregation Data'!$Q$315:$Q$616,MATCH(LEFT(X399,255),LEFT('Disaggregation Data'!$J$315:$J$616,255),0))=0,"",INDEX('Disaggregation Data'!$Q$315:$Q$616,MATCH(LEFT(X399,255),LEFT('Disaggregation Data'!J$315:$J$616,255),0))),"")</f>
        <v/>
      </c>
      <c r="J399" s="434" t="str">
        <f t="array" ref="J399">IFERROR(IF(INDEX('Disaggregation Data'!$R$315:$R$616,MATCH(LEFT(X399,255),LEFT('Disaggregation Data'!$J$315:$J$616,255),0))=0,"",INDEX('Disaggregation Data'!$R$315:$R$616,MATCH(LEFT(X399,255),LEFT('Disaggregation Data'!J$315:$J$616,255),0))),"")</f>
        <v/>
      </c>
      <c r="K399" s="471"/>
      <c r="L399" s="471"/>
      <c r="M399" s="471"/>
      <c r="N399" s="471"/>
      <c r="O399" s="471"/>
      <c r="P399" s="416"/>
      <c r="Q399" s="416"/>
      <c r="R399" s="416"/>
      <c r="S399" s="416"/>
      <c r="T399" s="416"/>
      <c r="U399" s="420" t="str">
        <f t="array" ref="U399">IFERROR(IF(INDEX('Disaggregation Data'!$O$315:$O$616,MATCH(LEFT(X399,255),LEFT('Disaggregation Data'!$J$315:$J$616,255),0))=0,"",INDEX('Disaggregation Data'!$O$315:$O$616,MATCH(LEFT(X399,255),LEFT('Disaggregation Data'!J$315:$J$616,255),0))),"")</f>
        <v/>
      </c>
      <c r="V399" s="434" t="str">
        <f t="array" ref="V399">IFERROR(IF(INDEX('Disaggregation Data'!$P$315:$P$616,MATCH(LEFT(X399,255),LEFT('Disaggregation Data'!$J$315:$J$616,255),0))=0,"",INDEX('Disaggregation Data'!$P$315:$P$616,MATCH(LEFT(X399,255),LEFT('Disaggregation Data'!J$315:$J$616,255),0))),"")</f>
        <v/>
      </c>
      <c r="W399" s="514"/>
      <c r="X399" s="514" t="str">
        <f t="shared" si="28"/>
        <v/>
      </c>
      <c r="Y399" s="514">
        <f t="shared" si="29"/>
        <v>32</v>
      </c>
      <c r="Z399" s="514" t="str">
        <f t="shared" si="30"/>
        <v/>
      </c>
      <c r="AA399" s="514" t="b">
        <f t="shared" si="31"/>
        <v>0</v>
      </c>
      <c r="AB399" s="514" t="s">
        <v>1918</v>
      </c>
      <c r="AC399" s="514" t="str">
        <f t="array" ref="AC399">IFERROR(IF(INDEX('Disaggregation Records'!$G$95:$G$183,MATCH(LEFT(Z399,255),LEFT('Disaggregation Records'!$D$95:$D$183,255),0))=0,"",INDEX('Disaggregation Records'!$G$95:$G$183,MATCH(LEFT(Z399,255),LEFT('Disaggregation Records'!$D$95:$D$183,255),0))),"")</f>
        <v/>
      </c>
      <c r="AD399" s="514" t="s">
        <v>875</v>
      </c>
      <c r="AE399" s="379"/>
      <c r="AF399" s="133"/>
      <c r="AG399" s="133"/>
    </row>
    <row r="400" spans="1:33" ht="47.1" customHeight="1" x14ac:dyDescent="0.25">
      <c r="A400" s="396">
        <v>8</v>
      </c>
      <c r="B400" s="414" t="str">
        <f>IFERROR(VLOOKUP(A400,'Coverage Indicators - Section D'!$A$10:$Y$42,25,FALSE),"")</f>
        <v/>
      </c>
      <c r="C400" s="509" t="str">
        <f t="array" ref="C400">IFERROR(IF(INDEX('Disaggregation Records'!$E$95:$E$183,MATCH(LEFT(Z400,255),LEFT('Disaggregation Records'!$D$95:$D$183,255),0))=0,"",INDEX('Disaggregation Records'!$E$95:$E$183,MATCH(LEFT(Z400,255),LEFT('Disaggregation Records'!$D$95:$D$183,255),0))),"")</f>
        <v/>
      </c>
      <c r="D400" s="509" t="str">
        <f t="array" ref="D400">IFERROR(IF(INDEX('Disaggregation Records'!$F$95:$F$183,MATCH(LEFT(Z400,255),LEFT('Disaggregation Records'!$D$95:$D$183,255),0))=0,"",INDEX('Disaggregation Records'!$F$95:$F$183,MATCH(LEFT(Z400,255),LEFT('Disaggregation Records'!$D$95:$D$183,255),0))),"")</f>
        <v/>
      </c>
      <c r="E400" s="416" t="str">
        <f t="array" ref="E400">IFERROR(IF(INDEX('Disaggregation Data'!$K$315:$K$616,MATCH(LEFT(X400,255),LEFT('Disaggregation Data'!$J$315:$J$616,255),0))=0,"",INDEX('Disaggregation Data'!$K$315:$K$616,MATCH(LEFT(X400,255),LEFT('Disaggregation Data'!J$315:$J$616,255),0))),"")</f>
        <v/>
      </c>
      <c r="F400" s="417" t="str">
        <f t="array" ref="F400">IFERROR(IF(INDEX('Disaggregation Data'!$L$315:$L$616,MATCH(LEFT(X400,255),LEFT('Disaggregation Data'!$J$315:$J$616,255),0))=0,"",INDEX('Disaggregation Data'!$L$315:$L$616,MATCH(LEFT(X400,255),LEFT('Disaggregation Data'!J$315:$J$616,255),0))),"")</f>
        <v/>
      </c>
      <c r="G400" s="481" t="str">
        <f t="array" ref="G400">IFERROR(IF(INDEX('Disaggregation Data'!$M$315:$M$616,MATCH(LEFT(X400,255),LEFT('Disaggregation Data'!$J$315:$J$616,255),0))=0,(E400/F400)*100,INDEX('Disaggregation Data'!$M$315:$M$616,MATCH(LEFT(X400,255),LEFT('Disaggregation Data'!J$315:$J$616,255),0))),"")</f>
        <v/>
      </c>
      <c r="H400" s="420" t="str">
        <f t="array" ref="H400">IFERROR(IF(INDEX('Disaggregation Data'!$N$315:$N$616,MATCH(LEFT(X400,255),LEFT('Disaggregation Data'!$J$315:$J$616,255),0))=0,"",INDEX('Disaggregation Data'!$N$315:$N$616,MATCH(LEFT(X400,255),LEFT('Disaggregation Data'!J$315:$J$616,255),0))),"")</f>
        <v/>
      </c>
      <c r="I400" s="420" t="str">
        <f t="array" ref="I400">IFERROR(IF(INDEX('Disaggregation Data'!$Q$315:$Q$616,MATCH(LEFT(X400,255),LEFT('Disaggregation Data'!$J$315:$J$616,255),0))=0,"",INDEX('Disaggregation Data'!$Q$315:$Q$616,MATCH(LEFT(X400,255),LEFT('Disaggregation Data'!J$315:$J$616,255),0))),"")</f>
        <v/>
      </c>
      <c r="J400" s="434" t="str">
        <f t="array" ref="J400">IFERROR(IF(INDEX('Disaggregation Data'!$R$315:$R$616,MATCH(LEFT(X400,255),LEFT('Disaggregation Data'!$J$315:$J$616,255),0))=0,"",INDEX('Disaggregation Data'!$R$315:$R$616,MATCH(LEFT(X400,255),LEFT('Disaggregation Data'!J$315:$J$616,255),0))),"")</f>
        <v/>
      </c>
      <c r="K400" s="471"/>
      <c r="L400" s="471"/>
      <c r="M400" s="471"/>
      <c r="N400" s="471"/>
      <c r="O400" s="471"/>
      <c r="P400" s="416"/>
      <c r="Q400" s="416"/>
      <c r="R400" s="416"/>
      <c r="S400" s="416"/>
      <c r="T400" s="416"/>
      <c r="U400" s="420" t="str">
        <f t="array" ref="U400">IFERROR(IF(INDEX('Disaggregation Data'!$O$315:$O$616,MATCH(LEFT(X400,255),LEFT('Disaggregation Data'!$J$315:$J$616,255),0))=0,"",INDEX('Disaggregation Data'!$O$315:$O$616,MATCH(LEFT(X400,255),LEFT('Disaggregation Data'!J$315:$J$616,255),0))),"")</f>
        <v/>
      </c>
      <c r="V400" s="434" t="str">
        <f t="array" ref="V400">IFERROR(IF(INDEX('Disaggregation Data'!$P$315:$P$616,MATCH(LEFT(X400,255),LEFT('Disaggregation Data'!$J$315:$J$616,255),0))=0,"",INDEX('Disaggregation Data'!$P$315:$P$616,MATCH(LEFT(X400,255),LEFT('Disaggregation Data'!J$315:$J$616,255),0))),"")</f>
        <v/>
      </c>
      <c r="W400" s="514"/>
      <c r="X400" s="514" t="str">
        <f t="shared" si="28"/>
        <v/>
      </c>
      <c r="Y400" s="514">
        <f t="shared" si="29"/>
        <v>33</v>
      </c>
      <c r="Z400" s="514" t="str">
        <f t="shared" si="30"/>
        <v/>
      </c>
      <c r="AA400" s="514" t="b">
        <f t="shared" si="31"/>
        <v>0</v>
      </c>
      <c r="AB400" s="514" t="s">
        <v>1919</v>
      </c>
      <c r="AC400" s="514" t="str">
        <f t="array" ref="AC400">IFERROR(IF(INDEX('Disaggregation Records'!$G$95:$G$183,MATCH(LEFT(Z400,255),LEFT('Disaggregation Records'!$D$95:$D$183,255),0))=0,"",INDEX('Disaggregation Records'!$G$95:$G$183,MATCH(LEFT(Z400,255),LEFT('Disaggregation Records'!$D$95:$D$183,255),0))),"")</f>
        <v/>
      </c>
      <c r="AD400" s="514" t="s">
        <v>875</v>
      </c>
      <c r="AE400" s="379"/>
      <c r="AF400" s="133"/>
      <c r="AG400" s="133"/>
    </row>
    <row r="401" spans="1:33" ht="47.1" customHeight="1" x14ac:dyDescent="0.25">
      <c r="A401" s="396">
        <v>8</v>
      </c>
      <c r="B401" s="414" t="str">
        <f>IFERROR(VLOOKUP(A401,'Coverage Indicators - Section D'!$A$10:$Y$42,25,FALSE),"")</f>
        <v/>
      </c>
      <c r="C401" s="509" t="str">
        <f t="array" ref="C401">IFERROR(IF(INDEX('Disaggregation Records'!$E$95:$E$183,MATCH(LEFT(Z401,255),LEFT('Disaggregation Records'!$D$95:$D$183,255),0))=0,"",INDEX('Disaggregation Records'!$E$95:$E$183,MATCH(LEFT(Z401,255),LEFT('Disaggregation Records'!$D$95:$D$183,255),0))),"")</f>
        <v/>
      </c>
      <c r="D401" s="509" t="str">
        <f t="array" ref="D401">IFERROR(IF(INDEX('Disaggregation Records'!$F$95:$F$183,MATCH(LEFT(Z401,255),LEFT('Disaggregation Records'!$D$95:$D$183,255),0))=0,"",INDEX('Disaggregation Records'!$F$95:$F$183,MATCH(LEFT(Z401,255),LEFT('Disaggregation Records'!$D$95:$D$183,255),0))),"")</f>
        <v/>
      </c>
      <c r="E401" s="416" t="str">
        <f t="array" ref="E401">IFERROR(IF(INDEX('Disaggregation Data'!$K$315:$K$616,MATCH(LEFT(X401,255),LEFT('Disaggregation Data'!$J$315:$J$616,255),0))=0,"",INDEX('Disaggregation Data'!$K$315:$K$616,MATCH(LEFT(X401,255),LEFT('Disaggregation Data'!J$315:$J$616,255),0))),"")</f>
        <v/>
      </c>
      <c r="F401" s="417" t="str">
        <f t="array" ref="F401">IFERROR(IF(INDEX('Disaggregation Data'!$L$315:$L$616,MATCH(LEFT(X401,255),LEFT('Disaggregation Data'!$J$315:$J$616,255),0))=0,"",INDEX('Disaggregation Data'!$L$315:$L$616,MATCH(LEFT(X401,255),LEFT('Disaggregation Data'!J$315:$J$616,255),0))),"")</f>
        <v/>
      </c>
      <c r="G401" s="481" t="str">
        <f t="array" ref="G401">IFERROR(IF(INDEX('Disaggregation Data'!$M$315:$M$616,MATCH(LEFT(X401,255),LEFT('Disaggregation Data'!$J$315:$J$616,255),0))=0,(E401/F401)*100,INDEX('Disaggregation Data'!$M$315:$M$616,MATCH(LEFT(X401,255),LEFT('Disaggregation Data'!J$315:$J$616,255),0))),"")</f>
        <v/>
      </c>
      <c r="H401" s="420" t="str">
        <f t="array" ref="H401">IFERROR(IF(INDEX('Disaggregation Data'!$N$315:$N$616,MATCH(LEFT(X401,255),LEFT('Disaggregation Data'!$J$315:$J$616,255),0))=0,"",INDEX('Disaggregation Data'!$N$315:$N$616,MATCH(LEFT(X401,255),LEFT('Disaggregation Data'!J$315:$J$616,255),0))),"")</f>
        <v/>
      </c>
      <c r="I401" s="420" t="str">
        <f t="array" ref="I401">IFERROR(IF(INDEX('Disaggregation Data'!$Q$315:$Q$616,MATCH(LEFT(X401,255),LEFT('Disaggregation Data'!$J$315:$J$616,255),0))=0,"",INDEX('Disaggregation Data'!$Q$315:$Q$616,MATCH(LEFT(X401,255),LEFT('Disaggregation Data'!J$315:$J$616,255),0))),"")</f>
        <v/>
      </c>
      <c r="J401" s="434" t="str">
        <f t="array" ref="J401">IFERROR(IF(INDEX('Disaggregation Data'!$R$315:$R$616,MATCH(LEFT(X401,255),LEFT('Disaggregation Data'!$J$315:$J$616,255),0))=0,"",INDEX('Disaggregation Data'!$R$315:$R$616,MATCH(LEFT(X401,255),LEFT('Disaggregation Data'!J$315:$J$616,255),0))),"")</f>
        <v/>
      </c>
      <c r="K401" s="471"/>
      <c r="L401" s="471"/>
      <c r="M401" s="471"/>
      <c r="N401" s="471"/>
      <c r="O401" s="471"/>
      <c r="P401" s="416"/>
      <c r="Q401" s="416"/>
      <c r="R401" s="416"/>
      <c r="S401" s="416"/>
      <c r="T401" s="416"/>
      <c r="U401" s="420" t="str">
        <f t="array" ref="U401">IFERROR(IF(INDEX('Disaggregation Data'!$O$315:$O$616,MATCH(LEFT(X401,255),LEFT('Disaggregation Data'!$J$315:$J$616,255),0))=0,"",INDEX('Disaggregation Data'!$O$315:$O$616,MATCH(LEFT(X401,255),LEFT('Disaggregation Data'!J$315:$J$616,255),0))),"")</f>
        <v/>
      </c>
      <c r="V401" s="434" t="str">
        <f t="array" ref="V401">IFERROR(IF(INDEX('Disaggregation Data'!$P$315:$P$616,MATCH(LEFT(X401,255),LEFT('Disaggregation Data'!$J$315:$J$616,255),0))=0,"",INDEX('Disaggregation Data'!$P$315:$P$616,MATCH(LEFT(X401,255),LEFT('Disaggregation Data'!J$315:$J$616,255),0))),"")</f>
        <v/>
      </c>
      <c r="W401" s="514"/>
      <c r="X401" s="514" t="str">
        <f t="shared" si="28"/>
        <v/>
      </c>
      <c r="Y401" s="514">
        <f t="shared" si="29"/>
        <v>34</v>
      </c>
      <c r="Z401" s="514" t="str">
        <f t="shared" si="30"/>
        <v/>
      </c>
      <c r="AA401" s="514" t="b">
        <f t="shared" si="31"/>
        <v>0</v>
      </c>
      <c r="AB401" s="514" t="s">
        <v>1920</v>
      </c>
      <c r="AC401" s="514" t="str">
        <f t="array" ref="AC401">IFERROR(IF(INDEX('Disaggregation Records'!$G$95:$G$183,MATCH(LEFT(Z401,255),LEFT('Disaggregation Records'!$D$95:$D$183,255),0))=0,"",INDEX('Disaggregation Records'!$G$95:$G$183,MATCH(LEFT(Z401,255),LEFT('Disaggregation Records'!$D$95:$D$183,255),0))),"")</f>
        <v/>
      </c>
      <c r="AD401" s="514" t="s">
        <v>875</v>
      </c>
      <c r="AE401" s="379"/>
      <c r="AF401" s="133"/>
      <c r="AG401" s="133"/>
    </row>
    <row r="402" spans="1:33" ht="47.1" customHeight="1" x14ac:dyDescent="0.25">
      <c r="A402" s="396">
        <v>8</v>
      </c>
      <c r="B402" s="414" t="str">
        <f>IFERROR(VLOOKUP(A402,'Coverage Indicators - Section D'!$A$10:$Y$42,25,FALSE),"")</f>
        <v/>
      </c>
      <c r="C402" s="509" t="str">
        <f t="array" ref="C402">IFERROR(IF(INDEX('Disaggregation Records'!$E$95:$E$183,MATCH(LEFT(Z402,255),LEFT('Disaggregation Records'!$D$95:$D$183,255),0))=0,"",INDEX('Disaggregation Records'!$E$95:$E$183,MATCH(LEFT(Z402,255),LEFT('Disaggregation Records'!$D$95:$D$183,255),0))),"")</f>
        <v/>
      </c>
      <c r="D402" s="509" t="str">
        <f t="array" ref="D402">IFERROR(IF(INDEX('Disaggregation Records'!$F$95:$F$183,MATCH(LEFT(Z402,255),LEFT('Disaggregation Records'!$D$95:$D$183,255),0))=0,"",INDEX('Disaggregation Records'!$F$95:$F$183,MATCH(LEFT(Z402,255),LEFT('Disaggregation Records'!$D$95:$D$183,255),0))),"")</f>
        <v/>
      </c>
      <c r="E402" s="416" t="str">
        <f t="array" ref="E402">IFERROR(IF(INDEX('Disaggregation Data'!$K$315:$K$616,MATCH(LEFT(X402,255),LEFT('Disaggregation Data'!$J$315:$J$616,255),0))=0,"",INDEX('Disaggregation Data'!$K$315:$K$616,MATCH(LEFT(X402,255),LEFT('Disaggregation Data'!J$315:$J$616,255),0))),"")</f>
        <v/>
      </c>
      <c r="F402" s="417" t="str">
        <f t="array" ref="F402">IFERROR(IF(INDEX('Disaggregation Data'!$L$315:$L$616,MATCH(LEFT(X402,255),LEFT('Disaggregation Data'!$J$315:$J$616,255),0))=0,"",INDEX('Disaggregation Data'!$L$315:$L$616,MATCH(LEFT(X402,255),LEFT('Disaggregation Data'!J$315:$J$616,255),0))),"")</f>
        <v/>
      </c>
      <c r="G402" s="481" t="str">
        <f t="array" ref="G402">IFERROR(IF(INDEX('Disaggregation Data'!$M$315:$M$616,MATCH(LEFT(X402,255),LEFT('Disaggregation Data'!$J$315:$J$616,255),0))=0,(E402/F402)*100,INDEX('Disaggregation Data'!$M$315:$M$616,MATCH(LEFT(X402,255),LEFT('Disaggregation Data'!J$315:$J$616,255),0))),"")</f>
        <v/>
      </c>
      <c r="H402" s="420" t="str">
        <f t="array" ref="H402">IFERROR(IF(INDEX('Disaggregation Data'!$N$315:$N$616,MATCH(LEFT(X402,255),LEFT('Disaggregation Data'!$J$315:$J$616,255),0))=0,"",INDEX('Disaggregation Data'!$N$315:$N$616,MATCH(LEFT(X402,255),LEFT('Disaggregation Data'!J$315:$J$616,255),0))),"")</f>
        <v/>
      </c>
      <c r="I402" s="420" t="str">
        <f t="array" ref="I402">IFERROR(IF(INDEX('Disaggregation Data'!$Q$315:$Q$616,MATCH(LEFT(X402,255),LEFT('Disaggregation Data'!$J$315:$J$616,255),0))=0,"",INDEX('Disaggregation Data'!$Q$315:$Q$616,MATCH(LEFT(X402,255),LEFT('Disaggregation Data'!J$315:$J$616,255),0))),"")</f>
        <v/>
      </c>
      <c r="J402" s="434" t="str">
        <f t="array" ref="J402">IFERROR(IF(INDEX('Disaggregation Data'!$R$315:$R$616,MATCH(LEFT(X402,255),LEFT('Disaggregation Data'!$J$315:$J$616,255),0))=0,"",INDEX('Disaggregation Data'!$R$315:$R$616,MATCH(LEFT(X402,255),LEFT('Disaggregation Data'!J$315:$J$616,255),0))),"")</f>
        <v/>
      </c>
      <c r="K402" s="471"/>
      <c r="L402" s="471"/>
      <c r="M402" s="471"/>
      <c r="N402" s="471"/>
      <c r="O402" s="471"/>
      <c r="P402" s="416"/>
      <c r="Q402" s="416"/>
      <c r="R402" s="416"/>
      <c r="S402" s="416"/>
      <c r="T402" s="416"/>
      <c r="U402" s="420" t="str">
        <f t="array" ref="U402">IFERROR(IF(INDEX('Disaggregation Data'!$O$315:$O$616,MATCH(LEFT(X402,255),LEFT('Disaggregation Data'!$J$315:$J$616,255),0))=0,"",INDEX('Disaggregation Data'!$O$315:$O$616,MATCH(LEFT(X402,255),LEFT('Disaggregation Data'!J$315:$J$616,255),0))),"")</f>
        <v/>
      </c>
      <c r="V402" s="434" t="str">
        <f t="array" ref="V402">IFERROR(IF(INDEX('Disaggregation Data'!$P$315:$P$616,MATCH(LEFT(X402,255),LEFT('Disaggregation Data'!$J$315:$J$616,255),0))=0,"",INDEX('Disaggregation Data'!$P$315:$P$616,MATCH(LEFT(X402,255),LEFT('Disaggregation Data'!J$315:$J$616,255),0))),"")</f>
        <v/>
      </c>
      <c r="W402" s="514"/>
      <c r="X402" s="514" t="str">
        <f t="shared" si="28"/>
        <v/>
      </c>
      <c r="Y402" s="514">
        <f t="shared" si="29"/>
        <v>35</v>
      </c>
      <c r="Z402" s="514" t="str">
        <f t="shared" si="30"/>
        <v/>
      </c>
      <c r="AA402" s="514" t="b">
        <f t="shared" si="31"/>
        <v>0</v>
      </c>
      <c r="AB402" s="514" t="s">
        <v>1921</v>
      </c>
      <c r="AC402" s="514" t="str">
        <f t="array" ref="AC402">IFERROR(IF(INDEX('Disaggregation Records'!$G$95:$G$183,MATCH(LEFT(Z402,255),LEFT('Disaggregation Records'!$D$95:$D$183,255),0))=0,"",INDEX('Disaggregation Records'!$G$95:$G$183,MATCH(LEFT(Z402,255),LEFT('Disaggregation Records'!$D$95:$D$183,255),0))),"")</f>
        <v/>
      </c>
      <c r="AD402" s="514" t="s">
        <v>875</v>
      </c>
      <c r="AE402" s="379"/>
      <c r="AF402" s="133"/>
      <c r="AG402" s="133"/>
    </row>
    <row r="403" spans="1:33" ht="47.1" customHeight="1" x14ac:dyDescent="0.25">
      <c r="A403" s="396">
        <v>8</v>
      </c>
      <c r="B403" s="414" t="str">
        <f>IFERROR(VLOOKUP(A403,'Coverage Indicators - Section D'!$A$10:$Y$42,25,FALSE),"")</f>
        <v/>
      </c>
      <c r="C403" s="509" t="str">
        <f t="array" ref="C403">IFERROR(IF(INDEX('Disaggregation Records'!$E$95:$E$183,MATCH(LEFT(Z403,255),LEFT('Disaggregation Records'!$D$95:$D$183,255),0))=0,"",INDEX('Disaggregation Records'!$E$95:$E$183,MATCH(LEFT(Z403,255),LEFT('Disaggregation Records'!$D$95:$D$183,255),0))),"")</f>
        <v/>
      </c>
      <c r="D403" s="509" t="str">
        <f t="array" ref="D403">IFERROR(IF(INDEX('Disaggregation Records'!$F$95:$F$183,MATCH(LEFT(Z403,255),LEFT('Disaggregation Records'!$D$95:$D$183,255),0))=0,"",INDEX('Disaggregation Records'!$F$95:$F$183,MATCH(LEFT(Z403,255),LEFT('Disaggregation Records'!$D$95:$D$183,255),0))),"")</f>
        <v/>
      </c>
      <c r="E403" s="416" t="str">
        <f t="array" ref="E403">IFERROR(IF(INDEX('Disaggregation Data'!$K$315:$K$616,MATCH(LEFT(X403,255),LEFT('Disaggregation Data'!$J$315:$J$616,255),0))=0,"",INDEX('Disaggregation Data'!$K$315:$K$616,MATCH(LEFT(X403,255),LEFT('Disaggregation Data'!J$315:$J$616,255),0))),"")</f>
        <v/>
      </c>
      <c r="F403" s="417" t="str">
        <f t="array" ref="F403">IFERROR(IF(INDEX('Disaggregation Data'!$L$315:$L$616,MATCH(LEFT(X403,255),LEFT('Disaggregation Data'!$J$315:$J$616,255),0))=0,"",INDEX('Disaggregation Data'!$L$315:$L$616,MATCH(LEFT(X403,255),LEFT('Disaggregation Data'!J$315:$J$616,255),0))),"")</f>
        <v/>
      </c>
      <c r="G403" s="481" t="str">
        <f t="array" ref="G403">IFERROR(IF(INDEX('Disaggregation Data'!$M$315:$M$616,MATCH(LEFT(X403,255),LEFT('Disaggregation Data'!$J$315:$J$616,255),0))=0,(E403/F403)*100,INDEX('Disaggregation Data'!$M$315:$M$616,MATCH(LEFT(X403,255),LEFT('Disaggregation Data'!J$315:$J$616,255),0))),"")</f>
        <v/>
      </c>
      <c r="H403" s="420" t="str">
        <f t="array" ref="H403">IFERROR(IF(INDEX('Disaggregation Data'!$N$315:$N$616,MATCH(LEFT(X403,255),LEFT('Disaggregation Data'!$J$315:$J$616,255),0))=0,"",INDEX('Disaggregation Data'!$N$315:$N$616,MATCH(LEFT(X403,255),LEFT('Disaggregation Data'!J$315:$J$616,255),0))),"")</f>
        <v/>
      </c>
      <c r="I403" s="420" t="str">
        <f t="array" ref="I403">IFERROR(IF(INDEX('Disaggregation Data'!$Q$315:$Q$616,MATCH(LEFT(X403,255),LEFT('Disaggregation Data'!$J$315:$J$616,255),0))=0,"",INDEX('Disaggregation Data'!$Q$315:$Q$616,MATCH(LEFT(X403,255),LEFT('Disaggregation Data'!J$315:$J$616,255),0))),"")</f>
        <v/>
      </c>
      <c r="J403" s="434" t="str">
        <f t="array" ref="J403">IFERROR(IF(INDEX('Disaggregation Data'!$R$315:$R$616,MATCH(LEFT(X403,255),LEFT('Disaggregation Data'!$J$315:$J$616,255),0))=0,"",INDEX('Disaggregation Data'!$R$315:$R$616,MATCH(LEFT(X403,255),LEFT('Disaggregation Data'!J$315:$J$616,255),0))),"")</f>
        <v/>
      </c>
      <c r="K403" s="471"/>
      <c r="L403" s="471"/>
      <c r="M403" s="471"/>
      <c r="N403" s="471"/>
      <c r="O403" s="471"/>
      <c r="P403" s="416"/>
      <c r="Q403" s="416"/>
      <c r="R403" s="416"/>
      <c r="S403" s="416"/>
      <c r="T403" s="416"/>
      <c r="U403" s="420" t="str">
        <f t="array" ref="U403">IFERROR(IF(INDEX('Disaggregation Data'!$O$315:$O$616,MATCH(LEFT(X403,255),LEFT('Disaggregation Data'!$J$315:$J$616,255),0))=0,"",INDEX('Disaggregation Data'!$O$315:$O$616,MATCH(LEFT(X403,255),LEFT('Disaggregation Data'!J$315:$J$616,255),0))),"")</f>
        <v/>
      </c>
      <c r="V403" s="434" t="str">
        <f t="array" ref="V403">IFERROR(IF(INDEX('Disaggregation Data'!$P$315:$P$616,MATCH(LEFT(X403,255),LEFT('Disaggregation Data'!$J$315:$J$616,255),0))=0,"",INDEX('Disaggregation Data'!$P$315:$P$616,MATCH(LEFT(X403,255),LEFT('Disaggregation Data'!J$315:$J$616,255),0))),"")</f>
        <v/>
      </c>
      <c r="W403" s="514"/>
      <c r="X403" s="514" t="str">
        <f t="shared" si="28"/>
        <v/>
      </c>
      <c r="Y403" s="514">
        <f t="shared" si="29"/>
        <v>36</v>
      </c>
      <c r="Z403" s="514" t="str">
        <f t="shared" si="30"/>
        <v/>
      </c>
      <c r="AA403" s="514" t="b">
        <f t="shared" si="31"/>
        <v>0</v>
      </c>
      <c r="AB403" s="514" t="s">
        <v>1922</v>
      </c>
      <c r="AC403" s="514" t="str">
        <f t="array" ref="AC403">IFERROR(IF(INDEX('Disaggregation Records'!$G$95:$G$183,MATCH(LEFT(Z403,255),LEFT('Disaggregation Records'!$D$95:$D$183,255),0))=0,"",INDEX('Disaggregation Records'!$G$95:$G$183,MATCH(LEFT(Z403,255),LEFT('Disaggregation Records'!$D$95:$D$183,255),0))),"")</f>
        <v/>
      </c>
      <c r="AD403" s="514" t="s">
        <v>875</v>
      </c>
      <c r="AE403" s="379"/>
      <c r="AF403" s="133"/>
      <c r="AG403" s="133"/>
    </row>
    <row r="404" spans="1:33" ht="47.1" customHeight="1" x14ac:dyDescent="0.25">
      <c r="A404" s="396">
        <v>8</v>
      </c>
      <c r="B404" s="414" t="str">
        <f>IFERROR(VLOOKUP(A404,'Coverage Indicators - Section D'!$A$10:$Y$42,25,FALSE),"")</f>
        <v/>
      </c>
      <c r="C404" s="509" t="str">
        <f t="array" ref="C404">IFERROR(IF(INDEX('Disaggregation Records'!$E$95:$E$183,MATCH(LEFT(Z404,255),LEFT('Disaggregation Records'!$D$95:$D$183,255),0))=0,"",INDEX('Disaggregation Records'!$E$95:$E$183,MATCH(LEFT(Z404,255),LEFT('Disaggregation Records'!$D$95:$D$183,255),0))),"")</f>
        <v/>
      </c>
      <c r="D404" s="509" t="str">
        <f t="array" ref="D404">IFERROR(IF(INDEX('Disaggregation Records'!$F$95:$F$183,MATCH(LEFT(Z404,255),LEFT('Disaggregation Records'!$D$95:$D$183,255),0))=0,"",INDEX('Disaggregation Records'!$F$95:$F$183,MATCH(LEFT(Z404,255),LEFT('Disaggregation Records'!$D$95:$D$183,255),0))),"")</f>
        <v/>
      </c>
      <c r="E404" s="416" t="str">
        <f t="array" ref="E404">IFERROR(IF(INDEX('Disaggregation Data'!$K$315:$K$616,MATCH(LEFT(X404,255),LEFT('Disaggregation Data'!$J$315:$J$616,255),0))=0,"",INDEX('Disaggregation Data'!$K$315:$K$616,MATCH(LEFT(X404,255),LEFT('Disaggregation Data'!J$315:$J$616,255),0))),"")</f>
        <v/>
      </c>
      <c r="F404" s="417" t="str">
        <f t="array" ref="F404">IFERROR(IF(INDEX('Disaggregation Data'!$L$315:$L$616,MATCH(LEFT(X404,255),LEFT('Disaggregation Data'!$J$315:$J$616,255),0))=0,"",INDEX('Disaggregation Data'!$L$315:$L$616,MATCH(LEFT(X404,255),LEFT('Disaggregation Data'!J$315:$J$616,255),0))),"")</f>
        <v/>
      </c>
      <c r="G404" s="481" t="str">
        <f t="array" ref="G404">IFERROR(IF(INDEX('Disaggregation Data'!$M$315:$M$616,MATCH(LEFT(X404,255),LEFT('Disaggregation Data'!$J$315:$J$616,255),0))=0,(E404/F404)*100,INDEX('Disaggregation Data'!$M$315:$M$616,MATCH(LEFT(X404,255),LEFT('Disaggregation Data'!J$315:$J$616,255),0))),"")</f>
        <v/>
      </c>
      <c r="H404" s="420" t="str">
        <f t="array" ref="H404">IFERROR(IF(INDEX('Disaggregation Data'!$N$315:$N$616,MATCH(LEFT(X404,255),LEFT('Disaggregation Data'!$J$315:$J$616,255),0))=0,"",INDEX('Disaggregation Data'!$N$315:$N$616,MATCH(LEFT(X404,255),LEFT('Disaggregation Data'!J$315:$J$616,255),0))),"")</f>
        <v/>
      </c>
      <c r="I404" s="420" t="str">
        <f t="array" ref="I404">IFERROR(IF(INDEX('Disaggregation Data'!$Q$315:$Q$616,MATCH(LEFT(X404,255),LEFT('Disaggregation Data'!$J$315:$J$616,255),0))=0,"",INDEX('Disaggregation Data'!$Q$315:$Q$616,MATCH(LEFT(X404,255),LEFT('Disaggregation Data'!J$315:$J$616,255),0))),"")</f>
        <v/>
      </c>
      <c r="J404" s="434" t="str">
        <f t="array" ref="J404">IFERROR(IF(INDEX('Disaggregation Data'!$R$315:$R$616,MATCH(LEFT(X404,255),LEFT('Disaggregation Data'!$J$315:$J$616,255),0))=0,"",INDEX('Disaggregation Data'!$R$315:$R$616,MATCH(LEFT(X404,255),LEFT('Disaggregation Data'!J$315:$J$616,255),0))),"")</f>
        <v/>
      </c>
      <c r="K404" s="471"/>
      <c r="L404" s="471"/>
      <c r="M404" s="471"/>
      <c r="N404" s="471"/>
      <c r="O404" s="471"/>
      <c r="P404" s="416"/>
      <c r="Q404" s="416"/>
      <c r="R404" s="416"/>
      <c r="S404" s="416"/>
      <c r="T404" s="416"/>
      <c r="U404" s="420" t="str">
        <f t="array" ref="U404">IFERROR(IF(INDEX('Disaggregation Data'!$O$315:$O$616,MATCH(LEFT(X404,255),LEFT('Disaggregation Data'!$J$315:$J$616,255),0))=0,"",INDEX('Disaggregation Data'!$O$315:$O$616,MATCH(LEFT(X404,255),LEFT('Disaggregation Data'!J$315:$J$616,255),0))),"")</f>
        <v/>
      </c>
      <c r="V404" s="434" t="str">
        <f t="array" ref="V404">IFERROR(IF(INDEX('Disaggregation Data'!$P$315:$P$616,MATCH(LEFT(X404,255),LEFT('Disaggregation Data'!$J$315:$J$616,255),0))=0,"",INDEX('Disaggregation Data'!$P$315:$P$616,MATCH(LEFT(X404,255),LEFT('Disaggregation Data'!J$315:$J$616,255),0))),"")</f>
        <v/>
      </c>
      <c r="W404" s="514"/>
      <c r="X404" s="514" t="str">
        <f t="shared" si="28"/>
        <v/>
      </c>
      <c r="Y404" s="514">
        <f t="shared" si="29"/>
        <v>37</v>
      </c>
      <c r="Z404" s="514" t="str">
        <f t="shared" si="30"/>
        <v/>
      </c>
      <c r="AA404" s="514" t="b">
        <f t="shared" si="31"/>
        <v>0</v>
      </c>
      <c r="AB404" s="514" t="s">
        <v>1923</v>
      </c>
      <c r="AC404" s="514" t="str">
        <f t="array" ref="AC404">IFERROR(IF(INDEX('Disaggregation Records'!$G$95:$G$183,MATCH(LEFT(Z404,255),LEFT('Disaggregation Records'!$D$95:$D$183,255),0))=0,"",INDEX('Disaggregation Records'!$G$95:$G$183,MATCH(LEFT(Z404,255),LEFT('Disaggregation Records'!$D$95:$D$183,255),0))),"")</f>
        <v/>
      </c>
      <c r="AD404" s="514" t="s">
        <v>875</v>
      </c>
      <c r="AE404" s="379"/>
      <c r="AF404" s="133"/>
      <c r="AG404" s="133"/>
    </row>
    <row r="405" spans="1:33" ht="47.1" customHeight="1" x14ac:dyDescent="0.25">
      <c r="A405" s="396">
        <v>8</v>
      </c>
      <c r="B405" s="414" t="str">
        <f>IFERROR(VLOOKUP(A405,'Coverage Indicators - Section D'!$A$10:$Y$42,25,FALSE),"")</f>
        <v/>
      </c>
      <c r="C405" s="509" t="str">
        <f t="array" ref="C405">IFERROR(IF(INDEX('Disaggregation Records'!$E$95:$E$183,MATCH(LEFT(Z405,255),LEFT('Disaggregation Records'!$D$95:$D$183,255),0))=0,"",INDEX('Disaggregation Records'!$E$95:$E$183,MATCH(LEFT(Z405,255),LEFT('Disaggregation Records'!$D$95:$D$183,255),0))),"")</f>
        <v/>
      </c>
      <c r="D405" s="509" t="str">
        <f t="array" ref="D405">IFERROR(IF(INDEX('Disaggregation Records'!$F$95:$F$183,MATCH(LEFT(Z405,255),LEFT('Disaggregation Records'!$D$95:$D$183,255),0))=0,"",INDEX('Disaggregation Records'!$F$95:$F$183,MATCH(LEFT(Z405,255),LEFT('Disaggregation Records'!$D$95:$D$183,255),0))),"")</f>
        <v/>
      </c>
      <c r="E405" s="416" t="str">
        <f t="array" ref="E405">IFERROR(IF(INDEX('Disaggregation Data'!$K$315:$K$616,MATCH(LEFT(X405,255),LEFT('Disaggregation Data'!$J$315:$J$616,255),0))=0,"",INDEX('Disaggregation Data'!$K$315:$K$616,MATCH(LEFT(X405,255),LEFT('Disaggregation Data'!J$315:$J$616,255),0))),"")</f>
        <v/>
      </c>
      <c r="F405" s="417" t="str">
        <f t="array" ref="F405">IFERROR(IF(INDEX('Disaggregation Data'!$L$315:$L$616,MATCH(LEFT(X405,255),LEFT('Disaggregation Data'!$J$315:$J$616,255),0))=0,"",INDEX('Disaggregation Data'!$L$315:$L$616,MATCH(LEFT(X405,255),LEFT('Disaggregation Data'!J$315:$J$616,255),0))),"")</f>
        <v/>
      </c>
      <c r="G405" s="481" t="str">
        <f t="array" ref="G405">IFERROR(IF(INDEX('Disaggregation Data'!$M$315:$M$616,MATCH(LEFT(X405,255),LEFT('Disaggregation Data'!$J$315:$J$616,255),0))=0,(E405/F405)*100,INDEX('Disaggregation Data'!$M$315:$M$616,MATCH(LEFT(X405,255),LEFT('Disaggregation Data'!J$315:$J$616,255),0))),"")</f>
        <v/>
      </c>
      <c r="H405" s="420" t="str">
        <f t="array" ref="H405">IFERROR(IF(INDEX('Disaggregation Data'!$N$315:$N$616,MATCH(LEFT(X405,255),LEFT('Disaggregation Data'!$J$315:$J$616,255),0))=0,"",INDEX('Disaggregation Data'!$N$315:$N$616,MATCH(LEFT(X405,255),LEFT('Disaggregation Data'!J$315:$J$616,255),0))),"")</f>
        <v/>
      </c>
      <c r="I405" s="420" t="str">
        <f t="array" ref="I405">IFERROR(IF(INDEX('Disaggregation Data'!$Q$315:$Q$616,MATCH(LEFT(X405,255),LEFT('Disaggregation Data'!$J$315:$J$616,255),0))=0,"",INDEX('Disaggregation Data'!$Q$315:$Q$616,MATCH(LEFT(X405,255),LEFT('Disaggregation Data'!J$315:$J$616,255),0))),"")</f>
        <v/>
      </c>
      <c r="J405" s="434" t="str">
        <f t="array" ref="J405">IFERROR(IF(INDEX('Disaggregation Data'!$R$315:$R$616,MATCH(LEFT(X405,255),LEFT('Disaggregation Data'!$J$315:$J$616,255),0))=0,"",INDEX('Disaggregation Data'!$R$315:$R$616,MATCH(LEFT(X405,255),LEFT('Disaggregation Data'!J$315:$J$616,255),0))),"")</f>
        <v/>
      </c>
      <c r="K405" s="471"/>
      <c r="L405" s="471"/>
      <c r="M405" s="471"/>
      <c r="N405" s="471"/>
      <c r="O405" s="471"/>
      <c r="P405" s="416"/>
      <c r="Q405" s="416"/>
      <c r="R405" s="416"/>
      <c r="S405" s="416"/>
      <c r="T405" s="416"/>
      <c r="U405" s="420" t="str">
        <f t="array" ref="U405">IFERROR(IF(INDEX('Disaggregation Data'!$O$315:$O$616,MATCH(LEFT(X405,255),LEFT('Disaggregation Data'!$J$315:$J$616,255),0))=0,"",INDEX('Disaggregation Data'!$O$315:$O$616,MATCH(LEFT(X405,255),LEFT('Disaggregation Data'!J$315:$J$616,255),0))),"")</f>
        <v/>
      </c>
      <c r="V405" s="434" t="str">
        <f t="array" ref="V405">IFERROR(IF(INDEX('Disaggregation Data'!$P$315:$P$616,MATCH(LEFT(X405,255),LEFT('Disaggregation Data'!$J$315:$J$616,255),0))=0,"",INDEX('Disaggregation Data'!$P$315:$P$616,MATCH(LEFT(X405,255),LEFT('Disaggregation Data'!J$315:$J$616,255),0))),"")</f>
        <v/>
      </c>
      <c r="W405" s="514"/>
      <c r="X405" s="514" t="str">
        <f t="shared" si="28"/>
        <v/>
      </c>
      <c r="Y405" s="514">
        <f t="shared" si="29"/>
        <v>38</v>
      </c>
      <c r="Z405" s="514" t="str">
        <f t="shared" si="30"/>
        <v/>
      </c>
      <c r="AA405" s="514" t="b">
        <f t="shared" si="31"/>
        <v>0</v>
      </c>
      <c r="AB405" s="514" t="s">
        <v>1924</v>
      </c>
      <c r="AC405" s="514" t="str">
        <f t="array" ref="AC405">IFERROR(IF(INDEX('Disaggregation Records'!$G$95:$G$183,MATCH(LEFT(Z405,255),LEFT('Disaggregation Records'!$D$95:$D$183,255),0))=0,"",INDEX('Disaggregation Records'!$G$95:$G$183,MATCH(LEFT(Z405,255),LEFT('Disaggregation Records'!$D$95:$D$183,255),0))),"")</f>
        <v/>
      </c>
      <c r="AD405" s="514" t="s">
        <v>875</v>
      </c>
      <c r="AE405" s="379"/>
      <c r="AF405" s="133"/>
      <c r="AG405" s="133"/>
    </row>
    <row r="406" spans="1:33" ht="47.1" customHeight="1" x14ac:dyDescent="0.25">
      <c r="A406" s="396">
        <v>8</v>
      </c>
      <c r="B406" s="414" t="str">
        <f>IFERROR(VLOOKUP(A406,'Coverage Indicators - Section D'!$A$10:$Y$42,25,FALSE),"")</f>
        <v/>
      </c>
      <c r="C406" s="509" t="str">
        <f t="array" ref="C406">IFERROR(IF(INDEX('Disaggregation Records'!$E$95:$E$183,MATCH(LEFT(Z406,255),LEFT('Disaggregation Records'!$D$95:$D$183,255),0))=0,"",INDEX('Disaggregation Records'!$E$95:$E$183,MATCH(LEFT(Z406,255),LEFT('Disaggregation Records'!$D$95:$D$183,255),0))),"")</f>
        <v/>
      </c>
      <c r="D406" s="509" t="str">
        <f t="array" ref="D406">IFERROR(IF(INDEX('Disaggregation Records'!$F$95:$F$183,MATCH(LEFT(Z406,255),LEFT('Disaggregation Records'!$D$95:$D$183,255),0))=0,"",INDEX('Disaggregation Records'!$F$95:$F$183,MATCH(LEFT(Z406,255),LEFT('Disaggregation Records'!$D$95:$D$183,255),0))),"")</f>
        <v/>
      </c>
      <c r="E406" s="416" t="str">
        <f t="array" ref="E406">IFERROR(IF(INDEX('Disaggregation Data'!$K$315:$K$616,MATCH(LEFT(X406,255),LEFT('Disaggregation Data'!$J$315:$J$616,255),0))=0,"",INDEX('Disaggregation Data'!$K$315:$K$616,MATCH(LEFT(X406,255),LEFT('Disaggregation Data'!J$315:$J$616,255),0))),"")</f>
        <v/>
      </c>
      <c r="F406" s="417" t="str">
        <f t="array" ref="F406">IFERROR(IF(INDEX('Disaggregation Data'!$L$315:$L$616,MATCH(LEFT(X406,255),LEFT('Disaggregation Data'!$J$315:$J$616,255),0))=0,"",INDEX('Disaggregation Data'!$L$315:$L$616,MATCH(LEFT(X406,255),LEFT('Disaggregation Data'!J$315:$J$616,255),0))),"")</f>
        <v/>
      </c>
      <c r="G406" s="481" t="str">
        <f t="array" ref="G406">IFERROR(IF(INDEX('Disaggregation Data'!$M$315:$M$616,MATCH(LEFT(X406,255),LEFT('Disaggregation Data'!$J$315:$J$616,255),0))=0,(E406/F406)*100,INDEX('Disaggregation Data'!$M$315:$M$616,MATCH(LEFT(X406,255),LEFT('Disaggregation Data'!J$315:$J$616,255),0))),"")</f>
        <v/>
      </c>
      <c r="H406" s="420" t="str">
        <f t="array" ref="H406">IFERROR(IF(INDEX('Disaggregation Data'!$N$315:$N$616,MATCH(LEFT(X406,255),LEFT('Disaggregation Data'!$J$315:$J$616,255),0))=0,"",INDEX('Disaggregation Data'!$N$315:$N$616,MATCH(LEFT(X406,255),LEFT('Disaggregation Data'!J$315:$J$616,255),0))),"")</f>
        <v/>
      </c>
      <c r="I406" s="420" t="str">
        <f t="array" ref="I406">IFERROR(IF(INDEX('Disaggregation Data'!$Q$315:$Q$616,MATCH(LEFT(X406,255),LEFT('Disaggregation Data'!$J$315:$J$616,255),0))=0,"",INDEX('Disaggregation Data'!$Q$315:$Q$616,MATCH(LEFT(X406,255),LEFT('Disaggregation Data'!J$315:$J$616,255),0))),"")</f>
        <v/>
      </c>
      <c r="J406" s="434" t="str">
        <f t="array" ref="J406">IFERROR(IF(INDEX('Disaggregation Data'!$R$315:$R$616,MATCH(LEFT(X406,255),LEFT('Disaggregation Data'!$J$315:$J$616,255),0))=0,"",INDEX('Disaggregation Data'!$R$315:$R$616,MATCH(LEFT(X406,255),LEFT('Disaggregation Data'!J$315:$J$616,255),0))),"")</f>
        <v/>
      </c>
      <c r="K406" s="471"/>
      <c r="L406" s="471"/>
      <c r="M406" s="471"/>
      <c r="N406" s="471"/>
      <c r="O406" s="471"/>
      <c r="P406" s="416"/>
      <c r="Q406" s="416"/>
      <c r="R406" s="416"/>
      <c r="S406" s="416"/>
      <c r="T406" s="416"/>
      <c r="U406" s="420" t="str">
        <f t="array" ref="U406">IFERROR(IF(INDEX('Disaggregation Data'!$O$315:$O$616,MATCH(LEFT(X406,255),LEFT('Disaggregation Data'!$J$315:$J$616,255),0))=0,"",INDEX('Disaggregation Data'!$O$315:$O$616,MATCH(LEFT(X406,255),LEFT('Disaggregation Data'!J$315:$J$616,255),0))),"")</f>
        <v/>
      </c>
      <c r="V406" s="434" t="str">
        <f t="array" ref="V406">IFERROR(IF(INDEX('Disaggregation Data'!$P$315:$P$616,MATCH(LEFT(X406,255),LEFT('Disaggregation Data'!$J$315:$J$616,255),0))=0,"",INDEX('Disaggregation Data'!$P$315:$P$616,MATCH(LEFT(X406,255),LEFT('Disaggregation Data'!J$315:$J$616,255),0))),"")</f>
        <v/>
      </c>
      <c r="W406" s="514"/>
      <c r="X406" s="514" t="str">
        <f t="shared" si="28"/>
        <v/>
      </c>
      <c r="Y406" s="514">
        <f t="shared" si="29"/>
        <v>39</v>
      </c>
      <c r="Z406" s="514" t="str">
        <f t="shared" si="30"/>
        <v/>
      </c>
      <c r="AA406" s="514" t="b">
        <f t="shared" si="31"/>
        <v>0</v>
      </c>
      <c r="AB406" s="514" t="s">
        <v>1925</v>
      </c>
      <c r="AC406" s="514" t="str">
        <f t="array" ref="AC406">IFERROR(IF(INDEX('Disaggregation Records'!$G$95:$G$183,MATCH(LEFT(Z406,255),LEFT('Disaggregation Records'!$D$95:$D$183,255),0))=0,"",INDEX('Disaggregation Records'!$G$95:$G$183,MATCH(LEFT(Z406,255),LEFT('Disaggregation Records'!$D$95:$D$183,255),0))),"")</f>
        <v/>
      </c>
      <c r="AD406" s="514" t="s">
        <v>875</v>
      </c>
      <c r="AE406" s="379"/>
      <c r="AF406" s="133"/>
      <c r="AG406" s="133"/>
    </row>
    <row r="407" spans="1:33" ht="47.1" customHeight="1" x14ac:dyDescent="0.25">
      <c r="A407" s="396">
        <v>9</v>
      </c>
      <c r="B407" s="414" t="str">
        <f>IFERROR(VLOOKUP(A407,'Coverage Indicators - Section D'!$A$10:$Y$42,25,FALSE),"")</f>
        <v/>
      </c>
      <c r="C407" s="509" t="str">
        <f t="array" ref="C407">IFERROR(IF(INDEX('Disaggregation Records'!$E$95:$E$183,MATCH(LEFT(Z407,255),LEFT('Disaggregation Records'!$D$95:$D$183,255),0))=0,"",INDEX('Disaggregation Records'!$E$95:$E$183,MATCH(LEFT(Z407,255),LEFT('Disaggregation Records'!$D$95:$D$183,255),0))),"")</f>
        <v/>
      </c>
      <c r="D407" s="509" t="str">
        <f t="array" ref="D407">IFERROR(IF(INDEX('Disaggregation Records'!$F$95:$F$183,MATCH(LEFT(Z407,255),LEFT('Disaggregation Records'!$D$95:$D$183,255),0))=0,"",INDEX('Disaggregation Records'!$F$95:$F$183,MATCH(LEFT(Z407,255),LEFT('Disaggregation Records'!$D$95:$D$183,255),0))),"")</f>
        <v/>
      </c>
      <c r="E407" s="416" t="str">
        <f t="array" ref="E407">IFERROR(IF(INDEX('Disaggregation Data'!$K$315:$K$616,MATCH(LEFT(X407,255),LEFT('Disaggregation Data'!$J$315:$J$616,255),0))=0,"",INDEX('Disaggregation Data'!$K$315:$K$616,MATCH(LEFT(X407,255),LEFT('Disaggregation Data'!J$315:$J$616,255),0))),"")</f>
        <v/>
      </c>
      <c r="F407" s="417" t="str">
        <f t="array" ref="F407">IFERROR(IF(INDEX('Disaggregation Data'!$L$315:$L$616,MATCH(LEFT(X407,255),LEFT('Disaggregation Data'!$J$315:$J$616,255),0))=0,"",INDEX('Disaggregation Data'!$L$315:$L$616,MATCH(LEFT(X407,255),LEFT('Disaggregation Data'!J$315:$J$616,255),0))),"")</f>
        <v/>
      </c>
      <c r="G407" s="481" t="str">
        <f t="array" ref="G407">IFERROR(IF(INDEX('Disaggregation Data'!$M$315:$M$616,MATCH(LEFT(X407,255),LEFT('Disaggregation Data'!$J$315:$J$616,255),0))=0,(E407/F407)*100,INDEX('Disaggregation Data'!$M$315:$M$616,MATCH(LEFT(X407,255),LEFT('Disaggregation Data'!J$315:$J$616,255),0))),"")</f>
        <v/>
      </c>
      <c r="H407" s="420" t="str">
        <f t="array" ref="H407">IFERROR(IF(INDEX('Disaggregation Data'!$N$315:$N$616,MATCH(LEFT(X407,255),LEFT('Disaggregation Data'!$J$315:$J$616,255),0))=0,"",INDEX('Disaggregation Data'!$N$315:$N$616,MATCH(LEFT(X407,255),LEFT('Disaggregation Data'!J$315:$J$616,255),0))),"")</f>
        <v/>
      </c>
      <c r="I407" s="420" t="str">
        <f t="array" ref="I407">IFERROR(IF(INDEX('Disaggregation Data'!$Q$315:$Q$616,MATCH(LEFT(X407,255),LEFT('Disaggregation Data'!$J$315:$J$616,255),0))=0,"",INDEX('Disaggregation Data'!$Q$315:$Q$616,MATCH(LEFT(X407,255),LEFT('Disaggregation Data'!J$315:$J$616,255),0))),"")</f>
        <v/>
      </c>
      <c r="J407" s="434" t="str">
        <f t="array" ref="J407">IFERROR(IF(INDEX('Disaggregation Data'!$R$315:$R$616,MATCH(LEFT(X407,255),LEFT('Disaggregation Data'!$J$315:$J$616,255),0))=0,"",INDEX('Disaggregation Data'!$R$315:$R$616,MATCH(LEFT(X407,255),LEFT('Disaggregation Data'!J$315:$J$616,255),0))),"")</f>
        <v/>
      </c>
      <c r="K407" s="471"/>
      <c r="L407" s="471"/>
      <c r="M407" s="471"/>
      <c r="N407" s="471"/>
      <c r="O407" s="471"/>
      <c r="P407" s="416"/>
      <c r="Q407" s="416"/>
      <c r="R407" s="416"/>
      <c r="S407" s="416"/>
      <c r="T407" s="416"/>
      <c r="U407" s="420" t="str">
        <f t="array" ref="U407">IFERROR(IF(INDEX('Disaggregation Data'!$O$315:$O$616,MATCH(LEFT(X407,255),LEFT('Disaggregation Data'!$J$315:$J$616,255),0))=0,"",INDEX('Disaggregation Data'!$O$315:$O$616,MATCH(LEFT(X407,255),LEFT('Disaggregation Data'!J$315:$J$616,255),0))),"")</f>
        <v/>
      </c>
      <c r="V407" s="434" t="str">
        <f t="array" ref="V407">IFERROR(IF(INDEX('Disaggregation Data'!$P$315:$P$616,MATCH(LEFT(X407,255),LEFT('Disaggregation Data'!$J$315:$J$616,255),0))=0,"",INDEX('Disaggregation Data'!$P$315:$P$616,MATCH(LEFT(X407,255),LEFT('Disaggregation Data'!J$315:$J$616,255),0))),"")</f>
        <v/>
      </c>
      <c r="W407" s="514"/>
      <c r="X407" s="514" t="str">
        <f t="shared" si="28"/>
        <v/>
      </c>
      <c r="Y407" s="514">
        <f t="shared" si="29"/>
        <v>40</v>
      </c>
      <c r="Z407" s="514" t="str">
        <f t="shared" si="30"/>
        <v/>
      </c>
      <c r="AA407" s="514" t="b">
        <f t="shared" si="31"/>
        <v>0</v>
      </c>
      <c r="AB407" s="514" t="s">
        <v>1926</v>
      </c>
      <c r="AC407" s="514" t="str">
        <f t="array" ref="AC407">IFERROR(IF(INDEX('Disaggregation Records'!$G$95:$G$183,MATCH(LEFT(Z407,255),LEFT('Disaggregation Records'!$D$95:$D$183,255),0))=0,"",INDEX('Disaggregation Records'!$G$95:$G$183,MATCH(LEFT(Z407,255),LEFT('Disaggregation Records'!$D$95:$D$183,255),0))),"")</f>
        <v/>
      </c>
      <c r="AD407" s="514" t="s">
        <v>876</v>
      </c>
      <c r="AE407" s="379"/>
      <c r="AF407" s="133"/>
      <c r="AG407" s="133"/>
    </row>
    <row r="408" spans="1:33" ht="47.1" customHeight="1" x14ac:dyDescent="0.25">
      <c r="A408" s="396">
        <v>9</v>
      </c>
      <c r="B408" s="414" t="str">
        <f>IFERROR(VLOOKUP(A408,'Coverage Indicators - Section D'!$A$10:$Y$42,25,FALSE),"")</f>
        <v/>
      </c>
      <c r="C408" s="509" t="str">
        <f t="array" ref="C408">IFERROR(IF(INDEX('Disaggregation Records'!$E$95:$E$183,MATCH(LEFT(Z408,255),LEFT('Disaggregation Records'!$D$95:$D$183,255),0))=0,"",INDEX('Disaggregation Records'!$E$95:$E$183,MATCH(LEFT(Z408,255),LEFT('Disaggregation Records'!$D$95:$D$183,255),0))),"")</f>
        <v/>
      </c>
      <c r="D408" s="509" t="str">
        <f t="array" ref="D408">IFERROR(IF(INDEX('Disaggregation Records'!$F$95:$F$183,MATCH(LEFT(Z408,255),LEFT('Disaggregation Records'!$D$95:$D$183,255),0))=0,"",INDEX('Disaggregation Records'!$F$95:$F$183,MATCH(LEFT(Z408,255),LEFT('Disaggregation Records'!$D$95:$D$183,255),0))),"")</f>
        <v/>
      </c>
      <c r="E408" s="416" t="str">
        <f t="array" ref="E408">IFERROR(IF(INDEX('Disaggregation Data'!$K$315:$K$616,MATCH(LEFT(X408,255),LEFT('Disaggregation Data'!$J$315:$J$616,255),0))=0,"",INDEX('Disaggregation Data'!$K$315:$K$616,MATCH(LEFT(X408,255),LEFT('Disaggregation Data'!J$315:$J$616,255),0))),"")</f>
        <v/>
      </c>
      <c r="F408" s="417" t="str">
        <f t="array" ref="F408">IFERROR(IF(INDEX('Disaggregation Data'!$L$315:$L$616,MATCH(LEFT(X408,255),LEFT('Disaggregation Data'!$J$315:$J$616,255),0))=0,"",INDEX('Disaggregation Data'!$L$315:$L$616,MATCH(LEFT(X408,255),LEFT('Disaggregation Data'!J$315:$J$616,255),0))),"")</f>
        <v/>
      </c>
      <c r="G408" s="481" t="str">
        <f t="array" ref="G408">IFERROR(IF(INDEX('Disaggregation Data'!$M$315:$M$616,MATCH(LEFT(X408,255),LEFT('Disaggregation Data'!$J$315:$J$616,255),0))=0,(E408/F408)*100,INDEX('Disaggregation Data'!$M$315:$M$616,MATCH(LEFT(X408,255),LEFT('Disaggregation Data'!J$315:$J$616,255),0))),"")</f>
        <v/>
      </c>
      <c r="H408" s="420" t="str">
        <f t="array" ref="H408">IFERROR(IF(INDEX('Disaggregation Data'!$N$315:$N$616,MATCH(LEFT(X408,255),LEFT('Disaggregation Data'!$J$315:$J$616,255),0))=0,"",INDEX('Disaggregation Data'!$N$315:$N$616,MATCH(LEFT(X408,255),LEFT('Disaggregation Data'!J$315:$J$616,255),0))),"")</f>
        <v/>
      </c>
      <c r="I408" s="420" t="str">
        <f t="array" ref="I408">IFERROR(IF(INDEX('Disaggregation Data'!$Q$315:$Q$616,MATCH(LEFT(X408,255),LEFT('Disaggregation Data'!$J$315:$J$616,255),0))=0,"",INDEX('Disaggregation Data'!$Q$315:$Q$616,MATCH(LEFT(X408,255),LEFT('Disaggregation Data'!J$315:$J$616,255),0))),"")</f>
        <v/>
      </c>
      <c r="J408" s="434" t="str">
        <f t="array" ref="J408">IFERROR(IF(INDEX('Disaggregation Data'!$R$315:$R$616,MATCH(LEFT(X408,255),LEFT('Disaggregation Data'!$J$315:$J$616,255),0))=0,"",INDEX('Disaggregation Data'!$R$315:$R$616,MATCH(LEFT(X408,255),LEFT('Disaggregation Data'!J$315:$J$616,255),0))),"")</f>
        <v/>
      </c>
      <c r="K408" s="471"/>
      <c r="L408" s="471"/>
      <c r="M408" s="471"/>
      <c r="N408" s="471"/>
      <c r="O408" s="471"/>
      <c r="P408" s="416"/>
      <c r="Q408" s="416"/>
      <c r="R408" s="416"/>
      <c r="S408" s="416"/>
      <c r="T408" s="416"/>
      <c r="U408" s="420" t="str">
        <f t="array" ref="U408">IFERROR(IF(INDEX('Disaggregation Data'!$O$315:$O$616,MATCH(LEFT(X408,255),LEFT('Disaggregation Data'!$J$315:$J$616,255),0))=0,"",INDEX('Disaggregation Data'!$O$315:$O$616,MATCH(LEFT(X408,255),LEFT('Disaggregation Data'!J$315:$J$616,255),0))),"")</f>
        <v/>
      </c>
      <c r="V408" s="434" t="str">
        <f t="array" ref="V408">IFERROR(IF(INDEX('Disaggregation Data'!$P$315:$P$616,MATCH(LEFT(X408,255),LEFT('Disaggregation Data'!$J$315:$J$616,255),0))=0,"",INDEX('Disaggregation Data'!$P$315:$P$616,MATCH(LEFT(X408,255),LEFT('Disaggregation Data'!J$315:$J$616,255),0))),"")</f>
        <v/>
      </c>
      <c r="W408" s="514"/>
      <c r="X408" s="514" t="str">
        <f t="shared" si="28"/>
        <v/>
      </c>
      <c r="Y408" s="514">
        <f t="shared" si="29"/>
        <v>41</v>
      </c>
      <c r="Z408" s="514" t="str">
        <f t="shared" si="30"/>
        <v/>
      </c>
      <c r="AA408" s="514" t="b">
        <f t="shared" si="31"/>
        <v>0</v>
      </c>
      <c r="AB408" s="514" t="s">
        <v>1927</v>
      </c>
      <c r="AC408" s="514" t="str">
        <f t="array" ref="AC408">IFERROR(IF(INDEX('Disaggregation Records'!$G$95:$G$183,MATCH(LEFT(Z408,255),LEFT('Disaggregation Records'!$D$95:$D$183,255),0))=0,"",INDEX('Disaggregation Records'!$G$95:$G$183,MATCH(LEFT(Z408,255),LEFT('Disaggregation Records'!$D$95:$D$183,255),0))),"")</f>
        <v/>
      </c>
      <c r="AD408" s="514" t="s">
        <v>876</v>
      </c>
      <c r="AE408" s="379"/>
      <c r="AF408" s="133"/>
      <c r="AG408" s="133"/>
    </row>
    <row r="409" spans="1:33" ht="47.1" customHeight="1" x14ac:dyDescent="0.25">
      <c r="A409" s="396">
        <v>9</v>
      </c>
      <c r="B409" s="414" t="str">
        <f>IFERROR(VLOOKUP(A409,'Coverage Indicators - Section D'!$A$10:$Y$42,25,FALSE),"")</f>
        <v/>
      </c>
      <c r="C409" s="509" t="str">
        <f t="array" ref="C409">IFERROR(IF(INDEX('Disaggregation Records'!$E$95:$E$183,MATCH(LEFT(Z409,255),LEFT('Disaggregation Records'!$D$95:$D$183,255),0))=0,"",INDEX('Disaggregation Records'!$E$95:$E$183,MATCH(LEFT(Z409,255),LEFT('Disaggregation Records'!$D$95:$D$183,255),0))),"")</f>
        <v/>
      </c>
      <c r="D409" s="509" t="str">
        <f t="array" ref="D409">IFERROR(IF(INDEX('Disaggregation Records'!$F$95:$F$183,MATCH(LEFT(Z409,255),LEFT('Disaggregation Records'!$D$95:$D$183,255),0))=0,"",INDEX('Disaggregation Records'!$F$95:$F$183,MATCH(LEFT(Z409,255),LEFT('Disaggregation Records'!$D$95:$D$183,255),0))),"")</f>
        <v/>
      </c>
      <c r="E409" s="416" t="str">
        <f t="array" ref="E409">IFERROR(IF(INDEX('Disaggregation Data'!$K$315:$K$616,MATCH(LEFT(X409,255),LEFT('Disaggregation Data'!$J$315:$J$616,255),0))=0,"",INDEX('Disaggregation Data'!$K$315:$K$616,MATCH(LEFT(X409,255),LEFT('Disaggregation Data'!J$315:$J$616,255),0))),"")</f>
        <v/>
      </c>
      <c r="F409" s="417" t="str">
        <f t="array" ref="F409">IFERROR(IF(INDEX('Disaggregation Data'!$L$315:$L$616,MATCH(LEFT(X409,255),LEFT('Disaggregation Data'!$J$315:$J$616,255),0))=0,"",INDEX('Disaggregation Data'!$L$315:$L$616,MATCH(LEFT(X409,255),LEFT('Disaggregation Data'!J$315:$J$616,255),0))),"")</f>
        <v/>
      </c>
      <c r="G409" s="481" t="str">
        <f t="array" ref="G409">IFERROR(IF(INDEX('Disaggregation Data'!$M$315:$M$616,MATCH(LEFT(X409,255),LEFT('Disaggregation Data'!$J$315:$J$616,255),0))=0,(E409/F409)*100,INDEX('Disaggregation Data'!$M$315:$M$616,MATCH(LEFT(X409,255),LEFT('Disaggregation Data'!J$315:$J$616,255),0))),"")</f>
        <v/>
      </c>
      <c r="H409" s="420" t="str">
        <f t="array" ref="H409">IFERROR(IF(INDEX('Disaggregation Data'!$N$315:$N$616,MATCH(LEFT(X409,255),LEFT('Disaggregation Data'!$J$315:$J$616,255),0))=0,"",INDEX('Disaggregation Data'!$N$315:$N$616,MATCH(LEFT(X409,255),LEFT('Disaggregation Data'!J$315:$J$616,255),0))),"")</f>
        <v/>
      </c>
      <c r="I409" s="420" t="str">
        <f t="array" ref="I409">IFERROR(IF(INDEX('Disaggregation Data'!$Q$315:$Q$616,MATCH(LEFT(X409,255),LEFT('Disaggregation Data'!$J$315:$J$616,255),0))=0,"",INDEX('Disaggregation Data'!$Q$315:$Q$616,MATCH(LEFT(X409,255),LEFT('Disaggregation Data'!J$315:$J$616,255),0))),"")</f>
        <v/>
      </c>
      <c r="J409" s="434" t="str">
        <f t="array" ref="J409">IFERROR(IF(INDEX('Disaggregation Data'!$R$315:$R$616,MATCH(LEFT(X409,255),LEFT('Disaggregation Data'!$J$315:$J$616,255),0))=0,"",INDEX('Disaggregation Data'!$R$315:$R$616,MATCH(LEFT(X409,255),LEFT('Disaggregation Data'!J$315:$J$616,255),0))),"")</f>
        <v/>
      </c>
      <c r="K409" s="471"/>
      <c r="L409" s="471"/>
      <c r="M409" s="471"/>
      <c r="N409" s="471"/>
      <c r="O409" s="471"/>
      <c r="P409" s="416"/>
      <c r="Q409" s="416"/>
      <c r="R409" s="416"/>
      <c r="S409" s="416"/>
      <c r="T409" s="416"/>
      <c r="U409" s="420" t="str">
        <f t="array" ref="U409">IFERROR(IF(INDEX('Disaggregation Data'!$O$315:$O$616,MATCH(LEFT(X409,255),LEFT('Disaggregation Data'!$J$315:$J$616,255),0))=0,"",INDEX('Disaggregation Data'!$O$315:$O$616,MATCH(LEFT(X409,255),LEFT('Disaggregation Data'!J$315:$J$616,255),0))),"")</f>
        <v/>
      </c>
      <c r="V409" s="434" t="str">
        <f t="array" ref="V409">IFERROR(IF(INDEX('Disaggregation Data'!$P$315:$P$616,MATCH(LEFT(X409,255),LEFT('Disaggregation Data'!$J$315:$J$616,255),0))=0,"",INDEX('Disaggregation Data'!$P$315:$P$616,MATCH(LEFT(X409,255),LEFT('Disaggregation Data'!J$315:$J$616,255),0))),"")</f>
        <v/>
      </c>
      <c r="W409" s="514"/>
      <c r="X409" s="514" t="str">
        <f t="shared" si="28"/>
        <v/>
      </c>
      <c r="Y409" s="514">
        <f t="shared" si="29"/>
        <v>42</v>
      </c>
      <c r="Z409" s="514" t="str">
        <f t="shared" si="30"/>
        <v/>
      </c>
      <c r="AA409" s="514" t="b">
        <f t="shared" si="31"/>
        <v>0</v>
      </c>
      <c r="AB409" s="514" t="s">
        <v>1928</v>
      </c>
      <c r="AC409" s="514" t="str">
        <f t="array" ref="AC409">IFERROR(IF(INDEX('Disaggregation Records'!$G$95:$G$183,MATCH(LEFT(Z409,255),LEFT('Disaggregation Records'!$D$95:$D$183,255),0))=0,"",INDEX('Disaggregation Records'!$G$95:$G$183,MATCH(LEFT(Z409,255),LEFT('Disaggregation Records'!$D$95:$D$183,255),0))),"")</f>
        <v/>
      </c>
      <c r="AD409" s="514" t="s">
        <v>876</v>
      </c>
      <c r="AE409" s="379"/>
      <c r="AF409" s="133"/>
      <c r="AG409" s="133"/>
    </row>
    <row r="410" spans="1:33" ht="47.1" customHeight="1" x14ac:dyDescent="0.25">
      <c r="A410" s="396">
        <v>9</v>
      </c>
      <c r="B410" s="414" t="str">
        <f>IFERROR(VLOOKUP(A410,'Coverage Indicators - Section D'!$A$10:$Y$42,25,FALSE),"")</f>
        <v/>
      </c>
      <c r="C410" s="509" t="str">
        <f t="array" ref="C410">IFERROR(IF(INDEX('Disaggregation Records'!$E$95:$E$183,MATCH(LEFT(Z410,255),LEFT('Disaggregation Records'!$D$95:$D$183,255),0))=0,"",INDEX('Disaggregation Records'!$E$95:$E$183,MATCH(LEFT(Z410,255),LEFT('Disaggregation Records'!$D$95:$D$183,255),0))),"")</f>
        <v/>
      </c>
      <c r="D410" s="509" t="str">
        <f t="array" ref="D410">IFERROR(IF(INDEX('Disaggregation Records'!$F$95:$F$183,MATCH(LEFT(Z410,255),LEFT('Disaggregation Records'!$D$95:$D$183,255),0))=0,"",INDEX('Disaggregation Records'!$F$95:$F$183,MATCH(LEFT(Z410,255),LEFT('Disaggregation Records'!$D$95:$D$183,255),0))),"")</f>
        <v/>
      </c>
      <c r="E410" s="416" t="str">
        <f t="array" ref="E410">IFERROR(IF(INDEX('Disaggregation Data'!$K$315:$K$616,MATCH(LEFT(X410,255),LEFT('Disaggregation Data'!$J$315:$J$616,255),0))=0,"",INDEX('Disaggregation Data'!$K$315:$K$616,MATCH(LEFT(X410,255),LEFT('Disaggregation Data'!J$315:$J$616,255),0))),"")</f>
        <v/>
      </c>
      <c r="F410" s="417" t="str">
        <f t="array" ref="F410">IFERROR(IF(INDEX('Disaggregation Data'!$L$315:$L$616,MATCH(LEFT(X410,255),LEFT('Disaggregation Data'!$J$315:$J$616,255),0))=0,"",INDEX('Disaggregation Data'!$L$315:$L$616,MATCH(LEFT(X410,255),LEFT('Disaggregation Data'!J$315:$J$616,255),0))),"")</f>
        <v/>
      </c>
      <c r="G410" s="481" t="str">
        <f t="array" ref="G410">IFERROR(IF(INDEX('Disaggregation Data'!$M$315:$M$616,MATCH(LEFT(X410,255),LEFT('Disaggregation Data'!$J$315:$J$616,255),0))=0,(E410/F410)*100,INDEX('Disaggregation Data'!$M$315:$M$616,MATCH(LEFT(X410,255),LEFT('Disaggregation Data'!J$315:$J$616,255),0))),"")</f>
        <v/>
      </c>
      <c r="H410" s="420" t="str">
        <f t="array" ref="H410">IFERROR(IF(INDEX('Disaggregation Data'!$N$315:$N$616,MATCH(LEFT(X410,255),LEFT('Disaggregation Data'!$J$315:$J$616,255),0))=0,"",INDEX('Disaggregation Data'!$N$315:$N$616,MATCH(LEFT(X410,255),LEFT('Disaggregation Data'!J$315:$J$616,255),0))),"")</f>
        <v/>
      </c>
      <c r="I410" s="420" t="str">
        <f t="array" ref="I410">IFERROR(IF(INDEX('Disaggregation Data'!$Q$315:$Q$616,MATCH(LEFT(X410,255),LEFT('Disaggregation Data'!$J$315:$J$616,255),0))=0,"",INDEX('Disaggregation Data'!$Q$315:$Q$616,MATCH(LEFT(X410,255),LEFT('Disaggregation Data'!J$315:$J$616,255),0))),"")</f>
        <v/>
      </c>
      <c r="J410" s="434" t="str">
        <f t="array" ref="J410">IFERROR(IF(INDEX('Disaggregation Data'!$R$315:$R$616,MATCH(LEFT(X410,255),LEFT('Disaggregation Data'!$J$315:$J$616,255),0))=0,"",INDEX('Disaggregation Data'!$R$315:$R$616,MATCH(LEFT(X410,255),LEFT('Disaggregation Data'!J$315:$J$616,255),0))),"")</f>
        <v/>
      </c>
      <c r="K410" s="471"/>
      <c r="L410" s="471"/>
      <c r="M410" s="471"/>
      <c r="N410" s="471"/>
      <c r="O410" s="471"/>
      <c r="P410" s="416"/>
      <c r="Q410" s="416"/>
      <c r="R410" s="416"/>
      <c r="S410" s="416"/>
      <c r="T410" s="416"/>
      <c r="U410" s="420" t="str">
        <f t="array" ref="U410">IFERROR(IF(INDEX('Disaggregation Data'!$O$315:$O$616,MATCH(LEFT(X410,255),LEFT('Disaggregation Data'!$J$315:$J$616,255),0))=0,"",INDEX('Disaggregation Data'!$O$315:$O$616,MATCH(LEFT(X410,255),LEFT('Disaggregation Data'!J$315:$J$616,255),0))),"")</f>
        <v/>
      </c>
      <c r="V410" s="434" t="str">
        <f t="array" ref="V410">IFERROR(IF(INDEX('Disaggregation Data'!$P$315:$P$616,MATCH(LEFT(X410,255),LEFT('Disaggregation Data'!$J$315:$J$616,255),0))=0,"",INDEX('Disaggregation Data'!$P$315:$P$616,MATCH(LEFT(X410,255),LEFT('Disaggregation Data'!J$315:$J$616,255),0))),"")</f>
        <v/>
      </c>
      <c r="W410" s="514"/>
      <c r="X410" s="514" t="str">
        <f t="shared" si="28"/>
        <v/>
      </c>
      <c r="Y410" s="514">
        <f t="shared" si="29"/>
        <v>43</v>
      </c>
      <c r="Z410" s="514" t="str">
        <f t="shared" si="30"/>
        <v/>
      </c>
      <c r="AA410" s="514" t="b">
        <f t="shared" si="31"/>
        <v>0</v>
      </c>
      <c r="AB410" s="514" t="s">
        <v>1929</v>
      </c>
      <c r="AC410" s="514" t="str">
        <f t="array" ref="AC410">IFERROR(IF(INDEX('Disaggregation Records'!$G$95:$G$183,MATCH(LEFT(Z410,255),LEFT('Disaggregation Records'!$D$95:$D$183,255),0))=0,"",INDEX('Disaggregation Records'!$G$95:$G$183,MATCH(LEFT(Z410,255),LEFT('Disaggregation Records'!$D$95:$D$183,255),0))),"")</f>
        <v/>
      </c>
      <c r="AD410" s="514" t="s">
        <v>876</v>
      </c>
      <c r="AE410" s="379"/>
      <c r="AF410" s="133"/>
      <c r="AG410" s="133"/>
    </row>
    <row r="411" spans="1:33" ht="47.1" customHeight="1" x14ac:dyDescent="0.25">
      <c r="A411" s="396">
        <v>9</v>
      </c>
      <c r="B411" s="414" t="str">
        <f>IFERROR(VLOOKUP(A411,'Coverage Indicators - Section D'!$A$10:$Y$42,25,FALSE),"")</f>
        <v/>
      </c>
      <c r="C411" s="509" t="str">
        <f t="array" ref="C411">IFERROR(IF(INDEX('Disaggregation Records'!$E$95:$E$183,MATCH(LEFT(Z411,255),LEFT('Disaggregation Records'!$D$95:$D$183,255),0))=0,"",INDEX('Disaggregation Records'!$E$95:$E$183,MATCH(LEFT(Z411,255),LEFT('Disaggregation Records'!$D$95:$D$183,255),0))),"")</f>
        <v/>
      </c>
      <c r="D411" s="509" t="str">
        <f t="array" ref="D411">IFERROR(IF(INDEX('Disaggregation Records'!$F$95:$F$183,MATCH(LEFT(Z411,255),LEFT('Disaggregation Records'!$D$95:$D$183,255),0))=0,"",INDEX('Disaggregation Records'!$F$95:$F$183,MATCH(LEFT(Z411,255),LEFT('Disaggregation Records'!$D$95:$D$183,255),0))),"")</f>
        <v/>
      </c>
      <c r="E411" s="416" t="str">
        <f t="array" ref="E411">IFERROR(IF(INDEX('Disaggregation Data'!$K$315:$K$616,MATCH(LEFT(X411,255),LEFT('Disaggregation Data'!$J$315:$J$616,255),0))=0,"",INDEX('Disaggregation Data'!$K$315:$K$616,MATCH(LEFT(X411,255),LEFT('Disaggregation Data'!J$315:$J$616,255),0))),"")</f>
        <v/>
      </c>
      <c r="F411" s="417" t="str">
        <f t="array" ref="F411">IFERROR(IF(INDEX('Disaggregation Data'!$L$315:$L$616,MATCH(LEFT(X411,255),LEFT('Disaggregation Data'!$J$315:$J$616,255),0))=0,"",INDEX('Disaggregation Data'!$L$315:$L$616,MATCH(LEFT(X411,255),LEFT('Disaggregation Data'!J$315:$J$616,255),0))),"")</f>
        <v/>
      </c>
      <c r="G411" s="481" t="str">
        <f t="array" ref="G411">IFERROR(IF(INDEX('Disaggregation Data'!$M$315:$M$616,MATCH(LEFT(X411,255),LEFT('Disaggregation Data'!$J$315:$J$616,255),0))=0,(E411/F411)*100,INDEX('Disaggregation Data'!$M$315:$M$616,MATCH(LEFT(X411,255),LEFT('Disaggregation Data'!J$315:$J$616,255),0))),"")</f>
        <v/>
      </c>
      <c r="H411" s="420" t="str">
        <f t="array" ref="H411">IFERROR(IF(INDEX('Disaggregation Data'!$N$315:$N$616,MATCH(LEFT(X411,255),LEFT('Disaggregation Data'!$J$315:$J$616,255),0))=0,"",INDEX('Disaggregation Data'!$N$315:$N$616,MATCH(LEFT(X411,255),LEFT('Disaggregation Data'!J$315:$J$616,255),0))),"")</f>
        <v/>
      </c>
      <c r="I411" s="420" t="str">
        <f t="array" ref="I411">IFERROR(IF(INDEX('Disaggregation Data'!$Q$315:$Q$616,MATCH(LEFT(X411,255),LEFT('Disaggregation Data'!$J$315:$J$616,255),0))=0,"",INDEX('Disaggregation Data'!$Q$315:$Q$616,MATCH(LEFT(X411,255),LEFT('Disaggregation Data'!J$315:$J$616,255),0))),"")</f>
        <v/>
      </c>
      <c r="J411" s="434" t="str">
        <f t="array" ref="J411">IFERROR(IF(INDEX('Disaggregation Data'!$R$315:$R$616,MATCH(LEFT(X411,255),LEFT('Disaggregation Data'!$J$315:$J$616,255),0))=0,"",INDEX('Disaggregation Data'!$R$315:$R$616,MATCH(LEFT(X411,255),LEFT('Disaggregation Data'!J$315:$J$616,255),0))),"")</f>
        <v/>
      </c>
      <c r="K411" s="471"/>
      <c r="L411" s="471"/>
      <c r="M411" s="471"/>
      <c r="N411" s="471"/>
      <c r="O411" s="471"/>
      <c r="P411" s="416"/>
      <c r="Q411" s="416"/>
      <c r="R411" s="416"/>
      <c r="S411" s="416"/>
      <c r="T411" s="416"/>
      <c r="U411" s="420" t="str">
        <f t="array" ref="U411">IFERROR(IF(INDEX('Disaggregation Data'!$O$315:$O$616,MATCH(LEFT(X411,255),LEFT('Disaggregation Data'!$J$315:$J$616,255),0))=0,"",INDEX('Disaggregation Data'!$O$315:$O$616,MATCH(LEFT(X411,255),LEFT('Disaggregation Data'!J$315:$J$616,255),0))),"")</f>
        <v/>
      </c>
      <c r="V411" s="434" t="str">
        <f t="array" ref="V411">IFERROR(IF(INDEX('Disaggregation Data'!$P$315:$P$616,MATCH(LEFT(X411,255),LEFT('Disaggregation Data'!$J$315:$J$616,255),0))=0,"",INDEX('Disaggregation Data'!$P$315:$P$616,MATCH(LEFT(X411,255),LEFT('Disaggregation Data'!J$315:$J$616,255),0))),"")</f>
        <v/>
      </c>
      <c r="W411" s="514"/>
      <c r="X411" s="514" t="str">
        <f t="shared" si="28"/>
        <v/>
      </c>
      <c r="Y411" s="514">
        <f t="shared" si="29"/>
        <v>44</v>
      </c>
      <c r="Z411" s="514" t="str">
        <f t="shared" si="30"/>
        <v/>
      </c>
      <c r="AA411" s="514" t="b">
        <f t="shared" si="31"/>
        <v>0</v>
      </c>
      <c r="AB411" s="514" t="s">
        <v>1930</v>
      </c>
      <c r="AC411" s="514" t="str">
        <f t="array" ref="AC411">IFERROR(IF(INDEX('Disaggregation Records'!$G$95:$G$183,MATCH(LEFT(Z411,255),LEFT('Disaggregation Records'!$D$95:$D$183,255),0))=0,"",INDEX('Disaggregation Records'!$G$95:$G$183,MATCH(LEFT(Z411,255),LEFT('Disaggregation Records'!$D$95:$D$183,255),0))),"")</f>
        <v/>
      </c>
      <c r="AD411" s="514" t="s">
        <v>876</v>
      </c>
      <c r="AE411" s="379"/>
      <c r="AF411" s="133"/>
      <c r="AG411" s="133"/>
    </row>
    <row r="412" spans="1:33" ht="47.1" customHeight="1" x14ac:dyDescent="0.25">
      <c r="A412" s="396">
        <v>9</v>
      </c>
      <c r="B412" s="414" t="str">
        <f>IFERROR(VLOOKUP(A412,'Coverage Indicators - Section D'!$A$10:$Y$42,25,FALSE),"")</f>
        <v/>
      </c>
      <c r="C412" s="509" t="str">
        <f t="array" ref="C412">IFERROR(IF(INDEX('Disaggregation Records'!$E$95:$E$183,MATCH(LEFT(Z412,255),LEFT('Disaggregation Records'!$D$95:$D$183,255),0))=0,"",INDEX('Disaggregation Records'!$E$95:$E$183,MATCH(LEFT(Z412,255),LEFT('Disaggregation Records'!$D$95:$D$183,255),0))),"")</f>
        <v/>
      </c>
      <c r="D412" s="509" t="str">
        <f t="array" ref="D412">IFERROR(IF(INDEX('Disaggregation Records'!$F$95:$F$183,MATCH(LEFT(Z412,255),LEFT('Disaggregation Records'!$D$95:$D$183,255),0))=0,"",INDEX('Disaggregation Records'!$F$95:$F$183,MATCH(LEFT(Z412,255),LEFT('Disaggregation Records'!$D$95:$D$183,255),0))),"")</f>
        <v/>
      </c>
      <c r="E412" s="416" t="str">
        <f t="array" ref="E412">IFERROR(IF(INDEX('Disaggregation Data'!$K$315:$K$616,MATCH(LEFT(X412,255),LEFT('Disaggregation Data'!$J$315:$J$616,255),0))=0,"",INDEX('Disaggregation Data'!$K$315:$K$616,MATCH(LEFT(X412,255),LEFT('Disaggregation Data'!J$315:$J$616,255),0))),"")</f>
        <v/>
      </c>
      <c r="F412" s="417" t="str">
        <f t="array" ref="F412">IFERROR(IF(INDEX('Disaggregation Data'!$L$315:$L$616,MATCH(LEFT(X412,255),LEFT('Disaggregation Data'!$J$315:$J$616,255),0))=0,"",INDEX('Disaggregation Data'!$L$315:$L$616,MATCH(LEFT(X412,255),LEFT('Disaggregation Data'!J$315:$J$616,255),0))),"")</f>
        <v/>
      </c>
      <c r="G412" s="481" t="str">
        <f t="array" ref="G412">IFERROR(IF(INDEX('Disaggregation Data'!$M$315:$M$616,MATCH(LEFT(X412,255),LEFT('Disaggregation Data'!$J$315:$J$616,255),0))=0,(E412/F412)*100,INDEX('Disaggregation Data'!$M$315:$M$616,MATCH(LEFT(X412,255),LEFT('Disaggregation Data'!J$315:$J$616,255),0))),"")</f>
        <v/>
      </c>
      <c r="H412" s="420" t="str">
        <f t="array" ref="H412">IFERROR(IF(INDEX('Disaggregation Data'!$N$315:$N$616,MATCH(LEFT(X412,255),LEFT('Disaggregation Data'!$J$315:$J$616,255),0))=0,"",INDEX('Disaggregation Data'!$N$315:$N$616,MATCH(LEFT(X412,255),LEFT('Disaggregation Data'!J$315:$J$616,255),0))),"")</f>
        <v/>
      </c>
      <c r="I412" s="420" t="str">
        <f t="array" ref="I412">IFERROR(IF(INDEX('Disaggregation Data'!$Q$315:$Q$616,MATCH(LEFT(X412,255),LEFT('Disaggregation Data'!$J$315:$J$616,255),0))=0,"",INDEX('Disaggregation Data'!$Q$315:$Q$616,MATCH(LEFT(X412,255),LEFT('Disaggregation Data'!J$315:$J$616,255),0))),"")</f>
        <v/>
      </c>
      <c r="J412" s="434" t="str">
        <f t="array" ref="J412">IFERROR(IF(INDEX('Disaggregation Data'!$R$315:$R$616,MATCH(LEFT(X412,255),LEFT('Disaggregation Data'!$J$315:$J$616,255),0))=0,"",INDEX('Disaggregation Data'!$R$315:$R$616,MATCH(LEFT(X412,255),LEFT('Disaggregation Data'!J$315:$J$616,255),0))),"")</f>
        <v/>
      </c>
      <c r="K412" s="471"/>
      <c r="L412" s="471"/>
      <c r="M412" s="471"/>
      <c r="N412" s="471"/>
      <c r="O412" s="471"/>
      <c r="P412" s="416"/>
      <c r="Q412" s="416"/>
      <c r="R412" s="416"/>
      <c r="S412" s="416"/>
      <c r="T412" s="416"/>
      <c r="U412" s="420" t="str">
        <f t="array" ref="U412">IFERROR(IF(INDEX('Disaggregation Data'!$O$315:$O$616,MATCH(LEFT(X412,255),LEFT('Disaggregation Data'!$J$315:$J$616,255),0))=0,"",INDEX('Disaggregation Data'!$O$315:$O$616,MATCH(LEFT(X412,255),LEFT('Disaggregation Data'!J$315:$J$616,255),0))),"")</f>
        <v/>
      </c>
      <c r="V412" s="434" t="str">
        <f t="array" ref="V412">IFERROR(IF(INDEX('Disaggregation Data'!$P$315:$P$616,MATCH(LEFT(X412,255),LEFT('Disaggregation Data'!$J$315:$J$616,255),0))=0,"",INDEX('Disaggregation Data'!$P$315:$P$616,MATCH(LEFT(X412,255),LEFT('Disaggregation Data'!J$315:$J$616,255),0))),"")</f>
        <v/>
      </c>
      <c r="W412" s="514"/>
      <c r="X412" s="514" t="str">
        <f t="shared" si="28"/>
        <v/>
      </c>
      <c r="Y412" s="514">
        <f t="shared" si="29"/>
        <v>45</v>
      </c>
      <c r="Z412" s="514" t="str">
        <f t="shared" si="30"/>
        <v/>
      </c>
      <c r="AA412" s="514" t="b">
        <f t="shared" si="31"/>
        <v>0</v>
      </c>
      <c r="AB412" s="514" t="s">
        <v>1931</v>
      </c>
      <c r="AC412" s="514" t="str">
        <f t="array" ref="AC412">IFERROR(IF(INDEX('Disaggregation Records'!$G$95:$G$183,MATCH(LEFT(Z412,255),LEFT('Disaggregation Records'!$D$95:$D$183,255),0))=0,"",INDEX('Disaggregation Records'!$G$95:$G$183,MATCH(LEFT(Z412,255),LEFT('Disaggregation Records'!$D$95:$D$183,255),0))),"")</f>
        <v/>
      </c>
      <c r="AD412" s="514" t="s">
        <v>876</v>
      </c>
      <c r="AE412" s="379"/>
      <c r="AF412" s="133"/>
      <c r="AG412" s="133"/>
    </row>
    <row r="413" spans="1:33" ht="47.1" customHeight="1" x14ac:dyDescent="0.25">
      <c r="A413" s="396">
        <v>9</v>
      </c>
      <c r="B413" s="414" t="str">
        <f>IFERROR(VLOOKUP(A413,'Coverage Indicators - Section D'!$A$10:$Y$42,25,FALSE),"")</f>
        <v/>
      </c>
      <c r="C413" s="509" t="str">
        <f t="array" ref="C413">IFERROR(IF(INDEX('Disaggregation Records'!$E$95:$E$183,MATCH(LEFT(Z413,255),LEFT('Disaggregation Records'!$D$95:$D$183,255),0))=0,"",INDEX('Disaggregation Records'!$E$95:$E$183,MATCH(LEFT(Z413,255),LEFT('Disaggregation Records'!$D$95:$D$183,255),0))),"")</f>
        <v/>
      </c>
      <c r="D413" s="509" t="str">
        <f t="array" ref="D413">IFERROR(IF(INDEX('Disaggregation Records'!$F$95:$F$183,MATCH(LEFT(Z413,255),LEFT('Disaggregation Records'!$D$95:$D$183,255),0))=0,"",INDEX('Disaggregation Records'!$F$95:$F$183,MATCH(LEFT(Z413,255),LEFT('Disaggregation Records'!$D$95:$D$183,255),0))),"")</f>
        <v/>
      </c>
      <c r="E413" s="416" t="str">
        <f t="array" ref="E413">IFERROR(IF(INDEX('Disaggregation Data'!$K$315:$K$616,MATCH(LEFT(X413,255),LEFT('Disaggregation Data'!$J$315:$J$616,255),0))=0,"",INDEX('Disaggregation Data'!$K$315:$K$616,MATCH(LEFT(X413,255),LEFT('Disaggregation Data'!J$315:$J$616,255),0))),"")</f>
        <v/>
      </c>
      <c r="F413" s="417" t="str">
        <f t="array" ref="F413">IFERROR(IF(INDEX('Disaggregation Data'!$L$315:$L$616,MATCH(LEFT(X413,255),LEFT('Disaggregation Data'!$J$315:$J$616,255),0))=0,"",INDEX('Disaggregation Data'!$L$315:$L$616,MATCH(LEFT(X413,255),LEFT('Disaggregation Data'!J$315:$J$616,255),0))),"")</f>
        <v/>
      </c>
      <c r="G413" s="481" t="str">
        <f t="array" ref="G413">IFERROR(IF(INDEX('Disaggregation Data'!$M$315:$M$616,MATCH(LEFT(X413,255),LEFT('Disaggregation Data'!$J$315:$J$616,255),0))=0,(E413/F413)*100,INDEX('Disaggregation Data'!$M$315:$M$616,MATCH(LEFT(X413,255),LEFT('Disaggregation Data'!J$315:$J$616,255),0))),"")</f>
        <v/>
      </c>
      <c r="H413" s="420" t="str">
        <f t="array" ref="H413">IFERROR(IF(INDEX('Disaggregation Data'!$N$315:$N$616,MATCH(LEFT(X413,255),LEFT('Disaggregation Data'!$J$315:$J$616,255),0))=0,"",INDEX('Disaggregation Data'!$N$315:$N$616,MATCH(LEFT(X413,255),LEFT('Disaggregation Data'!J$315:$J$616,255),0))),"")</f>
        <v/>
      </c>
      <c r="I413" s="420" t="str">
        <f t="array" ref="I413">IFERROR(IF(INDEX('Disaggregation Data'!$Q$315:$Q$616,MATCH(LEFT(X413,255),LEFT('Disaggregation Data'!$J$315:$J$616,255),0))=0,"",INDEX('Disaggregation Data'!$Q$315:$Q$616,MATCH(LEFT(X413,255),LEFT('Disaggregation Data'!J$315:$J$616,255),0))),"")</f>
        <v/>
      </c>
      <c r="J413" s="434" t="str">
        <f t="array" ref="J413">IFERROR(IF(INDEX('Disaggregation Data'!$R$315:$R$616,MATCH(LEFT(X413,255),LEFT('Disaggregation Data'!$J$315:$J$616,255),0))=0,"",INDEX('Disaggregation Data'!$R$315:$R$616,MATCH(LEFT(X413,255),LEFT('Disaggregation Data'!J$315:$J$616,255),0))),"")</f>
        <v/>
      </c>
      <c r="K413" s="471"/>
      <c r="L413" s="471"/>
      <c r="M413" s="471"/>
      <c r="N413" s="471"/>
      <c r="O413" s="471"/>
      <c r="P413" s="416"/>
      <c r="Q413" s="416"/>
      <c r="R413" s="416"/>
      <c r="S413" s="416"/>
      <c r="T413" s="416"/>
      <c r="U413" s="420" t="str">
        <f t="array" ref="U413">IFERROR(IF(INDEX('Disaggregation Data'!$O$315:$O$616,MATCH(LEFT(X413,255),LEFT('Disaggregation Data'!$J$315:$J$616,255),0))=0,"",INDEX('Disaggregation Data'!$O$315:$O$616,MATCH(LEFT(X413,255),LEFT('Disaggregation Data'!J$315:$J$616,255),0))),"")</f>
        <v/>
      </c>
      <c r="V413" s="434" t="str">
        <f t="array" ref="V413">IFERROR(IF(INDEX('Disaggregation Data'!$P$315:$P$616,MATCH(LEFT(X413,255),LEFT('Disaggregation Data'!$J$315:$J$616,255),0))=0,"",INDEX('Disaggregation Data'!$P$315:$P$616,MATCH(LEFT(X413,255),LEFT('Disaggregation Data'!J$315:$J$616,255),0))),"")</f>
        <v/>
      </c>
      <c r="W413" s="514"/>
      <c r="X413" s="514" t="str">
        <f t="shared" si="28"/>
        <v/>
      </c>
      <c r="Y413" s="514">
        <f t="shared" si="29"/>
        <v>46</v>
      </c>
      <c r="Z413" s="514" t="str">
        <f t="shared" si="30"/>
        <v/>
      </c>
      <c r="AA413" s="514" t="b">
        <f t="shared" si="31"/>
        <v>0</v>
      </c>
      <c r="AB413" s="514" t="s">
        <v>1932</v>
      </c>
      <c r="AC413" s="514" t="str">
        <f t="array" ref="AC413">IFERROR(IF(INDEX('Disaggregation Records'!$G$95:$G$183,MATCH(LEFT(Z413,255),LEFT('Disaggregation Records'!$D$95:$D$183,255),0))=0,"",INDEX('Disaggregation Records'!$G$95:$G$183,MATCH(LEFT(Z413,255),LEFT('Disaggregation Records'!$D$95:$D$183,255),0))),"")</f>
        <v/>
      </c>
      <c r="AD413" s="514" t="s">
        <v>876</v>
      </c>
      <c r="AE413" s="379"/>
      <c r="AF413" s="133"/>
      <c r="AG413" s="133"/>
    </row>
    <row r="414" spans="1:33" ht="47.1" customHeight="1" x14ac:dyDescent="0.25">
      <c r="A414" s="396">
        <v>9</v>
      </c>
      <c r="B414" s="414" t="str">
        <f>IFERROR(VLOOKUP(A414,'Coverage Indicators - Section D'!$A$10:$Y$42,25,FALSE),"")</f>
        <v/>
      </c>
      <c r="C414" s="509" t="str">
        <f t="array" ref="C414">IFERROR(IF(INDEX('Disaggregation Records'!$E$95:$E$183,MATCH(LEFT(Z414,255),LEFT('Disaggregation Records'!$D$95:$D$183,255),0))=0,"",INDEX('Disaggregation Records'!$E$95:$E$183,MATCH(LEFT(Z414,255),LEFT('Disaggregation Records'!$D$95:$D$183,255),0))),"")</f>
        <v/>
      </c>
      <c r="D414" s="509" t="str">
        <f t="array" ref="D414">IFERROR(IF(INDEX('Disaggregation Records'!$F$95:$F$183,MATCH(LEFT(Z414,255),LEFT('Disaggregation Records'!$D$95:$D$183,255),0))=0,"",INDEX('Disaggregation Records'!$F$95:$F$183,MATCH(LEFT(Z414,255),LEFT('Disaggregation Records'!$D$95:$D$183,255),0))),"")</f>
        <v/>
      </c>
      <c r="E414" s="416" t="str">
        <f t="array" ref="E414">IFERROR(IF(INDEX('Disaggregation Data'!$K$315:$K$616,MATCH(LEFT(X414,255),LEFT('Disaggregation Data'!$J$315:$J$616,255),0))=0,"",INDEX('Disaggregation Data'!$K$315:$K$616,MATCH(LEFT(X414,255),LEFT('Disaggregation Data'!J$315:$J$616,255),0))),"")</f>
        <v/>
      </c>
      <c r="F414" s="417" t="str">
        <f t="array" ref="F414">IFERROR(IF(INDEX('Disaggregation Data'!$L$315:$L$616,MATCH(LEFT(X414,255),LEFT('Disaggregation Data'!$J$315:$J$616,255),0))=0,"",INDEX('Disaggregation Data'!$L$315:$L$616,MATCH(LEFT(X414,255),LEFT('Disaggregation Data'!J$315:$J$616,255),0))),"")</f>
        <v/>
      </c>
      <c r="G414" s="481" t="str">
        <f t="array" ref="G414">IFERROR(IF(INDEX('Disaggregation Data'!$M$315:$M$616,MATCH(LEFT(X414,255),LEFT('Disaggregation Data'!$J$315:$J$616,255),0))=0,(E414/F414)*100,INDEX('Disaggregation Data'!$M$315:$M$616,MATCH(LEFT(X414,255),LEFT('Disaggregation Data'!J$315:$J$616,255),0))),"")</f>
        <v/>
      </c>
      <c r="H414" s="420" t="str">
        <f t="array" ref="H414">IFERROR(IF(INDEX('Disaggregation Data'!$N$315:$N$616,MATCH(LEFT(X414,255),LEFT('Disaggregation Data'!$J$315:$J$616,255),0))=0,"",INDEX('Disaggregation Data'!$N$315:$N$616,MATCH(LEFT(X414,255),LEFT('Disaggregation Data'!J$315:$J$616,255),0))),"")</f>
        <v/>
      </c>
      <c r="I414" s="420" t="str">
        <f t="array" ref="I414">IFERROR(IF(INDEX('Disaggregation Data'!$Q$315:$Q$616,MATCH(LEFT(X414,255),LEFT('Disaggregation Data'!$J$315:$J$616,255),0))=0,"",INDEX('Disaggregation Data'!$Q$315:$Q$616,MATCH(LEFT(X414,255),LEFT('Disaggregation Data'!J$315:$J$616,255),0))),"")</f>
        <v/>
      </c>
      <c r="J414" s="434" t="str">
        <f t="array" ref="J414">IFERROR(IF(INDEX('Disaggregation Data'!$R$315:$R$616,MATCH(LEFT(X414,255),LEFT('Disaggregation Data'!$J$315:$J$616,255),0))=0,"",INDEX('Disaggregation Data'!$R$315:$R$616,MATCH(LEFT(X414,255),LEFT('Disaggregation Data'!J$315:$J$616,255),0))),"")</f>
        <v/>
      </c>
      <c r="K414" s="471"/>
      <c r="L414" s="471"/>
      <c r="M414" s="471"/>
      <c r="N414" s="471"/>
      <c r="O414" s="471"/>
      <c r="P414" s="416"/>
      <c r="Q414" s="416"/>
      <c r="R414" s="416"/>
      <c r="S414" s="416"/>
      <c r="T414" s="416"/>
      <c r="U414" s="420" t="str">
        <f t="array" ref="U414">IFERROR(IF(INDEX('Disaggregation Data'!$O$315:$O$616,MATCH(LEFT(X414,255),LEFT('Disaggregation Data'!$J$315:$J$616,255),0))=0,"",INDEX('Disaggregation Data'!$O$315:$O$616,MATCH(LEFT(X414,255),LEFT('Disaggregation Data'!J$315:$J$616,255),0))),"")</f>
        <v/>
      </c>
      <c r="V414" s="434" t="str">
        <f t="array" ref="V414">IFERROR(IF(INDEX('Disaggregation Data'!$P$315:$P$616,MATCH(LEFT(X414,255),LEFT('Disaggregation Data'!$J$315:$J$616,255),0))=0,"",INDEX('Disaggregation Data'!$P$315:$P$616,MATCH(LEFT(X414,255),LEFT('Disaggregation Data'!J$315:$J$616,255),0))),"")</f>
        <v/>
      </c>
      <c r="W414" s="514"/>
      <c r="X414" s="514" t="str">
        <f t="shared" si="28"/>
        <v/>
      </c>
      <c r="Y414" s="514">
        <f t="shared" si="29"/>
        <v>47</v>
      </c>
      <c r="Z414" s="514" t="str">
        <f t="shared" si="30"/>
        <v/>
      </c>
      <c r="AA414" s="514" t="b">
        <f t="shared" si="31"/>
        <v>0</v>
      </c>
      <c r="AB414" s="514" t="s">
        <v>1933</v>
      </c>
      <c r="AC414" s="514" t="str">
        <f t="array" ref="AC414">IFERROR(IF(INDEX('Disaggregation Records'!$G$95:$G$183,MATCH(LEFT(Z414,255),LEFT('Disaggregation Records'!$D$95:$D$183,255),0))=0,"",INDEX('Disaggregation Records'!$G$95:$G$183,MATCH(LEFT(Z414,255),LEFT('Disaggregation Records'!$D$95:$D$183,255),0))),"")</f>
        <v/>
      </c>
      <c r="AD414" s="514" t="s">
        <v>876</v>
      </c>
      <c r="AE414" s="379"/>
      <c r="AF414" s="133"/>
      <c r="AG414" s="133"/>
    </row>
    <row r="415" spans="1:33" ht="47.1" customHeight="1" x14ac:dyDescent="0.25">
      <c r="A415" s="396">
        <v>9</v>
      </c>
      <c r="B415" s="414" t="str">
        <f>IFERROR(VLOOKUP(A415,'Coverage Indicators - Section D'!$A$10:$Y$42,25,FALSE),"")</f>
        <v/>
      </c>
      <c r="C415" s="509" t="str">
        <f t="array" ref="C415">IFERROR(IF(INDEX('Disaggregation Records'!$E$95:$E$183,MATCH(LEFT(Z415,255),LEFT('Disaggregation Records'!$D$95:$D$183,255),0))=0,"",INDEX('Disaggregation Records'!$E$95:$E$183,MATCH(LEFT(Z415,255),LEFT('Disaggregation Records'!$D$95:$D$183,255),0))),"")</f>
        <v/>
      </c>
      <c r="D415" s="509" t="str">
        <f t="array" ref="D415">IFERROR(IF(INDEX('Disaggregation Records'!$F$95:$F$183,MATCH(LEFT(Z415,255),LEFT('Disaggregation Records'!$D$95:$D$183,255),0))=0,"",INDEX('Disaggregation Records'!$F$95:$F$183,MATCH(LEFT(Z415,255),LEFT('Disaggregation Records'!$D$95:$D$183,255),0))),"")</f>
        <v/>
      </c>
      <c r="E415" s="416" t="str">
        <f t="array" ref="E415">IFERROR(IF(INDEX('Disaggregation Data'!$K$315:$K$616,MATCH(LEFT(X415,255),LEFT('Disaggregation Data'!$J$315:$J$616,255),0))=0,"",INDEX('Disaggregation Data'!$K$315:$K$616,MATCH(LEFT(X415,255),LEFT('Disaggregation Data'!J$315:$J$616,255),0))),"")</f>
        <v/>
      </c>
      <c r="F415" s="417" t="str">
        <f t="array" ref="F415">IFERROR(IF(INDEX('Disaggregation Data'!$L$315:$L$616,MATCH(LEFT(X415,255),LEFT('Disaggregation Data'!$J$315:$J$616,255),0))=0,"",INDEX('Disaggregation Data'!$L$315:$L$616,MATCH(LEFT(X415,255),LEFT('Disaggregation Data'!J$315:$J$616,255),0))),"")</f>
        <v/>
      </c>
      <c r="G415" s="481" t="str">
        <f t="array" ref="G415">IFERROR(IF(INDEX('Disaggregation Data'!$M$315:$M$616,MATCH(LEFT(X415,255),LEFT('Disaggregation Data'!$J$315:$J$616,255),0))=0,(E415/F415)*100,INDEX('Disaggregation Data'!$M$315:$M$616,MATCH(LEFT(X415,255),LEFT('Disaggregation Data'!J$315:$J$616,255),0))),"")</f>
        <v/>
      </c>
      <c r="H415" s="420" t="str">
        <f t="array" ref="H415">IFERROR(IF(INDEX('Disaggregation Data'!$N$315:$N$616,MATCH(LEFT(X415,255),LEFT('Disaggregation Data'!$J$315:$J$616,255),0))=0,"",INDEX('Disaggregation Data'!$N$315:$N$616,MATCH(LEFT(X415,255),LEFT('Disaggregation Data'!J$315:$J$616,255),0))),"")</f>
        <v/>
      </c>
      <c r="I415" s="420" t="str">
        <f t="array" ref="I415">IFERROR(IF(INDEX('Disaggregation Data'!$Q$315:$Q$616,MATCH(LEFT(X415,255),LEFT('Disaggregation Data'!$J$315:$J$616,255),0))=0,"",INDEX('Disaggregation Data'!$Q$315:$Q$616,MATCH(LEFT(X415,255),LEFT('Disaggregation Data'!J$315:$J$616,255),0))),"")</f>
        <v/>
      </c>
      <c r="J415" s="434" t="str">
        <f t="array" ref="J415">IFERROR(IF(INDEX('Disaggregation Data'!$R$315:$R$616,MATCH(LEFT(X415,255),LEFT('Disaggregation Data'!$J$315:$J$616,255),0))=0,"",INDEX('Disaggregation Data'!$R$315:$R$616,MATCH(LEFT(X415,255),LEFT('Disaggregation Data'!J$315:$J$616,255),0))),"")</f>
        <v/>
      </c>
      <c r="K415" s="471"/>
      <c r="L415" s="471"/>
      <c r="M415" s="471"/>
      <c r="N415" s="471"/>
      <c r="O415" s="471"/>
      <c r="P415" s="416"/>
      <c r="Q415" s="416"/>
      <c r="R415" s="416"/>
      <c r="S415" s="416"/>
      <c r="T415" s="416"/>
      <c r="U415" s="420" t="str">
        <f t="array" ref="U415">IFERROR(IF(INDEX('Disaggregation Data'!$O$315:$O$616,MATCH(LEFT(X415,255),LEFT('Disaggregation Data'!$J$315:$J$616,255),0))=0,"",INDEX('Disaggregation Data'!$O$315:$O$616,MATCH(LEFT(X415,255),LEFT('Disaggregation Data'!J$315:$J$616,255),0))),"")</f>
        <v/>
      </c>
      <c r="V415" s="434" t="str">
        <f t="array" ref="V415">IFERROR(IF(INDEX('Disaggregation Data'!$P$315:$P$616,MATCH(LEFT(X415,255),LEFT('Disaggregation Data'!$J$315:$J$616,255),0))=0,"",INDEX('Disaggregation Data'!$P$315:$P$616,MATCH(LEFT(X415,255),LEFT('Disaggregation Data'!J$315:$J$616,255),0))),"")</f>
        <v/>
      </c>
      <c r="W415" s="514"/>
      <c r="X415" s="514" t="str">
        <f t="shared" si="28"/>
        <v/>
      </c>
      <c r="Y415" s="514">
        <f t="shared" si="29"/>
        <v>48</v>
      </c>
      <c r="Z415" s="514" t="str">
        <f t="shared" si="30"/>
        <v/>
      </c>
      <c r="AA415" s="514" t="b">
        <f t="shared" si="31"/>
        <v>0</v>
      </c>
      <c r="AB415" s="514" t="s">
        <v>1934</v>
      </c>
      <c r="AC415" s="514" t="str">
        <f t="array" ref="AC415">IFERROR(IF(INDEX('Disaggregation Records'!$G$95:$G$183,MATCH(LEFT(Z415,255),LEFT('Disaggregation Records'!$D$95:$D$183,255),0))=0,"",INDEX('Disaggregation Records'!$G$95:$G$183,MATCH(LEFT(Z415,255),LEFT('Disaggregation Records'!$D$95:$D$183,255),0))),"")</f>
        <v/>
      </c>
      <c r="AD415" s="514" t="s">
        <v>876</v>
      </c>
      <c r="AE415" s="379"/>
      <c r="AF415" s="133"/>
      <c r="AG415" s="133"/>
    </row>
    <row r="416" spans="1:33" ht="47.1" customHeight="1" x14ac:dyDescent="0.25">
      <c r="A416" s="396">
        <v>9</v>
      </c>
      <c r="B416" s="414" t="str">
        <f>IFERROR(VLOOKUP(A416,'Coverage Indicators - Section D'!$A$10:$Y$42,25,FALSE),"")</f>
        <v/>
      </c>
      <c r="C416" s="509" t="str">
        <f t="array" ref="C416">IFERROR(IF(INDEX('Disaggregation Records'!$E$95:$E$183,MATCH(LEFT(Z416,255),LEFT('Disaggregation Records'!$D$95:$D$183,255),0))=0,"",INDEX('Disaggregation Records'!$E$95:$E$183,MATCH(LEFT(Z416,255),LEFT('Disaggregation Records'!$D$95:$D$183,255),0))),"")</f>
        <v/>
      </c>
      <c r="D416" s="509" t="str">
        <f t="array" ref="D416">IFERROR(IF(INDEX('Disaggregation Records'!$F$95:$F$183,MATCH(LEFT(Z416,255),LEFT('Disaggregation Records'!$D$95:$D$183,255),0))=0,"",INDEX('Disaggregation Records'!$F$95:$F$183,MATCH(LEFT(Z416,255),LEFT('Disaggregation Records'!$D$95:$D$183,255),0))),"")</f>
        <v/>
      </c>
      <c r="E416" s="416" t="str">
        <f t="array" ref="E416">IFERROR(IF(INDEX('Disaggregation Data'!$K$315:$K$616,MATCH(LEFT(X416,255),LEFT('Disaggregation Data'!$J$315:$J$616,255),0))=0,"",INDEX('Disaggregation Data'!$K$315:$K$616,MATCH(LEFT(X416,255),LEFT('Disaggregation Data'!J$315:$J$616,255),0))),"")</f>
        <v/>
      </c>
      <c r="F416" s="417" t="str">
        <f t="array" ref="F416">IFERROR(IF(INDEX('Disaggregation Data'!$L$315:$L$616,MATCH(LEFT(X416,255),LEFT('Disaggregation Data'!$J$315:$J$616,255),0))=0,"",INDEX('Disaggregation Data'!$L$315:$L$616,MATCH(LEFT(X416,255),LEFT('Disaggregation Data'!J$315:$J$616,255),0))),"")</f>
        <v/>
      </c>
      <c r="G416" s="481" t="str">
        <f t="array" ref="G416">IFERROR(IF(INDEX('Disaggregation Data'!$M$315:$M$616,MATCH(LEFT(X416,255),LEFT('Disaggregation Data'!$J$315:$J$616,255),0))=0,(E416/F416)*100,INDEX('Disaggregation Data'!$M$315:$M$616,MATCH(LEFT(X416,255),LEFT('Disaggregation Data'!J$315:$J$616,255),0))),"")</f>
        <v/>
      </c>
      <c r="H416" s="420" t="str">
        <f t="array" ref="H416">IFERROR(IF(INDEX('Disaggregation Data'!$N$315:$N$616,MATCH(LEFT(X416,255),LEFT('Disaggregation Data'!$J$315:$J$616,255),0))=0,"",INDEX('Disaggregation Data'!$N$315:$N$616,MATCH(LEFT(X416,255),LEFT('Disaggregation Data'!J$315:$J$616,255),0))),"")</f>
        <v/>
      </c>
      <c r="I416" s="420" t="str">
        <f t="array" ref="I416">IFERROR(IF(INDEX('Disaggregation Data'!$Q$315:$Q$616,MATCH(LEFT(X416,255),LEFT('Disaggregation Data'!$J$315:$J$616,255),0))=0,"",INDEX('Disaggregation Data'!$Q$315:$Q$616,MATCH(LEFT(X416,255),LEFT('Disaggregation Data'!J$315:$J$616,255),0))),"")</f>
        <v/>
      </c>
      <c r="J416" s="434" t="str">
        <f t="array" ref="J416">IFERROR(IF(INDEX('Disaggregation Data'!$R$315:$R$616,MATCH(LEFT(X416,255),LEFT('Disaggregation Data'!$J$315:$J$616,255),0))=0,"",INDEX('Disaggregation Data'!$R$315:$R$616,MATCH(LEFT(X416,255),LEFT('Disaggregation Data'!J$315:$J$616,255),0))),"")</f>
        <v/>
      </c>
      <c r="K416" s="471"/>
      <c r="L416" s="471"/>
      <c r="M416" s="471"/>
      <c r="N416" s="471"/>
      <c r="O416" s="471"/>
      <c r="P416" s="416"/>
      <c r="Q416" s="416"/>
      <c r="R416" s="416"/>
      <c r="S416" s="416"/>
      <c r="T416" s="416"/>
      <c r="U416" s="420" t="str">
        <f t="array" ref="U416">IFERROR(IF(INDEX('Disaggregation Data'!$O$315:$O$616,MATCH(LEFT(X416,255),LEFT('Disaggregation Data'!$J$315:$J$616,255),0))=0,"",INDEX('Disaggregation Data'!$O$315:$O$616,MATCH(LEFT(X416,255),LEFT('Disaggregation Data'!J$315:$J$616,255),0))),"")</f>
        <v/>
      </c>
      <c r="V416" s="434" t="str">
        <f t="array" ref="V416">IFERROR(IF(INDEX('Disaggregation Data'!$P$315:$P$616,MATCH(LEFT(X416,255),LEFT('Disaggregation Data'!$J$315:$J$616,255),0))=0,"",INDEX('Disaggregation Data'!$P$315:$P$616,MATCH(LEFT(X416,255),LEFT('Disaggregation Data'!J$315:$J$616,255),0))),"")</f>
        <v/>
      </c>
      <c r="W416" s="514"/>
      <c r="X416" s="514" t="str">
        <f t="shared" si="28"/>
        <v/>
      </c>
      <c r="Y416" s="514">
        <f t="shared" si="29"/>
        <v>49</v>
      </c>
      <c r="Z416" s="514" t="str">
        <f t="shared" si="30"/>
        <v/>
      </c>
      <c r="AA416" s="514" t="b">
        <f t="shared" si="31"/>
        <v>0</v>
      </c>
      <c r="AB416" s="514" t="s">
        <v>1935</v>
      </c>
      <c r="AC416" s="514" t="str">
        <f t="array" ref="AC416">IFERROR(IF(INDEX('Disaggregation Records'!$G$95:$G$183,MATCH(LEFT(Z416,255),LEFT('Disaggregation Records'!$D$95:$D$183,255),0))=0,"",INDEX('Disaggregation Records'!$G$95:$G$183,MATCH(LEFT(Z416,255),LEFT('Disaggregation Records'!$D$95:$D$183,255),0))),"")</f>
        <v/>
      </c>
      <c r="AD416" s="514" t="s">
        <v>876</v>
      </c>
      <c r="AE416" s="379"/>
      <c r="AF416" s="133"/>
      <c r="AG416" s="133"/>
    </row>
    <row r="417" spans="1:33" ht="47.1" customHeight="1" x14ac:dyDescent="0.25">
      <c r="A417" s="396">
        <v>10</v>
      </c>
      <c r="B417" s="414" t="str">
        <f>IFERROR(VLOOKUP(A417,'Coverage Indicators - Section D'!$A$10:$Y$42,25,FALSE),"")</f>
        <v/>
      </c>
      <c r="C417" s="509" t="str">
        <f t="array" ref="C417">IFERROR(IF(INDEX('Disaggregation Records'!$E$95:$E$183,MATCH(LEFT(Z417,255),LEFT('Disaggregation Records'!$D$95:$D$183,255),0))=0,"",INDEX('Disaggregation Records'!$E$95:$E$183,MATCH(LEFT(Z417,255),LEFT('Disaggregation Records'!$D$95:$D$183,255),0))),"")</f>
        <v/>
      </c>
      <c r="D417" s="509" t="str">
        <f t="array" ref="D417">IFERROR(IF(INDEX('Disaggregation Records'!$F$95:$F$183,MATCH(LEFT(Z417,255),LEFT('Disaggregation Records'!$D$95:$D$183,255),0))=0,"",INDEX('Disaggregation Records'!$F$95:$F$183,MATCH(LEFT(Z417,255),LEFT('Disaggregation Records'!$D$95:$D$183,255),0))),"")</f>
        <v/>
      </c>
      <c r="E417" s="416" t="str">
        <f t="array" ref="E417">IFERROR(IF(INDEX('Disaggregation Data'!$K$315:$K$616,MATCH(LEFT(X417,255),LEFT('Disaggregation Data'!$J$315:$J$616,255),0))=0,"",INDEX('Disaggregation Data'!$K$315:$K$616,MATCH(LEFT(X417,255),LEFT('Disaggregation Data'!J$315:$J$616,255),0))),"")</f>
        <v/>
      </c>
      <c r="F417" s="417" t="str">
        <f t="array" ref="F417">IFERROR(IF(INDEX('Disaggregation Data'!$L$315:$L$616,MATCH(LEFT(X417,255),LEFT('Disaggregation Data'!$J$315:$J$616,255),0))=0,"",INDEX('Disaggregation Data'!$L$315:$L$616,MATCH(LEFT(X417,255),LEFT('Disaggregation Data'!J$315:$J$616,255),0))),"")</f>
        <v/>
      </c>
      <c r="G417" s="481" t="str">
        <f t="array" ref="G417">IFERROR(IF(INDEX('Disaggregation Data'!$M$315:$M$616,MATCH(LEFT(X417,255),LEFT('Disaggregation Data'!$J$315:$J$616,255),0))=0,(E417/F417)*100,INDEX('Disaggregation Data'!$M$315:$M$616,MATCH(LEFT(X417,255),LEFT('Disaggregation Data'!J$315:$J$616,255),0))),"")</f>
        <v/>
      </c>
      <c r="H417" s="420" t="str">
        <f t="array" ref="H417">IFERROR(IF(INDEX('Disaggregation Data'!$N$315:$N$616,MATCH(LEFT(X417,255),LEFT('Disaggregation Data'!$J$315:$J$616,255),0))=0,"",INDEX('Disaggregation Data'!$N$315:$N$616,MATCH(LEFT(X417,255),LEFT('Disaggregation Data'!J$315:$J$616,255),0))),"")</f>
        <v/>
      </c>
      <c r="I417" s="420" t="str">
        <f t="array" ref="I417">IFERROR(IF(INDEX('Disaggregation Data'!$Q$315:$Q$616,MATCH(LEFT(X417,255),LEFT('Disaggregation Data'!$J$315:$J$616,255),0))=0,"",INDEX('Disaggregation Data'!$Q$315:$Q$616,MATCH(LEFT(X417,255),LEFT('Disaggregation Data'!J$315:$J$616,255),0))),"")</f>
        <v/>
      </c>
      <c r="J417" s="434" t="str">
        <f t="array" ref="J417">IFERROR(IF(INDEX('Disaggregation Data'!$R$315:$R$616,MATCH(LEFT(X417,255),LEFT('Disaggregation Data'!$J$315:$J$616,255),0))=0,"",INDEX('Disaggregation Data'!$R$315:$R$616,MATCH(LEFT(X417,255),LEFT('Disaggregation Data'!J$315:$J$616,255),0))),"")</f>
        <v/>
      </c>
      <c r="K417" s="471"/>
      <c r="L417" s="471"/>
      <c r="M417" s="471"/>
      <c r="N417" s="471"/>
      <c r="O417" s="471"/>
      <c r="P417" s="416"/>
      <c r="Q417" s="416"/>
      <c r="R417" s="416"/>
      <c r="S417" s="416"/>
      <c r="T417" s="416"/>
      <c r="U417" s="420" t="str">
        <f t="array" ref="U417">IFERROR(IF(INDEX('Disaggregation Data'!$O$315:$O$616,MATCH(LEFT(X417,255),LEFT('Disaggregation Data'!$J$315:$J$616,255),0))=0,"",INDEX('Disaggregation Data'!$O$315:$O$616,MATCH(LEFT(X417,255),LEFT('Disaggregation Data'!J$315:$J$616,255),0))),"")</f>
        <v/>
      </c>
      <c r="V417" s="434" t="str">
        <f t="array" ref="V417">IFERROR(IF(INDEX('Disaggregation Data'!$P$315:$P$616,MATCH(LEFT(X417,255),LEFT('Disaggregation Data'!$J$315:$J$616,255),0))=0,"",INDEX('Disaggregation Data'!$P$315:$P$616,MATCH(LEFT(X417,255),LEFT('Disaggregation Data'!J$315:$J$616,255),0))),"")</f>
        <v/>
      </c>
      <c r="W417" s="514"/>
      <c r="X417" s="514" t="str">
        <f t="shared" si="28"/>
        <v/>
      </c>
      <c r="Y417" s="514">
        <f t="shared" si="29"/>
        <v>50</v>
      </c>
      <c r="Z417" s="514" t="str">
        <f t="shared" si="30"/>
        <v/>
      </c>
      <c r="AA417" s="514" t="b">
        <f t="shared" si="31"/>
        <v>0</v>
      </c>
      <c r="AB417" s="514" t="s">
        <v>1936</v>
      </c>
      <c r="AC417" s="514" t="str">
        <f t="array" ref="AC417">IFERROR(IF(INDEX('Disaggregation Records'!$G$95:$G$183,MATCH(LEFT(Z417,255),LEFT('Disaggregation Records'!$D$95:$D$183,255),0))=0,"",INDEX('Disaggregation Records'!$G$95:$G$183,MATCH(LEFT(Z417,255),LEFT('Disaggregation Records'!$D$95:$D$183,255),0))),"")</f>
        <v/>
      </c>
      <c r="AD417" s="514" t="s">
        <v>877</v>
      </c>
      <c r="AE417" s="379"/>
      <c r="AF417" s="133"/>
      <c r="AG417" s="133"/>
    </row>
    <row r="418" spans="1:33" ht="47.1" customHeight="1" x14ac:dyDescent="0.25">
      <c r="A418" s="396">
        <v>10</v>
      </c>
      <c r="B418" s="414" t="str">
        <f>IFERROR(VLOOKUP(A418,'Coverage Indicators - Section D'!$A$10:$Y$42,25,FALSE),"")</f>
        <v/>
      </c>
      <c r="C418" s="509" t="str">
        <f t="array" ref="C418">IFERROR(IF(INDEX('Disaggregation Records'!$E$95:$E$183,MATCH(LEFT(Z418,255),LEFT('Disaggregation Records'!$D$95:$D$183,255),0))=0,"",INDEX('Disaggregation Records'!$E$95:$E$183,MATCH(LEFT(Z418,255),LEFT('Disaggregation Records'!$D$95:$D$183,255),0))),"")</f>
        <v/>
      </c>
      <c r="D418" s="509" t="str">
        <f t="array" ref="D418">IFERROR(IF(INDEX('Disaggregation Records'!$F$95:$F$183,MATCH(LEFT(Z418,255),LEFT('Disaggregation Records'!$D$95:$D$183,255),0))=0,"",INDEX('Disaggregation Records'!$F$95:$F$183,MATCH(LEFT(Z418,255),LEFT('Disaggregation Records'!$D$95:$D$183,255),0))),"")</f>
        <v/>
      </c>
      <c r="E418" s="416" t="str">
        <f t="array" ref="E418">IFERROR(IF(INDEX('Disaggregation Data'!$K$315:$K$616,MATCH(LEFT(X418,255),LEFT('Disaggregation Data'!$J$315:$J$616,255),0))=0,"",INDEX('Disaggregation Data'!$K$315:$K$616,MATCH(LEFT(X418,255),LEFT('Disaggregation Data'!J$315:$J$616,255),0))),"")</f>
        <v/>
      </c>
      <c r="F418" s="417" t="str">
        <f t="array" ref="F418">IFERROR(IF(INDEX('Disaggregation Data'!$L$315:$L$616,MATCH(LEFT(X418,255),LEFT('Disaggregation Data'!$J$315:$J$616,255),0))=0,"",INDEX('Disaggregation Data'!$L$315:$L$616,MATCH(LEFT(X418,255),LEFT('Disaggregation Data'!J$315:$J$616,255),0))),"")</f>
        <v/>
      </c>
      <c r="G418" s="481" t="str">
        <f t="array" ref="G418">IFERROR(IF(INDEX('Disaggregation Data'!$M$315:$M$616,MATCH(LEFT(X418,255),LEFT('Disaggregation Data'!$J$315:$J$616,255),0))=0,(E418/F418)*100,INDEX('Disaggregation Data'!$M$315:$M$616,MATCH(LEFT(X418,255),LEFT('Disaggregation Data'!J$315:$J$616,255),0))),"")</f>
        <v/>
      </c>
      <c r="H418" s="420" t="str">
        <f t="array" ref="H418">IFERROR(IF(INDEX('Disaggregation Data'!$N$315:$N$616,MATCH(LEFT(X418,255),LEFT('Disaggregation Data'!$J$315:$J$616,255),0))=0,"",INDEX('Disaggregation Data'!$N$315:$N$616,MATCH(LEFT(X418,255),LEFT('Disaggregation Data'!J$315:$J$616,255),0))),"")</f>
        <v/>
      </c>
      <c r="I418" s="420" t="str">
        <f t="array" ref="I418">IFERROR(IF(INDEX('Disaggregation Data'!$Q$315:$Q$616,MATCH(LEFT(X418,255),LEFT('Disaggregation Data'!$J$315:$J$616,255),0))=0,"",INDEX('Disaggregation Data'!$Q$315:$Q$616,MATCH(LEFT(X418,255),LEFT('Disaggregation Data'!J$315:$J$616,255),0))),"")</f>
        <v/>
      </c>
      <c r="J418" s="434" t="str">
        <f t="array" ref="J418">IFERROR(IF(INDEX('Disaggregation Data'!$R$315:$R$616,MATCH(LEFT(X418,255),LEFT('Disaggregation Data'!$J$315:$J$616,255),0))=0,"",INDEX('Disaggregation Data'!$R$315:$R$616,MATCH(LEFT(X418,255),LEFT('Disaggregation Data'!J$315:$J$616,255),0))),"")</f>
        <v/>
      </c>
      <c r="K418" s="471"/>
      <c r="L418" s="471"/>
      <c r="M418" s="471"/>
      <c r="N418" s="471"/>
      <c r="O418" s="471"/>
      <c r="P418" s="416"/>
      <c r="Q418" s="416"/>
      <c r="R418" s="416"/>
      <c r="S418" s="416"/>
      <c r="T418" s="416"/>
      <c r="U418" s="420" t="str">
        <f t="array" ref="U418">IFERROR(IF(INDEX('Disaggregation Data'!$O$315:$O$616,MATCH(LEFT(X418,255),LEFT('Disaggregation Data'!$J$315:$J$616,255),0))=0,"",INDEX('Disaggregation Data'!$O$315:$O$616,MATCH(LEFT(X418,255),LEFT('Disaggregation Data'!J$315:$J$616,255),0))),"")</f>
        <v/>
      </c>
      <c r="V418" s="434" t="str">
        <f t="array" ref="V418">IFERROR(IF(INDEX('Disaggregation Data'!$P$315:$P$616,MATCH(LEFT(X418,255),LEFT('Disaggregation Data'!$J$315:$J$616,255),0))=0,"",INDEX('Disaggregation Data'!$P$315:$P$616,MATCH(LEFT(X418,255),LEFT('Disaggregation Data'!J$315:$J$616,255),0))),"")</f>
        <v/>
      </c>
      <c r="W418" s="514"/>
      <c r="X418" s="514" t="str">
        <f t="shared" si="28"/>
        <v/>
      </c>
      <c r="Y418" s="514">
        <f t="shared" si="29"/>
        <v>51</v>
      </c>
      <c r="Z418" s="514" t="str">
        <f t="shared" si="30"/>
        <v/>
      </c>
      <c r="AA418" s="514" t="b">
        <f t="shared" si="31"/>
        <v>0</v>
      </c>
      <c r="AB418" s="514" t="s">
        <v>1937</v>
      </c>
      <c r="AC418" s="514" t="str">
        <f t="array" ref="AC418">IFERROR(IF(INDEX('Disaggregation Records'!$G$95:$G$183,MATCH(LEFT(Z418,255),LEFT('Disaggregation Records'!$D$95:$D$183,255),0))=0,"",INDEX('Disaggregation Records'!$G$95:$G$183,MATCH(LEFT(Z418,255),LEFT('Disaggregation Records'!$D$95:$D$183,255),0))),"")</f>
        <v/>
      </c>
      <c r="AD418" s="514" t="s">
        <v>877</v>
      </c>
      <c r="AE418" s="379"/>
      <c r="AF418" s="133"/>
      <c r="AG418" s="133"/>
    </row>
    <row r="419" spans="1:33" ht="47.1" customHeight="1" x14ac:dyDescent="0.25">
      <c r="A419" s="396">
        <v>10</v>
      </c>
      <c r="B419" s="414" t="str">
        <f>IFERROR(VLOOKUP(A419,'Coverage Indicators - Section D'!$A$10:$Y$42,25,FALSE),"")</f>
        <v/>
      </c>
      <c r="C419" s="509" t="str">
        <f t="array" ref="C419">IFERROR(IF(INDEX('Disaggregation Records'!$E$95:$E$183,MATCH(LEFT(Z419,255),LEFT('Disaggregation Records'!$D$95:$D$183,255),0))=0,"",INDEX('Disaggregation Records'!$E$95:$E$183,MATCH(LEFT(Z419,255),LEFT('Disaggregation Records'!$D$95:$D$183,255),0))),"")</f>
        <v/>
      </c>
      <c r="D419" s="509" t="str">
        <f t="array" ref="D419">IFERROR(IF(INDEX('Disaggregation Records'!$F$95:$F$183,MATCH(LEFT(Z419,255),LEFT('Disaggregation Records'!$D$95:$D$183,255),0))=0,"",INDEX('Disaggregation Records'!$F$95:$F$183,MATCH(LEFT(Z419,255),LEFT('Disaggregation Records'!$D$95:$D$183,255),0))),"")</f>
        <v/>
      </c>
      <c r="E419" s="416" t="str">
        <f t="array" ref="E419">IFERROR(IF(INDEX('Disaggregation Data'!$K$315:$K$616,MATCH(LEFT(X419,255),LEFT('Disaggregation Data'!$J$315:$J$616,255),0))=0,"",INDEX('Disaggregation Data'!$K$315:$K$616,MATCH(LEFT(X419,255),LEFT('Disaggregation Data'!J$315:$J$616,255),0))),"")</f>
        <v/>
      </c>
      <c r="F419" s="417" t="str">
        <f t="array" ref="F419">IFERROR(IF(INDEX('Disaggregation Data'!$L$315:$L$616,MATCH(LEFT(X419,255),LEFT('Disaggregation Data'!$J$315:$J$616,255),0))=0,"",INDEX('Disaggregation Data'!$L$315:$L$616,MATCH(LEFT(X419,255),LEFT('Disaggregation Data'!J$315:$J$616,255),0))),"")</f>
        <v/>
      </c>
      <c r="G419" s="481" t="str">
        <f t="array" ref="G419">IFERROR(IF(INDEX('Disaggregation Data'!$M$315:$M$616,MATCH(LEFT(X419,255),LEFT('Disaggregation Data'!$J$315:$J$616,255),0))=0,(E419/F419)*100,INDEX('Disaggregation Data'!$M$315:$M$616,MATCH(LEFT(X419,255),LEFT('Disaggregation Data'!J$315:$J$616,255),0))),"")</f>
        <v/>
      </c>
      <c r="H419" s="420" t="str">
        <f t="array" ref="H419">IFERROR(IF(INDEX('Disaggregation Data'!$N$315:$N$616,MATCH(LEFT(X419,255),LEFT('Disaggregation Data'!$J$315:$J$616,255),0))=0,"",INDEX('Disaggregation Data'!$N$315:$N$616,MATCH(LEFT(X419,255),LEFT('Disaggregation Data'!J$315:$J$616,255),0))),"")</f>
        <v/>
      </c>
      <c r="I419" s="420" t="str">
        <f t="array" ref="I419">IFERROR(IF(INDEX('Disaggregation Data'!$Q$315:$Q$616,MATCH(LEFT(X419,255),LEFT('Disaggregation Data'!$J$315:$J$616,255),0))=0,"",INDEX('Disaggregation Data'!$Q$315:$Q$616,MATCH(LEFT(X419,255),LEFT('Disaggregation Data'!J$315:$J$616,255),0))),"")</f>
        <v/>
      </c>
      <c r="J419" s="434" t="str">
        <f t="array" ref="J419">IFERROR(IF(INDEX('Disaggregation Data'!$R$315:$R$616,MATCH(LEFT(X419,255),LEFT('Disaggregation Data'!$J$315:$J$616,255),0))=0,"",INDEX('Disaggregation Data'!$R$315:$R$616,MATCH(LEFT(X419,255),LEFT('Disaggregation Data'!J$315:$J$616,255),0))),"")</f>
        <v/>
      </c>
      <c r="K419" s="471"/>
      <c r="L419" s="471"/>
      <c r="M419" s="471"/>
      <c r="N419" s="471"/>
      <c r="O419" s="471"/>
      <c r="P419" s="416"/>
      <c r="Q419" s="416"/>
      <c r="R419" s="416"/>
      <c r="S419" s="416"/>
      <c r="T419" s="416"/>
      <c r="U419" s="420" t="str">
        <f t="array" ref="U419">IFERROR(IF(INDEX('Disaggregation Data'!$O$315:$O$616,MATCH(LEFT(X419,255),LEFT('Disaggregation Data'!$J$315:$J$616,255),0))=0,"",INDEX('Disaggregation Data'!$O$315:$O$616,MATCH(LEFT(X419,255),LEFT('Disaggregation Data'!J$315:$J$616,255),0))),"")</f>
        <v/>
      </c>
      <c r="V419" s="434" t="str">
        <f t="array" ref="V419">IFERROR(IF(INDEX('Disaggregation Data'!$P$315:$P$616,MATCH(LEFT(X419,255),LEFT('Disaggregation Data'!$J$315:$J$616,255),0))=0,"",INDEX('Disaggregation Data'!$P$315:$P$616,MATCH(LEFT(X419,255),LEFT('Disaggregation Data'!J$315:$J$616,255),0))),"")</f>
        <v/>
      </c>
      <c r="W419" s="514"/>
      <c r="X419" s="514" t="str">
        <f t="shared" si="28"/>
        <v/>
      </c>
      <c r="Y419" s="514">
        <f t="shared" si="29"/>
        <v>52</v>
      </c>
      <c r="Z419" s="514" t="str">
        <f t="shared" si="30"/>
        <v/>
      </c>
      <c r="AA419" s="514" t="b">
        <f t="shared" si="31"/>
        <v>0</v>
      </c>
      <c r="AB419" s="514" t="s">
        <v>1938</v>
      </c>
      <c r="AC419" s="514" t="str">
        <f t="array" ref="AC419">IFERROR(IF(INDEX('Disaggregation Records'!$G$95:$G$183,MATCH(LEFT(Z419,255),LEFT('Disaggregation Records'!$D$95:$D$183,255),0))=0,"",INDEX('Disaggregation Records'!$G$95:$G$183,MATCH(LEFT(Z419,255),LEFT('Disaggregation Records'!$D$95:$D$183,255),0))),"")</f>
        <v/>
      </c>
      <c r="AD419" s="514" t="s">
        <v>877</v>
      </c>
      <c r="AE419" s="379"/>
      <c r="AF419" s="133"/>
      <c r="AG419" s="133"/>
    </row>
    <row r="420" spans="1:33" ht="47.1" customHeight="1" x14ac:dyDescent="0.25">
      <c r="A420" s="396">
        <v>10</v>
      </c>
      <c r="B420" s="414" t="str">
        <f>IFERROR(VLOOKUP(A420,'Coverage Indicators - Section D'!$A$10:$Y$42,25,FALSE),"")</f>
        <v/>
      </c>
      <c r="C420" s="509" t="str">
        <f t="array" ref="C420">IFERROR(IF(INDEX('Disaggregation Records'!$E$95:$E$183,MATCH(LEFT(Z420,255),LEFT('Disaggregation Records'!$D$95:$D$183,255),0))=0,"",INDEX('Disaggregation Records'!$E$95:$E$183,MATCH(LEFT(Z420,255),LEFT('Disaggregation Records'!$D$95:$D$183,255),0))),"")</f>
        <v/>
      </c>
      <c r="D420" s="509" t="str">
        <f t="array" ref="D420">IFERROR(IF(INDEX('Disaggregation Records'!$F$95:$F$183,MATCH(LEFT(Z420,255),LEFT('Disaggregation Records'!$D$95:$D$183,255),0))=0,"",INDEX('Disaggregation Records'!$F$95:$F$183,MATCH(LEFT(Z420,255),LEFT('Disaggregation Records'!$D$95:$D$183,255),0))),"")</f>
        <v/>
      </c>
      <c r="E420" s="416" t="str">
        <f t="array" ref="E420">IFERROR(IF(INDEX('Disaggregation Data'!$K$315:$K$616,MATCH(LEFT(X420,255),LEFT('Disaggregation Data'!$J$315:$J$616,255),0))=0,"",INDEX('Disaggregation Data'!$K$315:$K$616,MATCH(LEFT(X420,255),LEFT('Disaggregation Data'!J$315:$J$616,255),0))),"")</f>
        <v/>
      </c>
      <c r="F420" s="417" t="str">
        <f t="array" ref="F420">IFERROR(IF(INDEX('Disaggregation Data'!$L$315:$L$616,MATCH(LEFT(X420,255),LEFT('Disaggregation Data'!$J$315:$J$616,255),0))=0,"",INDEX('Disaggregation Data'!$L$315:$L$616,MATCH(LEFT(X420,255),LEFT('Disaggregation Data'!J$315:$J$616,255),0))),"")</f>
        <v/>
      </c>
      <c r="G420" s="481" t="str">
        <f t="array" ref="G420">IFERROR(IF(INDEX('Disaggregation Data'!$M$315:$M$616,MATCH(LEFT(X420,255),LEFT('Disaggregation Data'!$J$315:$J$616,255),0))=0,(E420/F420)*100,INDEX('Disaggregation Data'!$M$315:$M$616,MATCH(LEFT(X420,255),LEFT('Disaggregation Data'!J$315:$J$616,255),0))),"")</f>
        <v/>
      </c>
      <c r="H420" s="420" t="str">
        <f t="array" ref="H420">IFERROR(IF(INDEX('Disaggregation Data'!$N$315:$N$616,MATCH(LEFT(X420,255),LEFT('Disaggregation Data'!$J$315:$J$616,255),0))=0,"",INDEX('Disaggregation Data'!$N$315:$N$616,MATCH(LEFT(X420,255),LEFT('Disaggregation Data'!J$315:$J$616,255),0))),"")</f>
        <v/>
      </c>
      <c r="I420" s="420" t="str">
        <f t="array" ref="I420">IFERROR(IF(INDEX('Disaggregation Data'!$Q$315:$Q$616,MATCH(LEFT(X420,255),LEFT('Disaggregation Data'!$J$315:$J$616,255),0))=0,"",INDEX('Disaggregation Data'!$Q$315:$Q$616,MATCH(LEFT(X420,255),LEFT('Disaggregation Data'!J$315:$J$616,255),0))),"")</f>
        <v/>
      </c>
      <c r="J420" s="434" t="str">
        <f t="array" ref="J420">IFERROR(IF(INDEX('Disaggregation Data'!$R$315:$R$616,MATCH(LEFT(X420,255),LEFT('Disaggregation Data'!$J$315:$J$616,255),0))=0,"",INDEX('Disaggregation Data'!$R$315:$R$616,MATCH(LEFT(X420,255),LEFT('Disaggregation Data'!J$315:$J$616,255),0))),"")</f>
        <v/>
      </c>
      <c r="K420" s="471"/>
      <c r="L420" s="471"/>
      <c r="M420" s="471"/>
      <c r="N420" s="471"/>
      <c r="O420" s="471"/>
      <c r="P420" s="416"/>
      <c r="Q420" s="416"/>
      <c r="R420" s="416"/>
      <c r="S420" s="416"/>
      <c r="T420" s="416"/>
      <c r="U420" s="420" t="str">
        <f t="array" ref="U420">IFERROR(IF(INDEX('Disaggregation Data'!$O$315:$O$616,MATCH(LEFT(X420,255),LEFT('Disaggregation Data'!$J$315:$J$616,255),0))=0,"",INDEX('Disaggregation Data'!$O$315:$O$616,MATCH(LEFT(X420,255),LEFT('Disaggregation Data'!J$315:$J$616,255),0))),"")</f>
        <v/>
      </c>
      <c r="V420" s="434" t="str">
        <f t="array" ref="V420">IFERROR(IF(INDEX('Disaggregation Data'!$P$315:$P$616,MATCH(LEFT(X420,255),LEFT('Disaggregation Data'!$J$315:$J$616,255),0))=0,"",INDEX('Disaggregation Data'!$P$315:$P$616,MATCH(LEFT(X420,255),LEFT('Disaggregation Data'!J$315:$J$616,255),0))),"")</f>
        <v/>
      </c>
      <c r="W420" s="514"/>
      <c r="X420" s="514" t="str">
        <f t="shared" si="28"/>
        <v/>
      </c>
      <c r="Y420" s="514">
        <f t="shared" si="29"/>
        <v>53</v>
      </c>
      <c r="Z420" s="514" t="str">
        <f t="shared" si="30"/>
        <v/>
      </c>
      <c r="AA420" s="514" t="b">
        <f t="shared" si="31"/>
        <v>0</v>
      </c>
      <c r="AB420" s="514" t="s">
        <v>1939</v>
      </c>
      <c r="AC420" s="514" t="str">
        <f t="array" ref="AC420">IFERROR(IF(INDEX('Disaggregation Records'!$G$95:$G$183,MATCH(LEFT(Z420,255),LEFT('Disaggregation Records'!$D$95:$D$183,255),0))=0,"",INDEX('Disaggregation Records'!$G$95:$G$183,MATCH(LEFT(Z420,255),LEFT('Disaggregation Records'!$D$95:$D$183,255),0))),"")</f>
        <v/>
      </c>
      <c r="AD420" s="514" t="s">
        <v>877</v>
      </c>
      <c r="AE420" s="379"/>
      <c r="AF420" s="133"/>
      <c r="AG420" s="133"/>
    </row>
    <row r="421" spans="1:33" ht="47.1" customHeight="1" x14ac:dyDescent="0.25">
      <c r="A421" s="396">
        <v>10</v>
      </c>
      <c r="B421" s="414" t="str">
        <f>IFERROR(VLOOKUP(A421,'Coverage Indicators - Section D'!$A$10:$Y$42,25,FALSE),"")</f>
        <v/>
      </c>
      <c r="C421" s="509" t="str">
        <f t="array" ref="C421">IFERROR(IF(INDEX('Disaggregation Records'!$E$95:$E$183,MATCH(LEFT(Z421,255),LEFT('Disaggregation Records'!$D$95:$D$183,255),0))=0,"",INDEX('Disaggregation Records'!$E$95:$E$183,MATCH(LEFT(Z421,255),LEFT('Disaggregation Records'!$D$95:$D$183,255),0))),"")</f>
        <v/>
      </c>
      <c r="D421" s="509" t="str">
        <f t="array" ref="D421">IFERROR(IF(INDEX('Disaggregation Records'!$F$95:$F$183,MATCH(LEFT(Z421,255),LEFT('Disaggregation Records'!$D$95:$D$183,255),0))=0,"",INDEX('Disaggregation Records'!$F$95:$F$183,MATCH(LEFT(Z421,255),LEFT('Disaggregation Records'!$D$95:$D$183,255),0))),"")</f>
        <v/>
      </c>
      <c r="E421" s="416" t="str">
        <f t="array" ref="E421">IFERROR(IF(INDEX('Disaggregation Data'!$K$315:$K$616,MATCH(LEFT(X421,255),LEFT('Disaggregation Data'!$J$315:$J$616,255),0))=0,"",INDEX('Disaggregation Data'!$K$315:$K$616,MATCH(LEFT(X421,255),LEFT('Disaggregation Data'!J$315:$J$616,255),0))),"")</f>
        <v/>
      </c>
      <c r="F421" s="417" t="str">
        <f t="array" ref="F421">IFERROR(IF(INDEX('Disaggregation Data'!$L$315:$L$616,MATCH(LEFT(X421,255),LEFT('Disaggregation Data'!$J$315:$J$616,255),0))=0,"",INDEX('Disaggregation Data'!$L$315:$L$616,MATCH(LEFT(X421,255),LEFT('Disaggregation Data'!J$315:$J$616,255),0))),"")</f>
        <v/>
      </c>
      <c r="G421" s="481" t="str">
        <f t="array" ref="G421">IFERROR(IF(INDEX('Disaggregation Data'!$M$315:$M$616,MATCH(LEFT(X421,255),LEFT('Disaggregation Data'!$J$315:$J$616,255),0))=0,(E421/F421)*100,INDEX('Disaggregation Data'!$M$315:$M$616,MATCH(LEFT(X421,255),LEFT('Disaggregation Data'!J$315:$J$616,255),0))),"")</f>
        <v/>
      </c>
      <c r="H421" s="420" t="str">
        <f t="array" ref="H421">IFERROR(IF(INDEX('Disaggregation Data'!$N$315:$N$616,MATCH(LEFT(X421,255),LEFT('Disaggregation Data'!$J$315:$J$616,255),0))=0,"",INDEX('Disaggregation Data'!$N$315:$N$616,MATCH(LEFT(X421,255),LEFT('Disaggregation Data'!J$315:$J$616,255),0))),"")</f>
        <v/>
      </c>
      <c r="I421" s="420" t="str">
        <f t="array" ref="I421">IFERROR(IF(INDEX('Disaggregation Data'!$Q$315:$Q$616,MATCH(LEFT(X421,255),LEFT('Disaggregation Data'!$J$315:$J$616,255),0))=0,"",INDEX('Disaggregation Data'!$Q$315:$Q$616,MATCH(LEFT(X421,255),LEFT('Disaggregation Data'!J$315:$J$616,255),0))),"")</f>
        <v/>
      </c>
      <c r="J421" s="434" t="str">
        <f t="array" ref="J421">IFERROR(IF(INDEX('Disaggregation Data'!$R$315:$R$616,MATCH(LEFT(X421,255),LEFT('Disaggregation Data'!$J$315:$J$616,255),0))=0,"",INDEX('Disaggregation Data'!$R$315:$R$616,MATCH(LEFT(X421,255),LEFT('Disaggregation Data'!J$315:$J$616,255),0))),"")</f>
        <v/>
      </c>
      <c r="K421" s="471"/>
      <c r="L421" s="471"/>
      <c r="M421" s="471"/>
      <c r="N421" s="471"/>
      <c r="O421" s="471"/>
      <c r="P421" s="416"/>
      <c r="Q421" s="416"/>
      <c r="R421" s="416"/>
      <c r="S421" s="416"/>
      <c r="T421" s="416"/>
      <c r="U421" s="420" t="str">
        <f t="array" ref="U421">IFERROR(IF(INDEX('Disaggregation Data'!$O$315:$O$616,MATCH(LEFT(X421,255),LEFT('Disaggregation Data'!$J$315:$J$616,255),0))=0,"",INDEX('Disaggregation Data'!$O$315:$O$616,MATCH(LEFT(X421,255),LEFT('Disaggregation Data'!J$315:$J$616,255),0))),"")</f>
        <v/>
      </c>
      <c r="V421" s="434" t="str">
        <f t="array" ref="V421">IFERROR(IF(INDEX('Disaggregation Data'!$P$315:$P$616,MATCH(LEFT(X421,255),LEFT('Disaggregation Data'!$J$315:$J$616,255),0))=0,"",INDEX('Disaggregation Data'!$P$315:$P$616,MATCH(LEFT(X421,255),LEFT('Disaggregation Data'!J$315:$J$616,255),0))),"")</f>
        <v/>
      </c>
      <c r="W421" s="514"/>
      <c r="X421" s="514" t="str">
        <f t="shared" si="28"/>
        <v/>
      </c>
      <c r="Y421" s="514">
        <f t="shared" si="29"/>
        <v>54</v>
      </c>
      <c r="Z421" s="514" t="str">
        <f t="shared" si="30"/>
        <v/>
      </c>
      <c r="AA421" s="514" t="b">
        <f t="shared" si="31"/>
        <v>0</v>
      </c>
      <c r="AB421" s="514" t="s">
        <v>1940</v>
      </c>
      <c r="AC421" s="514" t="str">
        <f t="array" ref="AC421">IFERROR(IF(INDEX('Disaggregation Records'!$G$95:$G$183,MATCH(LEFT(Z421,255),LEFT('Disaggregation Records'!$D$95:$D$183,255),0))=0,"",INDEX('Disaggregation Records'!$G$95:$G$183,MATCH(LEFT(Z421,255),LEFT('Disaggregation Records'!$D$95:$D$183,255),0))),"")</f>
        <v/>
      </c>
      <c r="AD421" s="514" t="s">
        <v>877</v>
      </c>
      <c r="AE421" s="379"/>
      <c r="AF421" s="133"/>
      <c r="AG421" s="133"/>
    </row>
    <row r="422" spans="1:33" ht="47.1" customHeight="1" x14ac:dyDescent="0.25">
      <c r="A422" s="396">
        <v>10</v>
      </c>
      <c r="B422" s="414" t="str">
        <f>IFERROR(VLOOKUP(A422,'Coverage Indicators - Section D'!$A$10:$Y$42,25,FALSE),"")</f>
        <v/>
      </c>
      <c r="C422" s="509" t="str">
        <f t="array" ref="C422">IFERROR(IF(INDEX('Disaggregation Records'!$E$95:$E$183,MATCH(LEFT(Z422,255),LEFT('Disaggregation Records'!$D$95:$D$183,255),0))=0,"",INDEX('Disaggregation Records'!$E$95:$E$183,MATCH(LEFT(Z422,255),LEFT('Disaggregation Records'!$D$95:$D$183,255),0))),"")</f>
        <v/>
      </c>
      <c r="D422" s="509" t="str">
        <f t="array" ref="D422">IFERROR(IF(INDEX('Disaggregation Records'!$F$95:$F$183,MATCH(LEFT(Z422,255),LEFT('Disaggregation Records'!$D$95:$D$183,255),0))=0,"",INDEX('Disaggregation Records'!$F$95:$F$183,MATCH(LEFT(Z422,255),LEFT('Disaggregation Records'!$D$95:$D$183,255),0))),"")</f>
        <v/>
      </c>
      <c r="E422" s="416" t="str">
        <f t="array" ref="E422">IFERROR(IF(INDEX('Disaggregation Data'!$K$315:$K$616,MATCH(LEFT(X422,255),LEFT('Disaggregation Data'!$J$315:$J$616,255),0))=0,"",INDEX('Disaggregation Data'!$K$315:$K$616,MATCH(LEFT(X422,255),LEFT('Disaggregation Data'!J$315:$J$616,255),0))),"")</f>
        <v/>
      </c>
      <c r="F422" s="417" t="str">
        <f t="array" ref="F422">IFERROR(IF(INDEX('Disaggregation Data'!$L$315:$L$616,MATCH(LEFT(X422,255),LEFT('Disaggregation Data'!$J$315:$J$616,255),0))=0,"",INDEX('Disaggregation Data'!$L$315:$L$616,MATCH(LEFT(X422,255),LEFT('Disaggregation Data'!J$315:$J$616,255),0))),"")</f>
        <v/>
      </c>
      <c r="G422" s="481" t="str">
        <f t="array" ref="G422">IFERROR(IF(INDEX('Disaggregation Data'!$M$315:$M$616,MATCH(LEFT(X422,255),LEFT('Disaggregation Data'!$J$315:$J$616,255),0))=0,(E422/F422)*100,INDEX('Disaggregation Data'!$M$315:$M$616,MATCH(LEFT(X422,255),LEFT('Disaggregation Data'!J$315:$J$616,255),0))),"")</f>
        <v/>
      </c>
      <c r="H422" s="420" t="str">
        <f t="array" ref="H422">IFERROR(IF(INDEX('Disaggregation Data'!$N$315:$N$616,MATCH(LEFT(X422,255),LEFT('Disaggregation Data'!$J$315:$J$616,255),0))=0,"",INDEX('Disaggregation Data'!$N$315:$N$616,MATCH(LEFT(X422,255),LEFT('Disaggregation Data'!J$315:$J$616,255),0))),"")</f>
        <v/>
      </c>
      <c r="I422" s="420" t="str">
        <f t="array" ref="I422">IFERROR(IF(INDEX('Disaggregation Data'!$Q$315:$Q$616,MATCH(LEFT(X422,255),LEFT('Disaggregation Data'!$J$315:$J$616,255),0))=0,"",INDEX('Disaggregation Data'!$Q$315:$Q$616,MATCH(LEFT(X422,255),LEFT('Disaggregation Data'!J$315:$J$616,255),0))),"")</f>
        <v/>
      </c>
      <c r="J422" s="434" t="str">
        <f t="array" ref="J422">IFERROR(IF(INDEX('Disaggregation Data'!$R$315:$R$616,MATCH(LEFT(X422,255),LEFT('Disaggregation Data'!$J$315:$J$616,255),0))=0,"",INDEX('Disaggregation Data'!$R$315:$R$616,MATCH(LEFT(X422,255),LEFT('Disaggregation Data'!J$315:$J$616,255),0))),"")</f>
        <v/>
      </c>
      <c r="K422" s="471"/>
      <c r="L422" s="471"/>
      <c r="M422" s="471"/>
      <c r="N422" s="471"/>
      <c r="O422" s="471"/>
      <c r="P422" s="416"/>
      <c r="Q422" s="416"/>
      <c r="R422" s="416"/>
      <c r="S422" s="416"/>
      <c r="T422" s="416"/>
      <c r="U422" s="420" t="str">
        <f t="array" ref="U422">IFERROR(IF(INDEX('Disaggregation Data'!$O$315:$O$616,MATCH(LEFT(X422,255),LEFT('Disaggregation Data'!$J$315:$J$616,255),0))=0,"",INDEX('Disaggregation Data'!$O$315:$O$616,MATCH(LEFT(X422,255),LEFT('Disaggregation Data'!J$315:$J$616,255),0))),"")</f>
        <v/>
      </c>
      <c r="V422" s="434" t="str">
        <f t="array" ref="V422">IFERROR(IF(INDEX('Disaggregation Data'!$P$315:$P$616,MATCH(LEFT(X422,255),LEFT('Disaggregation Data'!$J$315:$J$616,255),0))=0,"",INDEX('Disaggregation Data'!$P$315:$P$616,MATCH(LEFT(X422,255),LEFT('Disaggregation Data'!J$315:$J$616,255),0))),"")</f>
        <v/>
      </c>
      <c r="W422" s="514"/>
      <c r="X422" s="514" t="str">
        <f t="shared" si="28"/>
        <v/>
      </c>
      <c r="Y422" s="514">
        <f t="shared" si="29"/>
        <v>55</v>
      </c>
      <c r="Z422" s="514" t="str">
        <f t="shared" si="30"/>
        <v/>
      </c>
      <c r="AA422" s="514" t="b">
        <f t="shared" si="31"/>
        <v>0</v>
      </c>
      <c r="AB422" s="514" t="s">
        <v>1941</v>
      </c>
      <c r="AC422" s="514" t="str">
        <f t="array" ref="AC422">IFERROR(IF(INDEX('Disaggregation Records'!$G$95:$G$183,MATCH(LEFT(Z422,255),LEFT('Disaggregation Records'!$D$95:$D$183,255),0))=0,"",INDEX('Disaggregation Records'!$G$95:$G$183,MATCH(LEFT(Z422,255),LEFT('Disaggregation Records'!$D$95:$D$183,255),0))),"")</f>
        <v/>
      </c>
      <c r="AD422" s="514" t="s">
        <v>877</v>
      </c>
      <c r="AE422" s="379"/>
      <c r="AF422" s="133"/>
      <c r="AG422" s="133"/>
    </row>
    <row r="423" spans="1:33" ht="47.1" customHeight="1" x14ac:dyDescent="0.25">
      <c r="A423" s="396">
        <v>10</v>
      </c>
      <c r="B423" s="414" t="str">
        <f>IFERROR(VLOOKUP(A423,'Coverage Indicators - Section D'!$A$10:$Y$42,25,FALSE),"")</f>
        <v/>
      </c>
      <c r="C423" s="509" t="str">
        <f t="array" ref="C423">IFERROR(IF(INDEX('Disaggregation Records'!$E$95:$E$183,MATCH(LEFT(Z423,255),LEFT('Disaggregation Records'!$D$95:$D$183,255),0))=0,"",INDEX('Disaggregation Records'!$E$95:$E$183,MATCH(LEFT(Z423,255),LEFT('Disaggregation Records'!$D$95:$D$183,255),0))),"")</f>
        <v/>
      </c>
      <c r="D423" s="509" t="str">
        <f t="array" ref="D423">IFERROR(IF(INDEX('Disaggregation Records'!$F$95:$F$183,MATCH(LEFT(Z423,255),LEFT('Disaggregation Records'!$D$95:$D$183,255),0))=0,"",INDEX('Disaggregation Records'!$F$95:$F$183,MATCH(LEFT(Z423,255),LEFT('Disaggregation Records'!$D$95:$D$183,255),0))),"")</f>
        <v/>
      </c>
      <c r="E423" s="416" t="str">
        <f t="array" ref="E423">IFERROR(IF(INDEX('Disaggregation Data'!$K$315:$K$616,MATCH(LEFT(X423,255),LEFT('Disaggregation Data'!$J$315:$J$616,255),0))=0,"",INDEX('Disaggregation Data'!$K$315:$K$616,MATCH(LEFT(X423,255),LEFT('Disaggregation Data'!J$315:$J$616,255),0))),"")</f>
        <v/>
      </c>
      <c r="F423" s="417" t="str">
        <f t="array" ref="F423">IFERROR(IF(INDEX('Disaggregation Data'!$L$315:$L$616,MATCH(LEFT(X423,255),LEFT('Disaggregation Data'!$J$315:$J$616,255),0))=0,"",INDEX('Disaggregation Data'!$L$315:$L$616,MATCH(LEFT(X423,255),LEFT('Disaggregation Data'!J$315:$J$616,255),0))),"")</f>
        <v/>
      </c>
      <c r="G423" s="481" t="str">
        <f t="array" ref="G423">IFERROR(IF(INDEX('Disaggregation Data'!$M$315:$M$616,MATCH(LEFT(X423,255),LEFT('Disaggregation Data'!$J$315:$J$616,255),0))=0,(E423/F423)*100,INDEX('Disaggregation Data'!$M$315:$M$616,MATCH(LEFT(X423,255),LEFT('Disaggregation Data'!J$315:$J$616,255),0))),"")</f>
        <v/>
      </c>
      <c r="H423" s="420" t="str">
        <f t="array" ref="H423">IFERROR(IF(INDEX('Disaggregation Data'!$N$315:$N$616,MATCH(LEFT(X423,255),LEFT('Disaggregation Data'!$J$315:$J$616,255),0))=0,"",INDEX('Disaggregation Data'!$N$315:$N$616,MATCH(LEFT(X423,255),LEFT('Disaggregation Data'!J$315:$J$616,255),0))),"")</f>
        <v/>
      </c>
      <c r="I423" s="420" t="str">
        <f t="array" ref="I423">IFERROR(IF(INDEX('Disaggregation Data'!$Q$315:$Q$616,MATCH(LEFT(X423,255),LEFT('Disaggregation Data'!$J$315:$J$616,255),0))=0,"",INDEX('Disaggregation Data'!$Q$315:$Q$616,MATCH(LEFT(X423,255),LEFT('Disaggregation Data'!J$315:$J$616,255),0))),"")</f>
        <v/>
      </c>
      <c r="J423" s="434" t="str">
        <f t="array" ref="J423">IFERROR(IF(INDEX('Disaggregation Data'!$R$315:$R$616,MATCH(LEFT(X423,255),LEFT('Disaggregation Data'!$J$315:$J$616,255),0))=0,"",INDEX('Disaggregation Data'!$R$315:$R$616,MATCH(LEFT(X423,255),LEFT('Disaggregation Data'!J$315:$J$616,255),0))),"")</f>
        <v/>
      </c>
      <c r="K423" s="471"/>
      <c r="L423" s="471"/>
      <c r="M423" s="471"/>
      <c r="N423" s="471"/>
      <c r="O423" s="471"/>
      <c r="P423" s="416"/>
      <c r="Q423" s="416"/>
      <c r="R423" s="416"/>
      <c r="S423" s="416"/>
      <c r="T423" s="416"/>
      <c r="U423" s="420" t="str">
        <f t="array" ref="U423">IFERROR(IF(INDEX('Disaggregation Data'!$O$315:$O$616,MATCH(LEFT(X423,255),LEFT('Disaggregation Data'!$J$315:$J$616,255),0))=0,"",INDEX('Disaggregation Data'!$O$315:$O$616,MATCH(LEFT(X423,255),LEFT('Disaggregation Data'!J$315:$J$616,255),0))),"")</f>
        <v/>
      </c>
      <c r="V423" s="434" t="str">
        <f t="array" ref="V423">IFERROR(IF(INDEX('Disaggregation Data'!$P$315:$P$616,MATCH(LEFT(X423,255),LEFT('Disaggregation Data'!$J$315:$J$616,255),0))=0,"",INDEX('Disaggregation Data'!$P$315:$P$616,MATCH(LEFT(X423,255),LEFT('Disaggregation Data'!J$315:$J$616,255),0))),"")</f>
        <v/>
      </c>
      <c r="W423" s="514"/>
      <c r="X423" s="514" t="str">
        <f t="shared" si="28"/>
        <v/>
      </c>
      <c r="Y423" s="514">
        <f t="shared" si="29"/>
        <v>56</v>
      </c>
      <c r="Z423" s="514" t="str">
        <f t="shared" si="30"/>
        <v/>
      </c>
      <c r="AA423" s="514" t="b">
        <f t="shared" si="31"/>
        <v>0</v>
      </c>
      <c r="AB423" s="514" t="s">
        <v>1942</v>
      </c>
      <c r="AC423" s="514" t="str">
        <f t="array" ref="AC423">IFERROR(IF(INDEX('Disaggregation Records'!$G$95:$G$183,MATCH(LEFT(Z423,255),LEFT('Disaggregation Records'!$D$95:$D$183,255),0))=0,"",INDEX('Disaggregation Records'!$G$95:$G$183,MATCH(LEFT(Z423,255),LEFT('Disaggregation Records'!$D$95:$D$183,255),0))),"")</f>
        <v/>
      </c>
      <c r="AD423" s="514" t="s">
        <v>877</v>
      </c>
      <c r="AE423" s="379"/>
      <c r="AF423" s="133"/>
      <c r="AG423" s="133"/>
    </row>
    <row r="424" spans="1:33" ht="47.1" customHeight="1" x14ac:dyDescent="0.25">
      <c r="A424" s="396">
        <v>10</v>
      </c>
      <c r="B424" s="414" t="str">
        <f>IFERROR(VLOOKUP(A424,'Coverage Indicators - Section D'!$A$10:$Y$42,25,FALSE),"")</f>
        <v/>
      </c>
      <c r="C424" s="509" t="str">
        <f t="array" ref="C424">IFERROR(IF(INDEX('Disaggregation Records'!$E$95:$E$183,MATCH(LEFT(Z424,255),LEFT('Disaggregation Records'!$D$95:$D$183,255),0))=0,"",INDEX('Disaggregation Records'!$E$95:$E$183,MATCH(LEFT(Z424,255),LEFT('Disaggregation Records'!$D$95:$D$183,255),0))),"")</f>
        <v/>
      </c>
      <c r="D424" s="509" t="str">
        <f t="array" ref="D424">IFERROR(IF(INDEX('Disaggregation Records'!$F$95:$F$183,MATCH(LEFT(Z424,255),LEFT('Disaggregation Records'!$D$95:$D$183,255),0))=0,"",INDEX('Disaggregation Records'!$F$95:$F$183,MATCH(LEFT(Z424,255),LEFT('Disaggregation Records'!$D$95:$D$183,255),0))),"")</f>
        <v/>
      </c>
      <c r="E424" s="416" t="str">
        <f t="array" ref="E424">IFERROR(IF(INDEX('Disaggregation Data'!$K$315:$K$616,MATCH(LEFT(X424,255),LEFT('Disaggregation Data'!$J$315:$J$616,255),0))=0,"",INDEX('Disaggregation Data'!$K$315:$K$616,MATCH(LEFT(X424,255),LEFT('Disaggregation Data'!J$315:$J$616,255),0))),"")</f>
        <v/>
      </c>
      <c r="F424" s="417" t="str">
        <f t="array" ref="F424">IFERROR(IF(INDEX('Disaggregation Data'!$L$315:$L$616,MATCH(LEFT(X424,255),LEFT('Disaggregation Data'!$J$315:$J$616,255),0))=0,"",INDEX('Disaggregation Data'!$L$315:$L$616,MATCH(LEFT(X424,255),LEFT('Disaggregation Data'!J$315:$J$616,255),0))),"")</f>
        <v/>
      </c>
      <c r="G424" s="481" t="str">
        <f t="array" ref="G424">IFERROR(IF(INDEX('Disaggregation Data'!$M$315:$M$616,MATCH(LEFT(X424,255),LEFT('Disaggregation Data'!$J$315:$J$616,255),0))=0,(E424/F424)*100,INDEX('Disaggregation Data'!$M$315:$M$616,MATCH(LEFT(X424,255),LEFT('Disaggregation Data'!J$315:$J$616,255),0))),"")</f>
        <v/>
      </c>
      <c r="H424" s="420" t="str">
        <f t="array" ref="H424">IFERROR(IF(INDEX('Disaggregation Data'!$N$315:$N$616,MATCH(LEFT(X424,255),LEFT('Disaggregation Data'!$J$315:$J$616,255),0))=0,"",INDEX('Disaggregation Data'!$N$315:$N$616,MATCH(LEFT(X424,255),LEFT('Disaggregation Data'!J$315:$J$616,255),0))),"")</f>
        <v/>
      </c>
      <c r="I424" s="420" t="str">
        <f t="array" ref="I424">IFERROR(IF(INDEX('Disaggregation Data'!$Q$315:$Q$616,MATCH(LEFT(X424,255),LEFT('Disaggregation Data'!$J$315:$J$616,255),0))=0,"",INDEX('Disaggregation Data'!$Q$315:$Q$616,MATCH(LEFT(X424,255),LEFT('Disaggregation Data'!J$315:$J$616,255),0))),"")</f>
        <v/>
      </c>
      <c r="J424" s="434" t="str">
        <f t="array" ref="J424">IFERROR(IF(INDEX('Disaggregation Data'!$R$315:$R$616,MATCH(LEFT(X424,255),LEFT('Disaggregation Data'!$J$315:$J$616,255),0))=0,"",INDEX('Disaggregation Data'!$R$315:$R$616,MATCH(LEFT(X424,255),LEFT('Disaggregation Data'!J$315:$J$616,255),0))),"")</f>
        <v/>
      </c>
      <c r="K424" s="471"/>
      <c r="L424" s="471"/>
      <c r="M424" s="471"/>
      <c r="N424" s="471"/>
      <c r="O424" s="471"/>
      <c r="P424" s="416"/>
      <c r="Q424" s="416"/>
      <c r="R424" s="416"/>
      <c r="S424" s="416"/>
      <c r="T424" s="416"/>
      <c r="U424" s="420" t="str">
        <f t="array" ref="U424">IFERROR(IF(INDEX('Disaggregation Data'!$O$315:$O$616,MATCH(LEFT(X424,255),LEFT('Disaggregation Data'!$J$315:$J$616,255),0))=0,"",INDEX('Disaggregation Data'!$O$315:$O$616,MATCH(LEFT(X424,255),LEFT('Disaggregation Data'!J$315:$J$616,255),0))),"")</f>
        <v/>
      </c>
      <c r="V424" s="434" t="str">
        <f t="array" ref="V424">IFERROR(IF(INDEX('Disaggregation Data'!$P$315:$P$616,MATCH(LEFT(X424,255),LEFT('Disaggregation Data'!$J$315:$J$616,255),0))=0,"",INDEX('Disaggregation Data'!$P$315:$P$616,MATCH(LEFT(X424,255),LEFT('Disaggregation Data'!J$315:$J$616,255),0))),"")</f>
        <v/>
      </c>
      <c r="W424" s="514"/>
      <c r="X424" s="514" t="str">
        <f t="shared" si="28"/>
        <v/>
      </c>
      <c r="Y424" s="514">
        <f t="shared" si="29"/>
        <v>57</v>
      </c>
      <c r="Z424" s="514" t="str">
        <f t="shared" si="30"/>
        <v/>
      </c>
      <c r="AA424" s="514" t="b">
        <f t="shared" si="31"/>
        <v>0</v>
      </c>
      <c r="AB424" s="514" t="s">
        <v>1943</v>
      </c>
      <c r="AC424" s="514" t="str">
        <f t="array" ref="AC424">IFERROR(IF(INDEX('Disaggregation Records'!$G$95:$G$183,MATCH(LEFT(Z424,255),LEFT('Disaggregation Records'!$D$95:$D$183,255),0))=0,"",INDEX('Disaggregation Records'!$G$95:$G$183,MATCH(LEFT(Z424,255),LEFT('Disaggregation Records'!$D$95:$D$183,255),0))),"")</f>
        <v/>
      </c>
      <c r="AD424" s="514" t="s">
        <v>877</v>
      </c>
      <c r="AE424" s="379"/>
      <c r="AF424" s="133"/>
      <c r="AG424" s="133"/>
    </row>
    <row r="425" spans="1:33" ht="47.1" customHeight="1" x14ac:dyDescent="0.25">
      <c r="A425" s="396">
        <v>10</v>
      </c>
      <c r="B425" s="414" t="str">
        <f>IFERROR(VLOOKUP(A425,'Coverage Indicators - Section D'!$A$10:$Y$42,25,FALSE),"")</f>
        <v/>
      </c>
      <c r="C425" s="509" t="str">
        <f t="array" ref="C425">IFERROR(IF(INDEX('Disaggregation Records'!$E$95:$E$183,MATCH(LEFT(Z425,255),LEFT('Disaggregation Records'!$D$95:$D$183,255),0))=0,"",INDEX('Disaggregation Records'!$E$95:$E$183,MATCH(LEFT(Z425,255),LEFT('Disaggregation Records'!$D$95:$D$183,255),0))),"")</f>
        <v/>
      </c>
      <c r="D425" s="509" t="str">
        <f t="array" ref="D425">IFERROR(IF(INDEX('Disaggregation Records'!$F$95:$F$183,MATCH(LEFT(Z425,255),LEFT('Disaggregation Records'!$D$95:$D$183,255),0))=0,"",INDEX('Disaggregation Records'!$F$95:$F$183,MATCH(LEFT(Z425,255),LEFT('Disaggregation Records'!$D$95:$D$183,255),0))),"")</f>
        <v/>
      </c>
      <c r="E425" s="416" t="str">
        <f t="array" ref="E425">IFERROR(IF(INDEX('Disaggregation Data'!$K$315:$K$616,MATCH(LEFT(X425,255),LEFT('Disaggregation Data'!$J$315:$J$616,255),0))=0,"",INDEX('Disaggregation Data'!$K$315:$K$616,MATCH(LEFT(X425,255),LEFT('Disaggregation Data'!J$315:$J$616,255),0))),"")</f>
        <v/>
      </c>
      <c r="F425" s="417" t="str">
        <f t="array" ref="F425">IFERROR(IF(INDEX('Disaggregation Data'!$L$315:$L$616,MATCH(LEFT(X425,255),LEFT('Disaggregation Data'!$J$315:$J$616,255),0))=0,"",INDEX('Disaggregation Data'!$L$315:$L$616,MATCH(LEFT(X425,255),LEFT('Disaggregation Data'!J$315:$J$616,255),0))),"")</f>
        <v/>
      </c>
      <c r="G425" s="481" t="str">
        <f t="array" ref="G425">IFERROR(IF(INDEX('Disaggregation Data'!$M$315:$M$616,MATCH(LEFT(X425,255),LEFT('Disaggregation Data'!$J$315:$J$616,255),0))=0,(E425/F425)*100,INDEX('Disaggregation Data'!$M$315:$M$616,MATCH(LEFT(X425,255),LEFT('Disaggregation Data'!J$315:$J$616,255),0))),"")</f>
        <v/>
      </c>
      <c r="H425" s="420" t="str">
        <f t="array" ref="H425">IFERROR(IF(INDEX('Disaggregation Data'!$N$315:$N$616,MATCH(LEFT(X425,255),LEFT('Disaggregation Data'!$J$315:$J$616,255),0))=0,"",INDEX('Disaggregation Data'!$N$315:$N$616,MATCH(LEFT(X425,255),LEFT('Disaggregation Data'!J$315:$J$616,255),0))),"")</f>
        <v/>
      </c>
      <c r="I425" s="420" t="str">
        <f t="array" ref="I425">IFERROR(IF(INDEX('Disaggregation Data'!$Q$315:$Q$616,MATCH(LEFT(X425,255),LEFT('Disaggregation Data'!$J$315:$J$616,255),0))=0,"",INDEX('Disaggregation Data'!$Q$315:$Q$616,MATCH(LEFT(X425,255),LEFT('Disaggregation Data'!J$315:$J$616,255),0))),"")</f>
        <v/>
      </c>
      <c r="J425" s="434" t="str">
        <f t="array" ref="J425">IFERROR(IF(INDEX('Disaggregation Data'!$R$315:$R$616,MATCH(LEFT(X425,255),LEFT('Disaggregation Data'!$J$315:$J$616,255),0))=0,"",INDEX('Disaggregation Data'!$R$315:$R$616,MATCH(LEFT(X425,255),LEFT('Disaggregation Data'!J$315:$J$616,255),0))),"")</f>
        <v/>
      </c>
      <c r="K425" s="471"/>
      <c r="L425" s="471"/>
      <c r="M425" s="471"/>
      <c r="N425" s="471"/>
      <c r="O425" s="471"/>
      <c r="P425" s="416"/>
      <c r="Q425" s="416"/>
      <c r="R425" s="416"/>
      <c r="S425" s="416"/>
      <c r="T425" s="416"/>
      <c r="U425" s="420" t="str">
        <f t="array" ref="U425">IFERROR(IF(INDEX('Disaggregation Data'!$O$315:$O$616,MATCH(LEFT(X425,255),LEFT('Disaggregation Data'!$J$315:$J$616,255),0))=0,"",INDEX('Disaggregation Data'!$O$315:$O$616,MATCH(LEFT(X425,255),LEFT('Disaggregation Data'!J$315:$J$616,255),0))),"")</f>
        <v/>
      </c>
      <c r="V425" s="434" t="str">
        <f t="array" ref="V425">IFERROR(IF(INDEX('Disaggregation Data'!$P$315:$P$616,MATCH(LEFT(X425,255),LEFT('Disaggregation Data'!$J$315:$J$616,255),0))=0,"",INDEX('Disaggregation Data'!$P$315:$P$616,MATCH(LEFT(X425,255),LEFT('Disaggregation Data'!J$315:$J$616,255),0))),"")</f>
        <v/>
      </c>
      <c r="W425" s="514"/>
      <c r="X425" s="514" t="str">
        <f t="shared" si="28"/>
        <v/>
      </c>
      <c r="Y425" s="514">
        <f t="shared" si="29"/>
        <v>58</v>
      </c>
      <c r="Z425" s="514" t="str">
        <f t="shared" si="30"/>
        <v/>
      </c>
      <c r="AA425" s="514" t="b">
        <f t="shared" si="31"/>
        <v>0</v>
      </c>
      <c r="AB425" s="514" t="s">
        <v>1944</v>
      </c>
      <c r="AC425" s="514" t="str">
        <f t="array" ref="AC425">IFERROR(IF(INDEX('Disaggregation Records'!$G$95:$G$183,MATCH(LEFT(Z425,255),LEFT('Disaggregation Records'!$D$95:$D$183,255),0))=0,"",INDEX('Disaggregation Records'!$G$95:$G$183,MATCH(LEFT(Z425,255),LEFT('Disaggregation Records'!$D$95:$D$183,255),0))),"")</f>
        <v/>
      </c>
      <c r="AD425" s="514" t="s">
        <v>877</v>
      </c>
      <c r="AE425" s="379"/>
      <c r="AF425" s="133"/>
      <c r="AG425" s="133"/>
    </row>
    <row r="426" spans="1:33" ht="47.1" customHeight="1" x14ac:dyDescent="0.25">
      <c r="A426" s="396">
        <v>10</v>
      </c>
      <c r="B426" s="414" t="str">
        <f>IFERROR(VLOOKUP(A426,'Coverage Indicators - Section D'!$A$10:$Y$42,25,FALSE),"")</f>
        <v/>
      </c>
      <c r="C426" s="509" t="str">
        <f t="array" ref="C426">IFERROR(IF(INDEX('Disaggregation Records'!$E$95:$E$183,MATCH(LEFT(Z426,255),LEFT('Disaggregation Records'!$D$95:$D$183,255),0))=0,"",INDEX('Disaggregation Records'!$E$95:$E$183,MATCH(LEFT(Z426,255),LEFT('Disaggregation Records'!$D$95:$D$183,255),0))),"")</f>
        <v/>
      </c>
      <c r="D426" s="509" t="str">
        <f t="array" ref="D426">IFERROR(IF(INDEX('Disaggregation Records'!$F$95:$F$183,MATCH(LEFT(Z426,255),LEFT('Disaggregation Records'!$D$95:$D$183,255),0))=0,"",INDEX('Disaggregation Records'!$F$95:$F$183,MATCH(LEFT(Z426,255),LEFT('Disaggregation Records'!$D$95:$D$183,255),0))),"")</f>
        <v/>
      </c>
      <c r="E426" s="416" t="str">
        <f t="array" ref="E426">IFERROR(IF(INDEX('Disaggregation Data'!$K$315:$K$616,MATCH(LEFT(X426,255),LEFT('Disaggregation Data'!$J$315:$J$616,255),0))=0,"",INDEX('Disaggregation Data'!$K$315:$K$616,MATCH(LEFT(X426,255),LEFT('Disaggregation Data'!J$315:$J$616,255),0))),"")</f>
        <v/>
      </c>
      <c r="F426" s="417" t="str">
        <f t="array" ref="F426">IFERROR(IF(INDEX('Disaggregation Data'!$L$315:$L$616,MATCH(LEFT(X426,255),LEFT('Disaggregation Data'!$J$315:$J$616,255),0))=0,"",INDEX('Disaggregation Data'!$L$315:$L$616,MATCH(LEFT(X426,255),LEFT('Disaggregation Data'!J$315:$J$616,255),0))),"")</f>
        <v/>
      </c>
      <c r="G426" s="481" t="str">
        <f t="array" ref="G426">IFERROR(IF(INDEX('Disaggregation Data'!$M$315:$M$616,MATCH(LEFT(X426,255),LEFT('Disaggregation Data'!$J$315:$J$616,255),0))=0,(E426/F426)*100,INDEX('Disaggregation Data'!$M$315:$M$616,MATCH(LEFT(X426,255),LEFT('Disaggregation Data'!J$315:$J$616,255),0))),"")</f>
        <v/>
      </c>
      <c r="H426" s="420" t="str">
        <f t="array" ref="H426">IFERROR(IF(INDEX('Disaggregation Data'!$N$315:$N$616,MATCH(LEFT(X426,255),LEFT('Disaggregation Data'!$J$315:$J$616,255),0))=0,"",INDEX('Disaggregation Data'!$N$315:$N$616,MATCH(LEFT(X426,255),LEFT('Disaggregation Data'!J$315:$J$616,255),0))),"")</f>
        <v/>
      </c>
      <c r="I426" s="420" t="str">
        <f t="array" ref="I426">IFERROR(IF(INDEX('Disaggregation Data'!$Q$315:$Q$616,MATCH(LEFT(X426,255),LEFT('Disaggregation Data'!$J$315:$J$616,255),0))=0,"",INDEX('Disaggregation Data'!$Q$315:$Q$616,MATCH(LEFT(X426,255),LEFT('Disaggregation Data'!J$315:$J$616,255),0))),"")</f>
        <v/>
      </c>
      <c r="J426" s="434" t="str">
        <f t="array" ref="J426">IFERROR(IF(INDEX('Disaggregation Data'!$R$315:$R$616,MATCH(LEFT(X426,255),LEFT('Disaggregation Data'!$J$315:$J$616,255),0))=0,"",INDEX('Disaggregation Data'!$R$315:$R$616,MATCH(LEFT(X426,255),LEFT('Disaggregation Data'!J$315:$J$616,255),0))),"")</f>
        <v/>
      </c>
      <c r="K426" s="471"/>
      <c r="L426" s="471"/>
      <c r="M426" s="471"/>
      <c r="N426" s="471"/>
      <c r="O426" s="471"/>
      <c r="P426" s="416"/>
      <c r="Q426" s="416"/>
      <c r="R426" s="416"/>
      <c r="S426" s="416"/>
      <c r="T426" s="416"/>
      <c r="U426" s="420" t="str">
        <f t="array" ref="U426">IFERROR(IF(INDEX('Disaggregation Data'!$O$315:$O$616,MATCH(LEFT(X426,255),LEFT('Disaggregation Data'!$J$315:$J$616,255),0))=0,"",INDEX('Disaggregation Data'!$O$315:$O$616,MATCH(LEFT(X426,255),LEFT('Disaggregation Data'!J$315:$J$616,255),0))),"")</f>
        <v/>
      </c>
      <c r="V426" s="434" t="str">
        <f t="array" ref="V426">IFERROR(IF(INDEX('Disaggregation Data'!$P$315:$P$616,MATCH(LEFT(X426,255),LEFT('Disaggregation Data'!$J$315:$J$616,255),0))=0,"",INDEX('Disaggregation Data'!$P$315:$P$616,MATCH(LEFT(X426,255),LEFT('Disaggregation Data'!J$315:$J$616,255),0))),"")</f>
        <v/>
      </c>
      <c r="W426" s="514"/>
      <c r="X426" s="514" t="str">
        <f t="shared" si="28"/>
        <v/>
      </c>
      <c r="Y426" s="514">
        <f t="shared" si="29"/>
        <v>59</v>
      </c>
      <c r="Z426" s="514" t="str">
        <f t="shared" si="30"/>
        <v/>
      </c>
      <c r="AA426" s="514" t="b">
        <f t="shared" si="31"/>
        <v>0</v>
      </c>
      <c r="AB426" s="514" t="s">
        <v>1945</v>
      </c>
      <c r="AC426" s="514" t="str">
        <f t="array" ref="AC426">IFERROR(IF(INDEX('Disaggregation Records'!$G$95:$G$183,MATCH(LEFT(Z426,255),LEFT('Disaggregation Records'!$D$95:$D$183,255),0))=0,"",INDEX('Disaggregation Records'!$G$95:$G$183,MATCH(LEFT(Z426,255),LEFT('Disaggregation Records'!$D$95:$D$183,255),0))),"")</f>
        <v/>
      </c>
      <c r="AD426" s="514" t="s">
        <v>877</v>
      </c>
      <c r="AE426" s="379"/>
      <c r="AF426" s="133"/>
      <c r="AG426" s="133"/>
    </row>
    <row r="427" spans="1:33" ht="47.1" customHeight="1" x14ac:dyDescent="0.25">
      <c r="A427" s="396">
        <v>11</v>
      </c>
      <c r="B427" s="414" t="str">
        <f>IFERROR(VLOOKUP(A427,'Coverage Indicators - Section D'!$A$10:$Y$42,25,FALSE),"")</f>
        <v/>
      </c>
      <c r="C427" s="509" t="str">
        <f t="array" ref="C427">IFERROR(IF(INDEX('Disaggregation Records'!$E$95:$E$183,MATCH(LEFT(Z427,255),LEFT('Disaggregation Records'!$D$95:$D$183,255),0))=0,"",INDEX('Disaggregation Records'!$E$95:$E$183,MATCH(LEFT(Z427,255),LEFT('Disaggregation Records'!$D$95:$D$183,255),0))),"")</f>
        <v/>
      </c>
      <c r="D427" s="509" t="str">
        <f t="array" ref="D427">IFERROR(IF(INDEX('Disaggregation Records'!$F$95:$F$183,MATCH(LEFT(Z427,255),LEFT('Disaggregation Records'!$D$95:$D$183,255),0))=0,"",INDEX('Disaggregation Records'!$F$95:$F$183,MATCH(LEFT(Z427,255),LEFT('Disaggregation Records'!$D$95:$D$183,255),0))),"")</f>
        <v/>
      </c>
      <c r="E427" s="416" t="str">
        <f t="array" ref="E427">IFERROR(IF(INDEX('Disaggregation Data'!$K$315:$K$616,MATCH(LEFT(X427,255),LEFT('Disaggregation Data'!$J$315:$J$616,255),0))=0,"",INDEX('Disaggregation Data'!$K$315:$K$616,MATCH(LEFT(X427,255),LEFT('Disaggregation Data'!J$315:$J$616,255),0))),"")</f>
        <v/>
      </c>
      <c r="F427" s="417" t="str">
        <f t="array" ref="F427">IFERROR(IF(INDEX('Disaggregation Data'!$L$315:$L$616,MATCH(LEFT(X427,255),LEFT('Disaggregation Data'!$J$315:$J$616,255),0))=0,"",INDEX('Disaggregation Data'!$L$315:$L$616,MATCH(LEFT(X427,255),LEFT('Disaggregation Data'!J$315:$J$616,255),0))),"")</f>
        <v/>
      </c>
      <c r="G427" s="481" t="str">
        <f t="array" ref="G427">IFERROR(IF(INDEX('Disaggregation Data'!$M$315:$M$616,MATCH(LEFT(X427,255),LEFT('Disaggregation Data'!$J$315:$J$616,255),0))=0,(E427/F427)*100,INDEX('Disaggregation Data'!$M$315:$M$616,MATCH(LEFT(X427,255),LEFT('Disaggregation Data'!J$315:$J$616,255),0))),"")</f>
        <v/>
      </c>
      <c r="H427" s="420" t="str">
        <f t="array" ref="H427">IFERROR(IF(INDEX('Disaggregation Data'!$N$315:$N$616,MATCH(LEFT(X427,255),LEFT('Disaggregation Data'!$J$315:$J$616,255),0))=0,"",INDEX('Disaggregation Data'!$N$315:$N$616,MATCH(LEFT(X427,255),LEFT('Disaggregation Data'!J$315:$J$616,255),0))),"")</f>
        <v/>
      </c>
      <c r="I427" s="420" t="str">
        <f t="array" ref="I427">IFERROR(IF(INDEX('Disaggregation Data'!$Q$315:$Q$616,MATCH(LEFT(X427,255),LEFT('Disaggregation Data'!$J$315:$J$616,255),0))=0,"",INDEX('Disaggregation Data'!$Q$315:$Q$616,MATCH(LEFT(X427,255),LEFT('Disaggregation Data'!J$315:$J$616,255),0))),"")</f>
        <v/>
      </c>
      <c r="J427" s="434" t="str">
        <f t="array" ref="J427">IFERROR(IF(INDEX('Disaggregation Data'!$R$315:$R$616,MATCH(LEFT(X427,255),LEFT('Disaggregation Data'!$J$315:$J$616,255),0))=0,"",INDEX('Disaggregation Data'!$R$315:$R$616,MATCH(LEFT(X427,255),LEFT('Disaggregation Data'!J$315:$J$616,255),0))),"")</f>
        <v/>
      </c>
      <c r="K427" s="471"/>
      <c r="L427" s="471"/>
      <c r="M427" s="471"/>
      <c r="N427" s="471"/>
      <c r="O427" s="471"/>
      <c r="P427" s="416"/>
      <c r="Q427" s="416"/>
      <c r="R427" s="416"/>
      <c r="S427" s="416"/>
      <c r="T427" s="416"/>
      <c r="U427" s="420" t="str">
        <f t="array" ref="U427">IFERROR(IF(INDEX('Disaggregation Data'!$O$315:$O$616,MATCH(LEFT(X427,255),LEFT('Disaggregation Data'!$J$315:$J$616,255),0))=0,"",INDEX('Disaggregation Data'!$O$315:$O$616,MATCH(LEFT(X427,255),LEFT('Disaggregation Data'!J$315:$J$616,255),0))),"")</f>
        <v/>
      </c>
      <c r="V427" s="434" t="str">
        <f t="array" ref="V427">IFERROR(IF(INDEX('Disaggregation Data'!$P$315:$P$616,MATCH(LEFT(X427,255),LEFT('Disaggregation Data'!$J$315:$J$616,255),0))=0,"",INDEX('Disaggregation Data'!$P$315:$P$616,MATCH(LEFT(X427,255),LEFT('Disaggregation Data'!J$315:$J$616,255),0))),"")</f>
        <v/>
      </c>
      <c r="W427" s="514"/>
      <c r="X427" s="514" t="str">
        <f t="shared" si="28"/>
        <v/>
      </c>
      <c r="Y427" s="514">
        <f t="shared" si="29"/>
        <v>60</v>
      </c>
      <c r="Z427" s="514" t="str">
        <f t="shared" si="30"/>
        <v/>
      </c>
      <c r="AA427" s="514" t="b">
        <f t="shared" si="31"/>
        <v>0</v>
      </c>
      <c r="AB427" s="514" t="s">
        <v>1946</v>
      </c>
      <c r="AC427" s="514" t="str">
        <f t="array" ref="AC427">IFERROR(IF(INDEX('Disaggregation Records'!$G$95:$G$183,MATCH(LEFT(Z427,255),LEFT('Disaggregation Records'!$D$95:$D$183,255),0))=0,"",INDEX('Disaggregation Records'!$G$95:$G$183,MATCH(LEFT(Z427,255),LEFT('Disaggregation Records'!$D$95:$D$183,255),0))),"")</f>
        <v/>
      </c>
      <c r="AD427" s="514" t="s">
        <v>878</v>
      </c>
      <c r="AE427" s="379"/>
      <c r="AF427" s="133"/>
      <c r="AG427" s="133"/>
    </row>
    <row r="428" spans="1:33" ht="47.1" customHeight="1" x14ac:dyDescent="0.25">
      <c r="A428" s="396">
        <v>11</v>
      </c>
      <c r="B428" s="414" t="str">
        <f>IFERROR(VLOOKUP(A428,'Coverage Indicators - Section D'!$A$10:$Y$42,25,FALSE),"")</f>
        <v/>
      </c>
      <c r="C428" s="509" t="str">
        <f t="array" ref="C428">IFERROR(IF(INDEX('Disaggregation Records'!$E$95:$E$183,MATCH(LEFT(Z428,255),LEFT('Disaggregation Records'!$D$95:$D$183,255),0))=0,"",INDEX('Disaggregation Records'!$E$95:$E$183,MATCH(LEFT(Z428,255),LEFT('Disaggregation Records'!$D$95:$D$183,255),0))),"")</f>
        <v/>
      </c>
      <c r="D428" s="509" t="str">
        <f t="array" ref="D428">IFERROR(IF(INDEX('Disaggregation Records'!$F$95:$F$183,MATCH(LEFT(Z428,255),LEFT('Disaggregation Records'!$D$95:$D$183,255),0))=0,"",INDEX('Disaggregation Records'!$F$95:$F$183,MATCH(LEFT(Z428,255),LEFT('Disaggregation Records'!$D$95:$D$183,255),0))),"")</f>
        <v/>
      </c>
      <c r="E428" s="416" t="str">
        <f t="array" ref="E428">IFERROR(IF(INDEX('Disaggregation Data'!$K$315:$K$616,MATCH(LEFT(X428,255),LEFT('Disaggregation Data'!$J$315:$J$616,255),0))=0,"",INDEX('Disaggregation Data'!$K$315:$K$616,MATCH(LEFT(X428,255),LEFT('Disaggregation Data'!J$315:$J$616,255),0))),"")</f>
        <v/>
      </c>
      <c r="F428" s="417" t="str">
        <f t="array" ref="F428">IFERROR(IF(INDEX('Disaggregation Data'!$L$315:$L$616,MATCH(LEFT(X428,255),LEFT('Disaggregation Data'!$J$315:$J$616,255),0))=0,"",INDEX('Disaggregation Data'!$L$315:$L$616,MATCH(LEFT(X428,255),LEFT('Disaggregation Data'!J$315:$J$616,255),0))),"")</f>
        <v/>
      </c>
      <c r="G428" s="481" t="str">
        <f t="array" ref="G428">IFERROR(IF(INDEX('Disaggregation Data'!$M$315:$M$616,MATCH(LEFT(X428,255),LEFT('Disaggregation Data'!$J$315:$J$616,255),0))=0,(E428/F428)*100,INDEX('Disaggregation Data'!$M$315:$M$616,MATCH(LEFT(X428,255),LEFT('Disaggregation Data'!J$315:$J$616,255),0))),"")</f>
        <v/>
      </c>
      <c r="H428" s="420" t="str">
        <f t="array" ref="H428">IFERROR(IF(INDEX('Disaggregation Data'!$N$315:$N$616,MATCH(LEFT(X428,255),LEFT('Disaggregation Data'!$J$315:$J$616,255),0))=0,"",INDEX('Disaggregation Data'!$N$315:$N$616,MATCH(LEFT(X428,255),LEFT('Disaggregation Data'!J$315:$J$616,255),0))),"")</f>
        <v/>
      </c>
      <c r="I428" s="420" t="str">
        <f t="array" ref="I428">IFERROR(IF(INDEX('Disaggregation Data'!$Q$315:$Q$616,MATCH(LEFT(X428,255),LEFT('Disaggregation Data'!$J$315:$J$616,255),0))=0,"",INDEX('Disaggregation Data'!$Q$315:$Q$616,MATCH(LEFT(X428,255),LEFT('Disaggregation Data'!J$315:$J$616,255),0))),"")</f>
        <v/>
      </c>
      <c r="J428" s="434" t="str">
        <f t="array" ref="J428">IFERROR(IF(INDEX('Disaggregation Data'!$R$315:$R$616,MATCH(LEFT(X428,255),LEFT('Disaggregation Data'!$J$315:$J$616,255),0))=0,"",INDEX('Disaggregation Data'!$R$315:$R$616,MATCH(LEFT(X428,255),LEFT('Disaggregation Data'!J$315:$J$616,255),0))),"")</f>
        <v/>
      </c>
      <c r="K428" s="471"/>
      <c r="L428" s="471"/>
      <c r="M428" s="471"/>
      <c r="N428" s="471"/>
      <c r="O428" s="471"/>
      <c r="P428" s="416"/>
      <c r="Q428" s="416"/>
      <c r="R428" s="416"/>
      <c r="S428" s="416"/>
      <c r="T428" s="416"/>
      <c r="U428" s="420" t="str">
        <f t="array" ref="U428">IFERROR(IF(INDEX('Disaggregation Data'!$O$315:$O$616,MATCH(LEFT(X428,255),LEFT('Disaggregation Data'!$J$315:$J$616,255),0))=0,"",INDEX('Disaggregation Data'!$O$315:$O$616,MATCH(LEFT(X428,255),LEFT('Disaggregation Data'!J$315:$J$616,255),0))),"")</f>
        <v/>
      </c>
      <c r="V428" s="434" t="str">
        <f t="array" ref="V428">IFERROR(IF(INDEX('Disaggregation Data'!$P$315:$P$616,MATCH(LEFT(X428,255),LEFT('Disaggregation Data'!$J$315:$J$616,255),0))=0,"",INDEX('Disaggregation Data'!$P$315:$P$616,MATCH(LEFT(X428,255),LEFT('Disaggregation Data'!J$315:$J$616,255),0))),"")</f>
        <v/>
      </c>
      <c r="W428" s="514"/>
      <c r="X428" s="514" t="str">
        <f t="shared" si="28"/>
        <v/>
      </c>
      <c r="Y428" s="514">
        <f t="shared" si="29"/>
        <v>61</v>
      </c>
      <c r="Z428" s="514" t="str">
        <f t="shared" si="30"/>
        <v/>
      </c>
      <c r="AA428" s="514" t="b">
        <f t="shared" si="31"/>
        <v>0</v>
      </c>
      <c r="AB428" s="514" t="s">
        <v>1947</v>
      </c>
      <c r="AC428" s="514" t="str">
        <f t="array" ref="AC428">IFERROR(IF(INDEX('Disaggregation Records'!$G$95:$G$183,MATCH(LEFT(Z428,255),LEFT('Disaggregation Records'!$D$95:$D$183,255),0))=0,"",INDEX('Disaggregation Records'!$G$95:$G$183,MATCH(LEFT(Z428,255),LEFT('Disaggregation Records'!$D$95:$D$183,255),0))),"")</f>
        <v/>
      </c>
      <c r="AD428" s="514" t="s">
        <v>878</v>
      </c>
      <c r="AE428" s="379"/>
      <c r="AF428" s="133"/>
      <c r="AG428" s="133"/>
    </row>
    <row r="429" spans="1:33" ht="47.1" customHeight="1" x14ac:dyDescent="0.25">
      <c r="A429" s="396">
        <v>11</v>
      </c>
      <c r="B429" s="414" t="str">
        <f>IFERROR(VLOOKUP(A429,'Coverage Indicators - Section D'!$A$10:$Y$42,25,FALSE),"")</f>
        <v/>
      </c>
      <c r="C429" s="509" t="str">
        <f t="array" ref="C429">IFERROR(IF(INDEX('Disaggregation Records'!$E$95:$E$183,MATCH(LEFT(Z429,255),LEFT('Disaggregation Records'!$D$95:$D$183,255),0))=0,"",INDEX('Disaggregation Records'!$E$95:$E$183,MATCH(LEFT(Z429,255),LEFT('Disaggregation Records'!$D$95:$D$183,255),0))),"")</f>
        <v/>
      </c>
      <c r="D429" s="509" t="str">
        <f t="array" ref="D429">IFERROR(IF(INDEX('Disaggregation Records'!$F$95:$F$183,MATCH(LEFT(Z429,255),LEFT('Disaggregation Records'!$D$95:$D$183,255),0))=0,"",INDEX('Disaggregation Records'!$F$95:$F$183,MATCH(LEFT(Z429,255),LEFT('Disaggregation Records'!$D$95:$D$183,255),0))),"")</f>
        <v/>
      </c>
      <c r="E429" s="416" t="str">
        <f t="array" ref="E429">IFERROR(IF(INDEX('Disaggregation Data'!$K$315:$K$616,MATCH(LEFT(X429,255),LEFT('Disaggregation Data'!$J$315:$J$616,255),0))=0,"",INDEX('Disaggregation Data'!$K$315:$K$616,MATCH(LEFT(X429,255),LEFT('Disaggregation Data'!J$315:$J$616,255),0))),"")</f>
        <v/>
      </c>
      <c r="F429" s="417" t="str">
        <f t="array" ref="F429">IFERROR(IF(INDEX('Disaggregation Data'!$L$315:$L$616,MATCH(LEFT(X429,255),LEFT('Disaggregation Data'!$J$315:$J$616,255),0))=0,"",INDEX('Disaggregation Data'!$L$315:$L$616,MATCH(LEFT(X429,255),LEFT('Disaggregation Data'!J$315:$J$616,255),0))),"")</f>
        <v/>
      </c>
      <c r="G429" s="481" t="str">
        <f t="array" ref="G429">IFERROR(IF(INDEX('Disaggregation Data'!$M$315:$M$616,MATCH(LEFT(X429,255),LEFT('Disaggregation Data'!$J$315:$J$616,255),0))=0,(E429/F429)*100,INDEX('Disaggregation Data'!$M$315:$M$616,MATCH(LEFT(X429,255),LEFT('Disaggregation Data'!J$315:$J$616,255),0))),"")</f>
        <v/>
      </c>
      <c r="H429" s="420" t="str">
        <f t="array" ref="H429">IFERROR(IF(INDEX('Disaggregation Data'!$N$315:$N$616,MATCH(LEFT(X429,255),LEFT('Disaggregation Data'!$J$315:$J$616,255),0))=0,"",INDEX('Disaggregation Data'!$N$315:$N$616,MATCH(LEFT(X429,255),LEFT('Disaggregation Data'!J$315:$J$616,255),0))),"")</f>
        <v/>
      </c>
      <c r="I429" s="420" t="str">
        <f t="array" ref="I429">IFERROR(IF(INDEX('Disaggregation Data'!$Q$315:$Q$616,MATCH(LEFT(X429,255),LEFT('Disaggregation Data'!$J$315:$J$616,255),0))=0,"",INDEX('Disaggregation Data'!$Q$315:$Q$616,MATCH(LEFT(X429,255),LEFT('Disaggregation Data'!J$315:$J$616,255),0))),"")</f>
        <v/>
      </c>
      <c r="J429" s="434" t="str">
        <f t="array" ref="J429">IFERROR(IF(INDEX('Disaggregation Data'!$R$315:$R$616,MATCH(LEFT(X429,255),LEFT('Disaggregation Data'!$J$315:$J$616,255),0))=0,"",INDEX('Disaggregation Data'!$R$315:$R$616,MATCH(LEFT(X429,255),LEFT('Disaggregation Data'!J$315:$J$616,255),0))),"")</f>
        <v/>
      </c>
      <c r="K429" s="471"/>
      <c r="L429" s="471"/>
      <c r="M429" s="471"/>
      <c r="N429" s="471"/>
      <c r="O429" s="471"/>
      <c r="P429" s="416"/>
      <c r="Q429" s="416"/>
      <c r="R429" s="416"/>
      <c r="S429" s="416"/>
      <c r="T429" s="416"/>
      <c r="U429" s="420" t="str">
        <f t="array" ref="U429">IFERROR(IF(INDEX('Disaggregation Data'!$O$315:$O$616,MATCH(LEFT(X429,255),LEFT('Disaggregation Data'!$J$315:$J$616,255),0))=0,"",INDEX('Disaggregation Data'!$O$315:$O$616,MATCH(LEFT(X429,255),LEFT('Disaggregation Data'!J$315:$J$616,255),0))),"")</f>
        <v/>
      </c>
      <c r="V429" s="434" t="str">
        <f t="array" ref="V429">IFERROR(IF(INDEX('Disaggregation Data'!$P$315:$P$616,MATCH(LEFT(X429,255),LEFT('Disaggregation Data'!$J$315:$J$616,255),0))=0,"",INDEX('Disaggregation Data'!$P$315:$P$616,MATCH(LEFT(X429,255),LEFT('Disaggregation Data'!J$315:$J$616,255),0))),"")</f>
        <v/>
      </c>
      <c r="W429" s="514"/>
      <c r="X429" s="514" t="str">
        <f t="shared" si="28"/>
        <v/>
      </c>
      <c r="Y429" s="514">
        <f t="shared" si="29"/>
        <v>62</v>
      </c>
      <c r="Z429" s="514" t="str">
        <f t="shared" si="30"/>
        <v/>
      </c>
      <c r="AA429" s="514" t="b">
        <f t="shared" si="31"/>
        <v>0</v>
      </c>
      <c r="AB429" s="514" t="s">
        <v>1948</v>
      </c>
      <c r="AC429" s="514" t="str">
        <f t="array" ref="AC429">IFERROR(IF(INDEX('Disaggregation Records'!$G$95:$G$183,MATCH(LEFT(Z429,255),LEFT('Disaggregation Records'!$D$95:$D$183,255),0))=0,"",INDEX('Disaggregation Records'!$G$95:$G$183,MATCH(LEFT(Z429,255),LEFT('Disaggregation Records'!$D$95:$D$183,255),0))),"")</f>
        <v/>
      </c>
      <c r="AD429" s="514" t="s">
        <v>878</v>
      </c>
      <c r="AE429" s="379"/>
      <c r="AF429" s="133"/>
      <c r="AG429" s="133"/>
    </row>
    <row r="430" spans="1:33" ht="47.1" customHeight="1" x14ac:dyDescent="0.25">
      <c r="A430" s="396">
        <v>11</v>
      </c>
      <c r="B430" s="414" t="str">
        <f>IFERROR(VLOOKUP(A430,'Coverage Indicators - Section D'!$A$10:$Y$42,25,FALSE),"")</f>
        <v/>
      </c>
      <c r="C430" s="509" t="str">
        <f t="array" ref="C430">IFERROR(IF(INDEX('Disaggregation Records'!$E$95:$E$183,MATCH(LEFT(Z430,255),LEFT('Disaggregation Records'!$D$95:$D$183,255),0))=0,"",INDEX('Disaggregation Records'!$E$95:$E$183,MATCH(LEFT(Z430,255),LEFT('Disaggregation Records'!$D$95:$D$183,255),0))),"")</f>
        <v/>
      </c>
      <c r="D430" s="509" t="str">
        <f t="array" ref="D430">IFERROR(IF(INDEX('Disaggregation Records'!$F$95:$F$183,MATCH(LEFT(Z430,255),LEFT('Disaggregation Records'!$D$95:$D$183,255),0))=0,"",INDEX('Disaggregation Records'!$F$95:$F$183,MATCH(LEFT(Z430,255),LEFT('Disaggregation Records'!$D$95:$D$183,255),0))),"")</f>
        <v/>
      </c>
      <c r="E430" s="416" t="str">
        <f t="array" ref="E430">IFERROR(IF(INDEX('Disaggregation Data'!$K$315:$K$616,MATCH(LEFT(X430,255),LEFT('Disaggregation Data'!$J$315:$J$616,255),0))=0,"",INDEX('Disaggregation Data'!$K$315:$K$616,MATCH(LEFT(X430,255),LEFT('Disaggregation Data'!J$315:$J$616,255),0))),"")</f>
        <v/>
      </c>
      <c r="F430" s="417" t="str">
        <f t="array" ref="F430">IFERROR(IF(INDEX('Disaggregation Data'!$L$315:$L$616,MATCH(LEFT(X430,255),LEFT('Disaggregation Data'!$J$315:$J$616,255),0))=0,"",INDEX('Disaggregation Data'!$L$315:$L$616,MATCH(LEFT(X430,255),LEFT('Disaggregation Data'!J$315:$J$616,255),0))),"")</f>
        <v/>
      </c>
      <c r="G430" s="481" t="str">
        <f t="array" ref="G430">IFERROR(IF(INDEX('Disaggregation Data'!$M$315:$M$616,MATCH(LEFT(X430,255),LEFT('Disaggregation Data'!$J$315:$J$616,255),0))=0,(E430/F430)*100,INDEX('Disaggregation Data'!$M$315:$M$616,MATCH(LEFT(X430,255),LEFT('Disaggregation Data'!J$315:$J$616,255),0))),"")</f>
        <v/>
      </c>
      <c r="H430" s="420" t="str">
        <f t="array" ref="H430">IFERROR(IF(INDEX('Disaggregation Data'!$N$315:$N$616,MATCH(LEFT(X430,255),LEFT('Disaggregation Data'!$J$315:$J$616,255),0))=0,"",INDEX('Disaggregation Data'!$N$315:$N$616,MATCH(LEFT(X430,255),LEFT('Disaggregation Data'!J$315:$J$616,255),0))),"")</f>
        <v/>
      </c>
      <c r="I430" s="420" t="str">
        <f t="array" ref="I430">IFERROR(IF(INDEX('Disaggregation Data'!$Q$315:$Q$616,MATCH(LEFT(X430,255),LEFT('Disaggregation Data'!$J$315:$J$616,255),0))=0,"",INDEX('Disaggregation Data'!$Q$315:$Q$616,MATCH(LEFT(X430,255),LEFT('Disaggregation Data'!J$315:$J$616,255),0))),"")</f>
        <v/>
      </c>
      <c r="J430" s="434" t="str">
        <f t="array" ref="J430">IFERROR(IF(INDEX('Disaggregation Data'!$R$315:$R$616,MATCH(LEFT(X430,255),LEFT('Disaggregation Data'!$J$315:$J$616,255),0))=0,"",INDEX('Disaggregation Data'!$R$315:$R$616,MATCH(LEFT(X430,255),LEFT('Disaggregation Data'!J$315:$J$616,255),0))),"")</f>
        <v/>
      </c>
      <c r="K430" s="471"/>
      <c r="L430" s="471"/>
      <c r="M430" s="471"/>
      <c r="N430" s="471"/>
      <c r="O430" s="471"/>
      <c r="P430" s="416"/>
      <c r="Q430" s="416"/>
      <c r="R430" s="416"/>
      <c r="S430" s="416"/>
      <c r="T430" s="416"/>
      <c r="U430" s="420" t="str">
        <f t="array" ref="U430">IFERROR(IF(INDEX('Disaggregation Data'!$O$315:$O$616,MATCH(LEFT(X430,255),LEFT('Disaggregation Data'!$J$315:$J$616,255),0))=0,"",INDEX('Disaggregation Data'!$O$315:$O$616,MATCH(LEFT(X430,255),LEFT('Disaggregation Data'!J$315:$J$616,255),0))),"")</f>
        <v/>
      </c>
      <c r="V430" s="434" t="str">
        <f t="array" ref="V430">IFERROR(IF(INDEX('Disaggregation Data'!$P$315:$P$616,MATCH(LEFT(X430,255),LEFT('Disaggregation Data'!$J$315:$J$616,255),0))=0,"",INDEX('Disaggregation Data'!$P$315:$P$616,MATCH(LEFT(X430,255),LEFT('Disaggregation Data'!J$315:$J$616,255),0))),"")</f>
        <v/>
      </c>
      <c r="W430" s="514"/>
      <c r="X430" s="514" t="str">
        <f t="shared" si="28"/>
        <v/>
      </c>
      <c r="Y430" s="514">
        <f t="shared" si="29"/>
        <v>63</v>
      </c>
      <c r="Z430" s="514" t="str">
        <f t="shared" si="30"/>
        <v/>
      </c>
      <c r="AA430" s="514" t="b">
        <f t="shared" si="31"/>
        <v>0</v>
      </c>
      <c r="AB430" s="514" t="s">
        <v>1949</v>
      </c>
      <c r="AC430" s="514" t="str">
        <f t="array" ref="AC430">IFERROR(IF(INDEX('Disaggregation Records'!$G$95:$G$183,MATCH(LEFT(Z430,255),LEFT('Disaggregation Records'!$D$95:$D$183,255),0))=0,"",INDEX('Disaggregation Records'!$G$95:$G$183,MATCH(LEFT(Z430,255),LEFT('Disaggregation Records'!$D$95:$D$183,255),0))),"")</f>
        <v/>
      </c>
      <c r="AD430" s="514" t="s">
        <v>878</v>
      </c>
      <c r="AE430" s="379"/>
      <c r="AF430" s="133"/>
      <c r="AG430" s="133"/>
    </row>
    <row r="431" spans="1:33" ht="47.1" customHeight="1" x14ac:dyDescent="0.25">
      <c r="A431" s="396">
        <v>11</v>
      </c>
      <c r="B431" s="414" t="str">
        <f>IFERROR(VLOOKUP(A431,'Coverage Indicators - Section D'!$A$10:$Y$42,25,FALSE),"")</f>
        <v/>
      </c>
      <c r="C431" s="509" t="str">
        <f t="array" ref="C431">IFERROR(IF(INDEX('Disaggregation Records'!$E$95:$E$183,MATCH(LEFT(Z431,255),LEFT('Disaggregation Records'!$D$95:$D$183,255),0))=0,"",INDEX('Disaggregation Records'!$E$95:$E$183,MATCH(LEFT(Z431,255),LEFT('Disaggregation Records'!$D$95:$D$183,255),0))),"")</f>
        <v/>
      </c>
      <c r="D431" s="509" t="str">
        <f t="array" ref="D431">IFERROR(IF(INDEX('Disaggregation Records'!$F$95:$F$183,MATCH(LEFT(Z431,255),LEFT('Disaggregation Records'!$D$95:$D$183,255),0))=0,"",INDEX('Disaggregation Records'!$F$95:$F$183,MATCH(LEFT(Z431,255),LEFT('Disaggregation Records'!$D$95:$D$183,255),0))),"")</f>
        <v/>
      </c>
      <c r="E431" s="416" t="str">
        <f t="array" ref="E431">IFERROR(IF(INDEX('Disaggregation Data'!$K$315:$K$616,MATCH(LEFT(X431,255),LEFT('Disaggregation Data'!$J$315:$J$616,255),0))=0,"",INDEX('Disaggregation Data'!$K$315:$K$616,MATCH(LEFT(X431,255),LEFT('Disaggregation Data'!J$315:$J$616,255),0))),"")</f>
        <v/>
      </c>
      <c r="F431" s="417" t="str">
        <f t="array" ref="F431">IFERROR(IF(INDEX('Disaggregation Data'!$L$315:$L$616,MATCH(LEFT(X431,255),LEFT('Disaggregation Data'!$J$315:$J$616,255),0))=0,"",INDEX('Disaggregation Data'!$L$315:$L$616,MATCH(LEFT(X431,255),LEFT('Disaggregation Data'!J$315:$J$616,255),0))),"")</f>
        <v/>
      </c>
      <c r="G431" s="481" t="str">
        <f t="array" ref="G431">IFERROR(IF(INDEX('Disaggregation Data'!$M$315:$M$616,MATCH(LEFT(X431,255),LEFT('Disaggregation Data'!$J$315:$J$616,255),0))=0,(E431/F431)*100,INDEX('Disaggregation Data'!$M$315:$M$616,MATCH(LEFT(X431,255),LEFT('Disaggregation Data'!J$315:$J$616,255),0))),"")</f>
        <v/>
      </c>
      <c r="H431" s="420" t="str">
        <f t="array" ref="H431">IFERROR(IF(INDEX('Disaggregation Data'!$N$315:$N$616,MATCH(LEFT(X431,255),LEFT('Disaggregation Data'!$J$315:$J$616,255),0))=0,"",INDEX('Disaggregation Data'!$N$315:$N$616,MATCH(LEFT(X431,255),LEFT('Disaggregation Data'!J$315:$J$616,255),0))),"")</f>
        <v/>
      </c>
      <c r="I431" s="420" t="str">
        <f t="array" ref="I431">IFERROR(IF(INDEX('Disaggregation Data'!$Q$315:$Q$616,MATCH(LEFT(X431,255),LEFT('Disaggregation Data'!$J$315:$J$616,255),0))=0,"",INDEX('Disaggregation Data'!$Q$315:$Q$616,MATCH(LEFT(X431,255),LEFT('Disaggregation Data'!J$315:$J$616,255),0))),"")</f>
        <v/>
      </c>
      <c r="J431" s="434" t="str">
        <f t="array" ref="J431">IFERROR(IF(INDEX('Disaggregation Data'!$R$315:$R$616,MATCH(LEFT(X431,255),LEFT('Disaggregation Data'!$J$315:$J$616,255),0))=0,"",INDEX('Disaggregation Data'!$R$315:$R$616,MATCH(LEFT(X431,255),LEFT('Disaggregation Data'!J$315:$J$616,255),0))),"")</f>
        <v/>
      </c>
      <c r="K431" s="471"/>
      <c r="L431" s="471"/>
      <c r="M431" s="471"/>
      <c r="N431" s="471"/>
      <c r="O431" s="471"/>
      <c r="P431" s="416"/>
      <c r="Q431" s="416"/>
      <c r="R431" s="416"/>
      <c r="S431" s="416"/>
      <c r="T431" s="416"/>
      <c r="U431" s="420" t="str">
        <f t="array" ref="U431">IFERROR(IF(INDEX('Disaggregation Data'!$O$315:$O$616,MATCH(LEFT(X431,255),LEFT('Disaggregation Data'!$J$315:$J$616,255),0))=0,"",INDEX('Disaggregation Data'!$O$315:$O$616,MATCH(LEFT(X431,255),LEFT('Disaggregation Data'!J$315:$J$616,255),0))),"")</f>
        <v/>
      </c>
      <c r="V431" s="434" t="str">
        <f t="array" ref="V431">IFERROR(IF(INDEX('Disaggregation Data'!$P$315:$P$616,MATCH(LEFT(X431,255),LEFT('Disaggregation Data'!$J$315:$J$616,255),0))=0,"",INDEX('Disaggregation Data'!$P$315:$P$616,MATCH(LEFT(X431,255),LEFT('Disaggregation Data'!J$315:$J$616,255),0))),"")</f>
        <v/>
      </c>
      <c r="W431" s="514"/>
      <c r="X431" s="514" t="str">
        <f t="shared" si="28"/>
        <v/>
      </c>
      <c r="Y431" s="514">
        <f t="shared" si="29"/>
        <v>64</v>
      </c>
      <c r="Z431" s="514" t="str">
        <f t="shared" si="30"/>
        <v/>
      </c>
      <c r="AA431" s="514" t="b">
        <f t="shared" si="31"/>
        <v>0</v>
      </c>
      <c r="AB431" s="514" t="s">
        <v>1950</v>
      </c>
      <c r="AC431" s="514" t="str">
        <f t="array" ref="AC431">IFERROR(IF(INDEX('Disaggregation Records'!$G$95:$G$183,MATCH(LEFT(Z431,255),LEFT('Disaggregation Records'!$D$95:$D$183,255),0))=0,"",INDEX('Disaggregation Records'!$G$95:$G$183,MATCH(LEFT(Z431,255),LEFT('Disaggregation Records'!$D$95:$D$183,255),0))),"")</f>
        <v/>
      </c>
      <c r="AD431" s="514" t="s">
        <v>878</v>
      </c>
      <c r="AE431" s="379"/>
      <c r="AF431" s="133"/>
      <c r="AG431" s="133"/>
    </row>
    <row r="432" spans="1:33" ht="47.1" customHeight="1" x14ac:dyDescent="0.25">
      <c r="A432" s="396">
        <v>11</v>
      </c>
      <c r="B432" s="414" t="str">
        <f>IFERROR(VLOOKUP(A432,'Coverage Indicators - Section D'!$A$10:$Y$42,25,FALSE),"")</f>
        <v/>
      </c>
      <c r="C432" s="509" t="str">
        <f t="array" ref="C432">IFERROR(IF(INDEX('Disaggregation Records'!$E$95:$E$183,MATCH(LEFT(Z432,255),LEFT('Disaggregation Records'!$D$95:$D$183,255),0))=0,"",INDEX('Disaggregation Records'!$E$95:$E$183,MATCH(LEFT(Z432,255),LEFT('Disaggregation Records'!$D$95:$D$183,255),0))),"")</f>
        <v/>
      </c>
      <c r="D432" s="509" t="str">
        <f t="array" ref="D432">IFERROR(IF(INDEX('Disaggregation Records'!$F$95:$F$183,MATCH(LEFT(Z432,255),LEFT('Disaggregation Records'!$D$95:$D$183,255),0))=0,"",INDEX('Disaggregation Records'!$F$95:$F$183,MATCH(LEFT(Z432,255),LEFT('Disaggregation Records'!$D$95:$D$183,255),0))),"")</f>
        <v/>
      </c>
      <c r="E432" s="416" t="str">
        <f t="array" ref="E432">IFERROR(IF(INDEX('Disaggregation Data'!$K$315:$K$616,MATCH(LEFT(X432,255),LEFT('Disaggregation Data'!$J$315:$J$616,255),0))=0,"",INDEX('Disaggregation Data'!$K$315:$K$616,MATCH(LEFT(X432,255),LEFT('Disaggregation Data'!J$315:$J$616,255),0))),"")</f>
        <v/>
      </c>
      <c r="F432" s="417" t="str">
        <f t="array" ref="F432">IFERROR(IF(INDEX('Disaggregation Data'!$L$315:$L$616,MATCH(LEFT(X432,255),LEFT('Disaggregation Data'!$J$315:$J$616,255),0))=0,"",INDEX('Disaggregation Data'!$L$315:$L$616,MATCH(LEFT(X432,255),LEFT('Disaggregation Data'!J$315:$J$616,255),0))),"")</f>
        <v/>
      </c>
      <c r="G432" s="481" t="str">
        <f t="array" ref="G432">IFERROR(IF(INDEX('Disaggregation Data'!$M$315:$M$616,MATCH(LEFT(X432,255),LEFT('Disaggregation Data'!$J$315:$J$616,255),0))=0,(E432/F432)*100,INDEX('Disaggregation Data'!$M$315:$M$616,MATCH(LEFT(X432,255),LEFT('Disaggregation Data'!J$315:$J$616,255),0))),"")</f>
        <v/>
      </c>
      <c r="H432" s="420" t="str">
        <f t="array" ref="H432">IFERROR(IF(INDEX('Disaggregation Data'!$N$315:$N$616,MATCH(LEFT(X432,255),LEFT('Disaggregation Data'!$J$315:$J$616,255),0))=0,"",INDEX('Disaggregation Data'!$N$315:$N$616,MATCH(LEFT(X432,255),LEFT('Disaggregation Data'!J$315:$J$616,255),0))),"")</f>
        <v/>
      </c>
      <c r="I432" s="420" t="str">
        <f t="array" ref="I432">IFERROR(IF(INDEX('Disaggregation Data'!$Q$315:$Q$616,MATCH(LEFT(X432,255),LEFT('Disaggregation Data'!$J$315:$J$616,255),0))=0,"",INDEX('Disaggregation Data'!$Q$315:$Q$616,MATCH(LEFT(X432,255),LEFT('Disaggregation Data'!J$315:$J$616,255),0))),"")</f>
        <v/>
      </c>
      <c r="J432" s="434" t="str">
        <f t="array" ref="J432">IFERROR(IF(INDEX('Disaggregation Data'!$R$315:$R$616,MATCH(LEFT(X432,255),LEFT('Disaggregation Data'!$J$315:$J$616,255),0))=0,"",INDEX('Disaggregation Data'!$R$315:$R$616,MATCH(LEFT(X432,255),LEFT('Disaggregation Data'!J$315:$J$616,255),0))),"")</f>
        <v/>
      </c>
      <c r="K432" s="471"/>
      <c r="L432" s="471"/>
      <c r="M432" s="471"/>
      <c r="N432" s="471"/>
      <c r="O432" s="471"/>
      <c r="P432" s="416"/>
      <c r="Q432" s="416"/>
      <c r="R432" s="416"/>
      <c r="S432" s="416"/>
      <c r="T432" s="416"/>
      <c r="U432" s="420" t="str">
        <f t="array" ref="U432">IFERROR(IF(INDEX('Disaggregation Data'!$O$315:$O$616,MATCH(LEFT(X432,255),LEFT('Disaggregation Data'!$J$315:$J$616,255),0))=0,"",INDEX('Disaggregation Data'!$O$315:$O$616,MATCH(LEFT(X432,255),LEFT('Disaggregation Data'!J$315:$J$616,255),0))),"")</f>
        <v/>
      </c>
      <c r="V432" s="434" t="str">
        <f t="array" ref="V432">IFERROR(IF(INDEX('Disaggregation Data'!$P$315:$P$616,MATCH(LEFT(X432,255),LEFT('Disaggregation Data'!$J$315:$J$616,255),0))=0,"",INDEX('Disaggregation Data'!$P$315:$P$616,MATCH(LEFT(X432,255),LEFT('Disaggregation Data'!J$315:$J$616,255),0))),"")</f>
        <v/>
      </c>
      <c r="W432" s="514"/>
      <c r="X432" s="514" t="str">
        <f t="shared" si="28"/>
        <v/>
      </c>
      <c r="Y432" s="514">
        <f t="shared" si="29"/>
        <v>65</v>
      </c>
      <c r="Z432" s="514" t="str">
        <f t="shared" si="30"/>
        <v/>
      </c>
      <c r="AA432" s="514" t="b">
        <f t="shared" si="31"/>
        <v>0</v>
      </c>
      <c r="AB432" s="514" t="s">
        <v>1951</v>
      </c>
      <c r="AC432" s="514" t="str">
        <f t="array" ref="AC432">IFERROR(IF(INDEX('Disaggregation Records'!$G$95:$G$183,MATCH(LEFT(Z432,255),LEFT('Disaggregation Records'!$D$95:$D$183,255),0))=0,"",INDEX('Disaggregation Records'!$G$95:$G$183,MATCH(LEFT(Z432,255),LEFT('Disaggregation Records'!$D$95:$D$183,255),0))),"")</f>
        <v/>
      </c>
      <c r="AD432" s="514" t="s">
        <v>878</v>
      </c>
      <c r="AE432" s="379"/>
      <c r="AF432" s="133"/>
      <c r="AG432" s="133"/>
    </row>
    <row r="433" spans="1:33" ht="47.1" customHeight="1" x14ac:dyDescent="0.25">
      <c r="A433" s="396">
        <v>11</v>
      </c>
      <c r="B433" s="414" t="str">
        <f>IFERROR(VLOOKUP(A433,'Coverage Indicators - Section D'!$A$10:$Y$42,25,FALSE),"")</f>
        <v/>
      </c>
      <c r="C433" s="509" t="str">
        <f t="array" ref="C433">IFERROR(IF(INDEX('Disaggregation Records'!$E$95:$E$183,MATCH(LEFT(Z433,255),LEFT('Disaggregation Records'!$D$95:$D$183,255),0))=0,"",INDEX('Disaggregation Records'!$E$95:$E$183,MATCH(LEFT(Z433,255),LEFT('Disaggregation Records'!$D$95:$D$183,255),0))),"")</f>
        <v/>
      </c>
      <c r="D433" s="509" t="str">
        <f t="array" ref="D433">IFERROR(IF(INDEX('Disaggregation Records'!$F$95:$F$183,MATCH(LEFT(Z433,255),LEFT('Disaggregation Records'!$D$95:$D$183,255),0))=0,"",INDEX('Disaggregation Records'!$F$95:$F$183,MATCH(LEFT(Z433,255),LEFT('Disaggregation Records'!$D$95:$D$183,255),0))),"")</f>
        <v/>
      </c>
      <c r="E433" s="416" t="str">
        <f t="array" ref="E433">IFERROR(IF(INDEX('Disaggregation Data'!$K$315:$K$616,MATCH(LEFT(X433,255),LEFT('Disaggregation Data'!$J$315:$J$616,255),0))=0,"",INDEX('Disaggregation Data'!$K$315:$K$616,MATCH(LEFT(X433,255),LEFT('Disaggregation Data'!J$315:$J$616,255),0))),"")</f>
        <v/>
      </c>
      <c r="F433" s="417" t="str">
        <f t="array" ref="F433">IFERROR(IF(INDEX('Disaggregation Data'!$L$315:$L$616,MATCH(LEFT(X433,255),LEFT('Disaggregation Data'!$J$315:$J$616,255),0))=0,"",INDEX('Disaggregation Data'!$L$315:$L$616,MATCH(LEFT(X433,255),LEFT('Disaggregation Data'!J$315:$J$616,255),0))),"")</f>
        <v/>
      </c>
      <c r="G433" s="481" t="str">
        <f t="array" ref="G433">IFERROR(IF(INDEX('Disaggregation Data'!$M$315:$M$616,MATCH(LEFT(X433,255),LEFT('Disaggregation Data'!$J$315:$J$616,255),0))=0,(E433/F433)*100,INDEX('Disaggregation Data'!$M$315:$M$616,MATCH(LEFT(X433,255),LEFT('Disaggregation Data'!J$315:$J$616,255),0))),"")</f>
        <v/>
      </c>
      <c r="H433" s="420" t="str">
        <f t="array" ref="H433">IFERROR(IF(INDEX('Disaggregation Data'!$N$315:$N$616,MATCH(LEFT(X433,255),LEFT('Disaggregation Data'!$J$315:$J$616,255),0))=0,"",INDEX('Disaggregation Data'!$N$315:$N$616,MATCH(LEFT(X433,255),LEFT('Disaggregation Data'!J$315:$J$616,255),0))),"")</f>
        <v/>
      </c>
      <c r="I433" s="420" t="str">
        <f t="array" ref="I433">IFERROR(IF(INDEX('Disaggregation Data'!$Q$315:$Q$616,MATCH(LEFT(X433,255),LEFT('Disaggregation Data'!$J$315:$J$616,255),0))=0,"",INDEX('Disaggregation Data'!$Q$315:$Q$616,MATCH(LEFT(X433,255),LEFT('Disaggregation Data'!J$315:$J$616,255),0))),"")</f>
        <v/>
      </c>
      <c r="J433" s="434" t="str">
        <f t="array" ref="J433">IFERROR(IF(INDEX('Disaggregation Data'!$R$315:$R$616,MATCH(LEFT(X433,255),LEFT('Disaggregation Data'!$J$315:$J$616,255),0))=0,"",INDEX('Disaggregation Data'!$R$315:$R$616,MATCH(LEFT(X433,255),LEFT('Disaggregation Data'!J$315:$J$616,255),0))),"")</f>
        <v/>
      </c>
      <c r="K433" s="471"/>
      <c r="L433" s="471"/>
      <c r="M433" s="471"/>
      <c r="N433" s="471"/>
      <c r="O433" s="471"/>
      <c r="P433" s="416"/>
      <c r="Q433" s="416"/>
      <c r="R433" s="416"/>
      <c r="S433" s="416"/>
      <c r="T433" s="416"/>
      <c r="U433" s="420" t="str">
        <f t="array" ref="U433">IFERROR(IF(INDEX('Disaggregation Data'!$O$315:$O$616,MATCH(LEFT(X433,255),LEFT('Disaggregation Data'!$J$315:$J$616,255),0))=0,"",INDEX('Disaggregation Data'!$O$315:$O$616,MATCH(LEFT(X433,255),LEFT('Disaggregation Data'!J$315:$J$616,255),0))),"")</f>
        <v/>
      </c>
      <c r="V433" s="434" t="str">
        <f t="array" ref="V433">IFERROR(IF(INDEX('Disaggregation Data'!$P$315:$P$616,MATCH(LEFT(X433,255),LEFT('Disaggregation Data'!$J$315:$J$616,255),0))=0,"",INDEX('Disaggregation Data'!$P$315:$P$616,MATCH(LEFT(X433,255),LEFT('Disaggregation Data'!J$315:$J$616,255),0))),"")</f>
        <v/>
      </c>
      <c r="W433" s="514"/>
      <c r="X433" s="514" t="str">
        <f t="shared" si="28"/>
        <v/>
      </c>
      <c r="Y433" s="514">
        <f t="shared" si="29"/>
        <v>66</v>
      </c>
      <c r="Z433" s="514" t="str">
        <f t="shared" si="30"/>
        <v/>
      </c>
      <c r="AA433" s="514" t="b">
        <f t="shared" si="31"/>
        <v>0</v>
      </c>
      <c r="AB433" s="514" t="s">
        <v>1952</v>
      </c>
      <c r="AC433" s="514" t="str">
        <f t="array" ref="AC433">IFERROR(IF(INDEX('Disaggregation Records'!$G$95:$G$183,MATCH(LEFT(Z433,255),LEFT('Disaggregation Records'!$D$95:$D$183,255),0))=0,"",INDEX('Disaggregation Records'!$G$95:$G$183,MATCH(LEFT(Z433,255),LEFT('Disaggregation Records'!$D$95:$D$183,255),0))),"")</f>
        <v/>
      </c>
      <c r="AD433" s="514" t="s">
        <v>878</v>
      </c>
      <c r="AE433" s="379"/>
      <c r="AF433" s="133"/>
      <c r="AG433" s="133"/>
    </row>
    <row r="434" spans="1:33" ht="47.1" customHeight="1" x14ac:dyDescent="0.25">
      <c r="A434" s="396">
        <v>11</v>
      </c>
      <c r="B434" s="414" t="str">
        <f>IFERROR(VLOOKUP(A434,'Coverage Indicators - Section D'!$A$10:$Y$42,25,FALSE),"")</f>
        <v/>
      </c>
      <c r="C434" s="509" t="str">
        <f t="array" ref="C434">IFERROR(IF(INDEX('Disaggregation Records'!$E$95:$E$183,MATCH(LEFT(Z434,255),LEFT('Disaggregation Records'!$D$95:$D$183,255),0))=0,"",INDEX('Disaggregation Records'!$E$95:$E$183,MATCH(LEFT(Z434,255),LEFT('Disaggregation Records'!$D$95:$D$183,255),0))),"")</f>
        <v/>
      </c>
      <c r="D434" s="509" t="str">
        <f t="array" ref="D434">IFERROR(IF(INDEX('Disaggregation Records'!$F$95:$F$183,MATCH(LEFT(Z434,255),LEFT('Disaggregation Records'!$D$95:$D$183,255),0))=0,"",INDEX('Disaggregation Records'!$F$95:$F$183,MATCH(LEFT(Z434,255),LEFT('Disaggregation Records'!$D$95:$D$183,255),0))),"")</f>
        <v/>
      </c>
      <c r="E434" s="416" t="str">
        <f t="array" ref="E434">IFERROR(IF(INDEX('Disaggregation Data'!$K$315:$K$616,MATCH(LEFT(X434,255),LEFT('Disaggregation Data'!$J$315:$J$616,255),0))=0,"",INDEX('Disaggregation Data'!$K$315:$K$616,MATCH(LEFT(X434,255),LEFT('Disaggregation Data'!J$315:$J$616,255),0))),"")</f>
        <v/>
      </c>
      <c r="F434" s="417" t="str">
        <f t="array" ref="F434">IFERROR(IF(INDEX('Disaggregation Data'!$L$315:$L$616,MATCH(LEFT(X434,255),LEFT('Disaggregation Data'!$J$315:$J$616,255),0))=0,"",INDEX('Disaggregation Data'!$L$315:$L$616,MATCH(LEFT(X434,255),LEFT('Disaggregation Data'!J$315:$J$616,255),0))),"")</f>
        <v/>
      </c>
      <c r="G434" s="481" t="str">
        <f t="array" ref="G434">IFERROR(IF(INDEX('Disaggregation Data'!$M$315:$M$616,MATCH(LEFT(X434,255),LEFT('Disaggregation Data'!$J$315:$J$616,255),0))=0,(E434/F434)*100,INDEX('Disaggregation Data'!$M$315:$M$616,MATCH(LEFT(X434,255),LEFT('Disaggregation Data'!J$315:$J$616,255),0))),"")</f>
        <v/>
      </c>
      <c r="H434" s="420" t="str">
        <f t="array" ref="H434">IFERROR(IF(INDEX('Disaggregation Data'!$N$315:$N$616,MATCH(LEFT(X434,255),LEFT('Disaggregation Data'!$J$315:$J$616,255),0))=0,"",INDEX('Disaggregation Data'!$N$315:$N$616,MATCH(LEFT(X434,255),LEFT('Disaggregation Data'!J$315:$J$616,255),0))),"")</f>
        <v/>
      </c>
      <c r="I434" s="420" t="str">
        <f t="array" ref="I434">IFERROR(IF(INDEX('Disaggregation Data'!$Q$315:$Q$616,MATCH(LEFT(X434,255),LEFT('Disaggregation Data'!$J$315:$J$616,255),0))=0,"",INDEX('Disaggregation Data'!$Q$315:$Q$616,MATCH(LEFT(X434,255),LEFT('Disaggregation Data'!J$315:$J$616,255),0))),"")</f>
        <v/>
      </c>
      <c r="J434" s="434" t="str">
        <f t="array" ref="J434">IFERROR(IF(INDEX('Disaggregation Data'!$R$315:$R$616,MATCH(LEFT(X434,255),LEFT('Disaggregation Data'!$J$315:$J$616,255),0))=0,"",INDEX('Disaggregation Data'!$R$315:$R$616,MATCH(LEFT(X434,255),LEFT('Disaggregation Data'!J$315:$J$616,255),0))),"")</f>
        <v/>
      </c>
      <c r="K434" s="471"/>
      <c r="L434" s="471"/>
      <c r="M434" s="471"/>
      <c r="N434" s="471"/>
      <c r="O434" s="471"/>
      <c r="P434" s="416"/>
      <c r="Q434" s="416"/>
      <c r="R434" s="416"/>
      <c r="S434" s="416"/>
      <c r="T434" s="416"/>
      <c r="U434" s="420" t="str">
        <f t="array" ref="U434">IFERROR(IF(INDEX('Disaggregation Data'!$O$315:$O$616,MATCH(LEFT(X434,255),LEFT('Disaggregation Data'!$J$315:$J$616,255),0))=0,"",INDEX('Disaggregation Data'!$O$315:$O$616,MATCH(LEFT(X434,255),LEFT('Disaggregation Data'!J$315:$J$616,255),0))),"")</f>
        <v/>
      </c>
      <c r="V434" s="434" t="str">
        <f t="array" ref="V434">IFERROR(IF(INDEX('Disaggregation Data'!$P$315:$P$616,MATCH(LEFT(X434,255),LEFT('Disaggregation Data'!$J$315:$J$616,255),0))=0,"",INDEX('Disaggregation Data'!$P$315:$P$616,MATCH(LEFT(X434,255),LEFT('Disaggregation Data'!J$315:$J$616,255),0))),"")</f>
        <v/>
      </c>
      <c r="W434" s="514"/>
      <c r="X434" s="514" t="str">
        <f t="shared" si="28"/>
        <v/>
      </c>
      <c r="Y434" s="514">
        <f t="shared" si="29"/>
        <v>67</v>
      </c>
      <c r="Z434" s="514" t="str">
        <f t="shared" si="30"/>
        <v/>
      </c>
      <c r="AA434" s="514" t="b">
        <f t="shared" si="31"/>
        <v>0</v>
      </c>
      <c r="AB434" s="514" t="s">
        <v>1953</v>
      </c>
      <c r="AC434" s="514" t="str">
        <f t="array" ref="AC434">IFERROR(IF(INDEX('Disaggregation Records'!$G$95:$G$183,MATCH(LEFT(Z434,255),LEFT('Disaggregation Records'!$D$95:$D$183,255),0))=0,"",INDEX('Disaggregation Records'!$G$95:$G$183,MATCH(LEFT(Z434,255),LEFT('Disaggregation Records'!$D$95:$D$183,255),0))),"")</f>
        <v/>
      </c>
      <c r="AD434" s="514" t="s">
        <v>878</v>
      </c>
      <c r="AE434" s="379"/>
      <c r="AF434" s="133"/>
      <c r="AG434" s="133"/>
    </row>
    <row r="435" spans="1:33" ht="47.1" customHeight="1" x14ac:dyDescent="0.25">
      <c r="A435" s="396">
        <v>11</v>
      </c>
      <c r="B435" s="414" t="str">
        <f>IFERROR(VLOOKUP(A435,'Coverage Indicators - Section D'!$A$10:$Y$42,25,FALSE),"")</f>
        <v/>
      </c>
      <c r="C435" s="509" t="str">
        <f t="array" ref="C435">IFERROR(IF(INDEX('Disaggregation Records'!$E$95:$E$183,MATCH(LEFT(Z435,255),LEFT('Disaggregation Records'!$D$95:$D$183,255),0))=0,"",INDEX('Disaggregation Records'!$E$95:$E$183,MATCH(LEFT(Z435,255),LEFT('Disaggregation Records'!$D$95:$D$183,255),0))),"")</f>
        <v/>
      </c>
      <c r="D435" s="509" t="str">
        <f t="array" ref="D435">IFERROR(IF(INDEX('Disaggregation Records'!$F$95:$F$183,MATCH(LEFT(Z435,255),LEFT('Disaggregation Records'!$D$95:$D$183,255),0))=0,"",INDEX('Disaggregation Records'!$F$95:$F$183,MATCH(LEFT(Z435,255),LEFT('Disaggregation Records'!$D$95:$D$183,255),0))),"")</f>
        <v/>
      </c>
      <c r="E435" s="416" t="str">
        <f t="array" ref="E435">IFERROR(IF(INDEX('Disaggregation Data'!$K$315:$K$616,MATCH(LEFT(X435,255),LEFT('Disaggregation Data'!$J$315:$J$616,255),0))=0,"",INDEX('Disaggregation Data'!$K$315:$K$616,MATCH(LEFT(X435,255),LEFT('Disaggregation Data'!J$315:$J$616,255),0))),"")</f>
        <v/>
      </c>
      <c r="F435" s="417" t="str">
        <f t="array" ref="F435">IFERROR(IF(INDEX('Disaggregation Data'!$L$315:$L$616,MATCH(LEFT(X435,255),LEFT('Disaggregation Data'!$J$315:$J$616,255),0))=0,"",INDEX('Disaggregation Data'!$L$315:$L$616,MATCH(LEFT(X435,255),LEFT('Disaggregation Data'!J$315:$J$616,255),0))),"")</f>
        <v/>
      </c>
      <c r="G435" s="481" t="str">
        <f t="array" ref="G435">IFERROR(IF(INDEX('Disaggregation Data'!$M$315:$M$616,MATCH(LEFT(X435,255),LEFT('Disaggregation Data'!$J$315:$J$616,255),0))=0,(E435/F435)*100,INDEX('Disaggregation Data'!$M$315:$M$616,MATCH(LEFT(X435,255),LEFT('Disaggregation Data'!J$315:$J$616,255),0))),"")</f>
        <v/>
      </c>
      <c r="H435" s="420" t="str">
        <f t="array" ref="H435">IFERROR(IF(INDEX('Disaggregation Data'!$N$315:$N$616,MATCH(LEFT(X435,255),LEFT('Disaggregation Data'!$J$315:$J$616,255),0))=0,"",INDEX('Disaggregation Data'!$N$315:$N$616,MATCH(LEFT(X435,255),LEFT('Disaggregation Data'!J$315:$J$616,255),0))),"")</f>
        <v/>
      </c>
      <c r="I435" s="420" t="str">
        <f t="array" ref="I435">IFERROR(IF(INDEX('Disaggregation Data'!$Q$315:$Q$616,MATCH(LEFT(X435,255),LEFT('Disaggregation Data'!$J$315:$J$616,255),0))=0,"",INDEX('Disaggregation Data'!$Q$315:$Q$616,MATCH(LEFT(X435,255),LEFT('Disaggregation Data'!J$315:$J$616,255),0))),"")</f>
        <v/>
      </c>
      <c r="J435" s="434" t="str">
        <f t="array" ref="J435">IFERROR(IF(INDEX('Disaggregation Data'!$R$315:$R$616,MATCH(LEFT(X435,255),LEFT('Disaggregation Data'!$J$315:$J$616,255),0))=0,"",INDEX('Disaggregation Data'!$R$315:$R$616,MATCH(LEFT(X435,255),LEFT('Disaggregation Data'!J$315:$J$616,255),0))),"")</f>
        <v/>
      </c>
      <c r="K435" s="471"/>
      <c r="L435" s="471"/>
      <c r="M435" s="471"/>
      <c r="N435" s="471"/>
      <c r="O435" s="471"/>
      <c r="P435" s="416"/>
      <c r="Q435" s="416"/>
      <c r="R435" s="416"/>
      <c r="S435" s="416"/>
      <c r="T435" s="416"/>
      <c r="U435" s="420" t="str">
        <f t="array" ref="U435">IFERROR(IF(INDEX('Disaggregation Data'!$O$315:$O$616,MATCH(LEFT(X435,255),LEFT('Disaggregation Data'!$J$315:$J$616,255),0))=0,"",INDEX('Disaggregation Data'!$O$315:$O$616,MATCH(LEFT(X435,255),LEFT('Disaggregation Data'!J$315:$J$616,255),0))),"")</f>
        <v/>
      </c>
      <c r="V435" s="434" t="str">
        <f t="array" ref="V435">IFERROR(IF(INDEX('Disaggregation Data'!$P$315:$P$616,MATCH(LEFT(X435,255),LEFT('Disaggregation Data'!$J$315:$J$616,255),0))=0,"",INDEX('Disaggregation Data'!$P$315:$P$616,MATCH(LEFT(X435,255),LEFT('Disaggregation Data'!J$315:$J$616,255),0))),"")</f>
        <v/>
      </c>
      <c r="W435" s="514"/>
      <c r="X435" s="514" t="str">
        <f t="shared" si="28"/>
        <v/>
      </c>
      <c r="Y435" s="514">
        <f t="shared" si="29"/>
        <v>68</v>
      </c>
      <c r="Z435" s="514" t="str">
        <f t="shared" si="30"/>
        <v/>
      </c>
      <c r="AA435" s="514" t="b">
        <f t="shared" si="31"/>
        <v>0</v>
      </c>
      <c r="AB435" s="514" t="s">
        <v>1954</v>
      </c>
      <c r="AC435" s="514" t="str">
        <f t="array" ref="AC435">IFERROR(IF(INDEX('Disaggregation Records'!$G$95:$G$183,MATCH(LEFT(Z435,255),LEFT('Disaggregation Records'!$D$95:$D$183,255),0))=0,"",INDEX('Disaggregation Records'!$G$95:$G$183,MATCH(LEFT(Z435,255),LEFT('Disaggregation Records'!$D$95:$D$183,255),0))),"")</f>
        <v/>
      </c>
      <c r="AD435" s="514" t="s">
        <v>878</v>
      </c>
      <c r="AE435" s="379"/>
      <c r="AF435" s="133"/>
      <c r="AG435" s="133"/>
    </row>
    <row r="436" spans="1:33" ht="47.1" customHeight="1" x14ac:dyDescent="0.25">
      <c r="A436" s="396">
        <v>11</v>
      </c>
      <c r="B436" s="414" t="str">
        <f>IFERROR(VLOOKUP(A436,'Coverage Indicators - Section D'!$A$10:$Y$42,25,FALSE),"")</f>
        <v/>
      </c>
      <c r="C436" s="509" t="str">
        <f t="array" ref="C436">IFERROR(IF(INDEX('Disaggregation Records'!$E$95:$E$183,MATCH(LEFT(Z436,255),LEFT('Disaggregation Records'!$D$95:$D$183,255),0))=0,"",INDEX('Disaggregation Records'!$E$95:$E$183,MATCH(LEFT(Z436,255),LEFT('Disaggregation Records'!$D$95:$D$183,255),0))),"")</f>
        <v/>
      </c>
      <c r="D436" s="509" t="str">
        <f t="array" ref="D436">IFERROR(IF(INDEX('Disaggregation Records'!$F$95:$F$183,MATCH(LEFT(Z436,255),LEFT('Disaggregation Records'!$D$95:$D$183,255),0))=0,"",INDEX('Disaggregation Records'!$F$95:$F$183,MATCH(LEFT(Z436,255),LEFT('Disaggregation Records'!$D$95:$D$183,255),0))),"")</f>
        <v/>
      </c>
      <c r="E436" s="416" t="str">
        <f t="array" ref="E436">IFERROR(IF(INDEX('Disaggregation Data'!$K$315:$K$616,MATCH(LEFT(X436,255),LEFT('Disaggregation Data'!$J$315:$J$616,255),0))=0,"",INDEX('Disaggregation Data'!$K$315:$K$616,MATCH(LEFT(X436,255),LEFT('Disaggregation Data'!J$315:$J$616,255),0))),"")</f>
        <v/>
      </c>
      <c r="F436" s="417" t="str">
        <f t="array" ref="F436">IFERROR(IF(INDEX('Disaggregation Data'!$L$315:$L$616,MATCH(LEFT(X436,255),LEFT('Disaggregation Data'!$J$315:$J$616,255),0))=0,"",INDEX('Disaggregation Data'!$L$315:$L$616,MATCH(LEFT(X436,255),LEFT('Disaggregation Data'!J$315:$J$616,255),0))),"")</f>
        <v/>
      </c>
      <c r="G436" s="481" t="str">
        <f t="array" ref="G436">IFERROR(IF(INDEX('Disaggregation Data'!$M$315:$M$616,MATCH(LEFT(X436,255),LEFT('Disaggregation Data'!$J$315:$J$616,255),0))=0,(E436/F436)*100,INDEX('Disaggregation Data'!$M$315:$M$616,MATCH(LEFT(X436,255),LEFT('Disaggregation Data'!J$315:$J$616,255),0))),"")</f>
        <v/>
      </c>
      <c r="H436" s="420" t="str">
        <f t="array" ref="H436">IFERROR(IF(INDEX('Disaggregation Data'!$N$315:$N$616,MATCH(LEFT(X436,255),LEFT('Disaggregation Data'!$J$315:$J$616,255),0))=0,"",INDEX('Disaggregation Data'!$N$315:$N$616,MATCH(LEFT(X436,255),LEFT('Disaggregation Data'!J$315:$J$616,255),0))),"")</f>
        <v/>
      </c>
      <c r="I436" s="420" t="str">
        <f t="array" ref="I436">IFERROR(IF(INDEX('Disaggregation Data'!$Q$315:$Q$616,MATCH(LEFT(X436,255),LEFT('Disaggregation Data'!$J$315:$J$616,255),0))=0,"",INDEX('Disaggregation Data'!$Q$315:$Q$616,MATCH(LEFT(X436,255),LEFT('Disaggregation Data'!J$315:$J$616,255),0))),"")</f>
        <v/>
      </c>
      <c r="J436" s="434" t="str">
        <f t="array" ref="J436">IFERROR(IF(INDEX('Disaggregation Data'!$R$315:$R$616,MATCH(LEFT(X436,255),LEFT('Disaggregation Data'!$J$315:$J$616,255),0))=0,"",INDEX('Disaggregation Data'!$R$315:$R$616,MATCH(LEFT(X436,255),LEFT('Disaggregation Data'!J$315:$J$616,255),0))),"")</f>
        <v/>
      </c>
      <c r="K436" s="471"/>
      <c r="L436" s="471"/>
      <c r="M436" s="471"/>
      <c r="N436" s="471"/>
      <c r="O436" s="471"/>
      <c r="P436" s="416"/>
      <c r="Q436" s="416"/>
      <c r="R436" s="416"/>
      <c r="S436" s="416"/>
      <c r="T436" s="416"/>
      <c r="U436" s="420" t="str">
        <f t="array" ref="U436">IFERROR(IF(INDEX('Disaggregation Data'!$O$315:$O$616,MATCH(LEFT(X436,255),LEFT('Disaggregation Data'!$J$315:$J$616,255),0))=0,"",INDEX('Disaggregation Data'!$O$315:$O$616,MATCH(LEFT(X436,255),LEFT('Disaggregation Data'!J$315:$J$616,255),0))),"")</f>
        <v/>
      </c>
      <c r="V436" s="434" t="str">
        <f t="array" ref="V436">IFERROR(IF(INDEX('Disaggregation Data'!$P$315:$P$616,MATCH(LEFT(X436,255),LEFT('Disaggregation Data'!$J$315:$J$616,255),0))=0,"",INDEX('Disaggregation Data'!$P$315:$P$616,MATCH(LEFT(X436,255),LEFT('Disaggregation Data'!J$315:$J$616,255),0))),"")</f>
        <v/>
      </c>
      <c r="W436" s="514"/>
      <c r="X436" s="514" t="str">
        <f t="shared" si="28"/>
        <v/>
      </c>
      <c r="Y436" s="514">
        <f t="shared" si="29"/>
        <v>69</v>
      </c>
      <c r="Z436" s="514" t="str">
        <f t="shared" si="30"/>
        <v/>
      </c>
      <c r="AA436" s="514" t="b">
        <f t="shared" si="31"/>
        <v>0</v>
      </c>
      <c r="AB436" s="514" t="s">
        <v>1955</v>
      </c>
      <c r="AC436" s="514" t="str">
        <f t="array" ref="AC436">IFERROR(IF(INDEX('Disaggregation Records'!$G$95:$G$183,MATCH(LEFT(Z436,255),LEFT('Disaggregation Records'!$D$95:$D$183,255),0))=0,"",INDEX('Disaggregation Records'!$G$95:$G$183,MATCH(LEFT(Z436,255),LEFT('Disaggregation Records'!$D$95:$D$183,255),0))),"")</f>
        <v/>
      </c>
      <c r="AD436" s="514" t="s">
        <v>878</v>
      </c>
      <c r="AE436" s="379"/>
      <c r="AF436" s="133"/>
      <c r="AG436" s="133"/>
    </row>
    <row r="437" spans="1:33" ht="47.1" customHeight="1" x14ac:dyDescent="0.25">
      <c r="A437" s="396">
        <v>12</v>
      </c>
      <c r="B437" s="414" t="str">
        <f>IFERROR(VLOOKUP(A437,'Coverage Indicators - Section D'!$A$10:$Y$42,25,FALSE),"")</f>
        <v/>
      </c>
      <c r="C437" s="509" t="str">
        <f t="array" ref="C437">IFERROR(IF(INDEX('Disaggregation Records'!$E$95:$E$183,MATCH(LEFT(Z437,255),LEFT('Disaggregation Records'!$D$95:$D$183,255),0))=0,"",INDEX('Disaggregation Records'!$E$95:$E$183,MATCH(LEFT(Z437,255),LEFT('Disaggregation Records'!$D$95:$D$183,255),0))),"")</f>
        <v/>
      </c>
      <c r="D437" s="509" t="str">
        <f t="array" ref="D437">IFERROR(IF(INDEX('Disaggregation Records'!$F$95:$F$183,MATCH(LEFT(Z437,255),LEFT('Disaggregation Records'!$D$95:$D$183,255),0))=0,"",INDEX('Disaggregation Records'!$F$95:$F$183,MATCH(LEFT(Z437,255),LEFT('Disaggregation Records'!$D$95:$D$183,255),0))),"")</f>
        <v/>
      </c>
      <c r="E437" s="416" t="str">
        <f t="array" ref="E437">IFERROR(IF(INDEX('Disaggregation Data'!$K$315:$K$616,MATCH(LEFT(X437,255),LEFT('Disaggregation Data'!$J$315:$J$616,255),0))=0,"",INDEX('Disaggregation Data'!$K$315:$K$616,MATCH(LEFT(X437,255),LEFT('Disaggregation Data'!J$315:$J$616,255),0))),"")</f>
        <v/>
      </c>
      <c r="F437" s="417" t="str">
        <f t="array" ref="F437">IFERROR(IF(INDEX('Disaggregation Data'!$L$315:$L$616,MATCH(LEFT(X437,255),LEFT('Disaggregation Data'!$J$315:$J$616,255),0))=0,"",INDEX('Disaggregation Data'!$L$315:$L$616,MATCH(LEFT(X437,255),LEFT('Disaggregation Data'!J$315:$J$616,255),0))),"")</f>
        <v/>
      </c>
      <c r="G437" s="481" t="str">
        <f t="array" ref="G437">IFERROR(IF(INDEX('Disaggregation Data'!$M$315:$M$616,MATCH(LEFT(X437,255),LEFT('Disaggregation Data'!$J$315:$J$616,255),0))=0,(E437/F437)*100,INDEX('Disaggregation Data'!$M$315:$M$616,MATCH(LEFT(X437,255),LEFT('Disaggregation Data'!J$315:$J$616,255),0))),"")</f>
        <v/>
      </c>
      <c r="H437" s="420" t="str">
        <f t="array" ref="H437">IFERROR(IF(INDEX('Disaggregation Data'!$N$315:$N$616,MATCH(LEFT(X437,255),LEFT('Disaggregation Data'!$J$315:$J$616,255),0))=0,"",INDEX('Disaggregation Data'!$N$315:$N$616,MATCH(LEFT(X437,255),LEFT('Disaggregation Data'!J$315:$J$616,255),0))),"")</f>
        <v/>
      </c>
      <c r="I437" s="420" t="str">
        <f t="array" ref="I437">IFERROR(IF(INDEX('Disaggregation Data'!$Q$315:$Q$616,MATCH(LEFT(X437,255),LEFT('Disaggregation Data'!$J$315:$J$616,255),0))=0,"",INDEX('Disaggregation Data'!$Q$315:$Q$616,MATCH(LEFT(X437,255),LEFT('Disaggregation Data'!J$315:$J$616,255),0))),"")</f>
        <v/>
      </c>
      <c r="J437" s="434" t="str">
        <f t="array" ref="J437">IFERROR(IF(INDEX('Disaggregation Data'!$R$315:$R$616,MATCH(LEFT(X437,255),LEFT('Disaggregation Data'!$J$315:$J$616,255),0))=0,"",INDEX('Disaggregation Data'!$R$315:$R$616,MATCH(LEFT(X437,255),LEFT('Disaggregation Data'!J$315:$J$616,255),0))),"")</f>
        <v/>
      </c>
      <c r="K437" s="471"/>
      <c r="L437" s="471"/>
      <c r="M437" s="471"/>
      <c r="N437" s="471"/>
      <c r="O437" s="471"/>
      <c r="P437" s="416"/>
      <c r="Q437" s="416"/>
      <c r="R437" s="416"/>
      <c r="S437" s="416"/>
      <c r="T437" s="416"/>
      <c r="U437" s="420" t="str">
        <f t="array" ref="U437">IFERROR(IF(INDEX('Disaggregation Data'!$O$315:$O$616,MATCH(LEFT(X437,255),LEFT('Disaggregation Data'!$J$315:$J$616,255),0))=0,"",INDEX('Disaggregation Data'!$O$315:$O$616,MATCH(LEFT(X437,255),LEFT('Disaggregation Data'!J$315:$J$616,255),0))),"")</f>
        <v/>
      </c>
      <c r="V437" s="434" t="str">
        <f t="array" ref="V437">IFERROR(IF(INDEX('Disaggregation Data'!$P$315:$P$616,MATCH(LEFT(X437,255),LEFT('Disaggregation Data'!$J$315:$J$616,255),0))=0,"",INDEX('Disaggregation Data'!$P$315:$P$616,MATCH(LEFT(X437,255),LEFT('Disaggregation Data'!J$315:$J$616,255),0))),"")</f>
        <v/>
      </c>
      <c r="W437" s="514"/>
      <c r="X437" s="514" t="str">
        <f t="shared" si="28"/>
        <v/>
      </c>
      <c r="Y437" s="514">
        <f t="shared" si="29"/>
        <v>70</v>
      </c>
      <c r="Z437" s="514" t="str">
        <f t="shared" si="30"/>
        <v/>
      </c>
      <c r="AA437" s="514" t="b">
        <f t="shared" si="31"/>
        <v>0</v>
      </c>
      <c r="AB437" s="514" t="s">
        <v>1956</v>
      </c>
      <c r="AC437" s="514" t="str">
        <f t="array" ref="AC437">IFERROR(IF(INDEX('Disaggregation Records'!$G$95:$G$183,MATCH(LEFT(Z437,255),LEFT('Disaggregation Records'!$D$95:$D$183,255),0))=0,"",INDEX('Disaggregation Records'!$G$95:$G$183,MATCH(LEFT(Z437,255),LEFT('Disaggregation Records'!$D$95:$D$183,255),0))),"")</f>
        <v/>
      </c>
      <c r="AD437" s="514" t="s">
        <v>879</v>
      </c>
      <c r="AE437" s="379"/>
      <c r="AF437" s="133"/>
      <c r="AG437" s="133"/>
    </row>
    <row r="438" spans="1:33" ht="47.1" customHeight="1" x14ac:dyDescent="0.25">
      <c r="A438" s="396">
        <v>12</v>
      </c>
      <c r="B438" s="414" t="str">
        <f>IFERROR(VLOOKUP(A438,'Coverage Indicators - Section D'!$A$10:$Y$42,25,FALSE),"")</f>
        <v/>
      </c>
      <c r="C438" s="509" t="str">
        <f t="array" ref="C438">IFERROR(IF(INDEX('Disaggregation Records'!$E$95:$E$183,MATCH(LEFT(Z438,255),LEFT('Disaggregation Records'!$D$95:$D$183,255),0))=0,"",INDEX('Disaggregation Records'!$E$95:$E$183,MATCH(LEFT(Z438,255),LEFT('Disaggregation Records'!$D$95:$D$183,255),0))),"")</f>
        <v/>
      </c>
      <c r="D438" s="509" t="str">
        <f t="array" ref="D438">IFERROR(IF(INDEX('Disaggregation Records'!$F$95:$F$183,MATCH(LEFT(Z438,255),LEFT('Disaggregation Records'!$D$95:$D$183,255),0))=0,"",INDEX('Disaggregation Records'!$F$95:$F$183,MATCH(LEFT(Z438,255),LEFT('Disaggregation Records'!$D$95:$D$183,255),0))),"")</f>
        <v/>
      </c>
      <c r="E438" s="416" t="str">
        <f t="array" ref="E438">IFERROR(IF(INDEX('Disaggregation Data'!$K$315:$K$616,MATCH(LEFT(X438,255),LEFT('Disaggregation Data'!$J$315:$J$616,255),0))=0,"",INDEX('Disaggregation Data'!$K$315:$K$616,MATCH(LEFT(X438,255),LEFT('Disaggregation Data'!J$315:$J$616,255),0))),"")</f>
        <v/>
      </c>
      <c r="F438" s="417" t="str">
        <f t="array" ref="F438">IFERROR(IF(INDEX('Disaggregation Data'!$L$315:$L$616,MATCH(LEFT(X438,255),LEFT('Disaggregation Data'!$J$315:$J$616,255),0))=0,"",INDEX('Disaggregation Data'!$L$315:$L$616,MATCH(LEFT(X438,255),LEFT('Disaggregation Data'!J$315:$J$616,255),0))),"")</f>
        <v/>
      </c>
      <c r="G438" s="481" t="str">
        <f t="array" ref="G438">IFERROR(IF(INDEX('Disaggregation Data'!$M$315:$M$616,MATCH(LEFT(X438,255),LEFT('Disaggregation Data'!$J$315:$J$616,255),0))=0,(E438/F438)*100,INDEX('Disaggregation Data'!$M$315:$M$616,MATCH(LEFT(X438,255),LEFT('Disaggregation Data'!J$315:$J$616,255),0))),"")</f>
        <v/>
      </c>
      <c r="H438" s="420" t="str">
        <f t="array" ref="H438">IFERROR(IF(INDEX('Disaggregation Data'!$N$315:$N$616,MATCH(LEFT(X438,255),LEFT('Disaggregation Data'!$J$315:$J$616,255),0))=0,"",INDEX('Disaggregation Data'!$N$315:$N$616,MATCH(LEFT(X438,255),LEFT('Disaggregation Data'!J$315:$J$616,255),0))),"")</f>
        <v/>
      </c>
      <c r="I438" s="420" t="str">
        <f t="array" ref="I438">IFERROR(IF(INDEX('Disaggregation Data'!$Q$315:$Q$616,MATCH(LEFT(X438,255),LEFT('Disaggregation Data'!$J$315:$J$616,255),0))=0,"",INDEX('Disaggregation Data'!$Q$315:$Q$616,MATCH(LEFT(X438,255),LEFT('Disaggregation Data'!J$315:$J$616,255),0))),"")</f>
        <v/>
      </c>
      <c r="J438" s="434" t="str">
        <f t="array" ref="J438">IFERROR(IF(INDEX('Disaggregation Data'!$R$315:$R$616,MATCH(LEFT(X438,255),LEFT('Disaggregation Data'!$J$315:$J$616,255),0))=0,"",INDEX('Disaggregation Data'!$R$315:$R$616,MATCH(LEFT(X438,255),LEFT('Disaggregation Data'!J$315:$J$616,255),0))),"")</f>
        <v/>
      </c>
      <c r="K438" s="471"/>
      <c r="L438" s="471"/>
      <c r="M438" s="471"/>
      <c r="N438" s="471"/>
      <c r="O438" s="471"/>
      <c r="P438" s="416"/>
      <c r="Q438" s="416"/>
      <c r="R438" s="416"/>
      <c r="S438" s="416"/>
      <c r="T438" s="416"/>
      <c r="U438" s="420" t="str">
        <f t="array" ref="U438">IFERROR(IF(INDEX('Disaggregation Data'!$O$315:$O$616,MATCH(LEFT(X438,255),LEFT('Disaggregation Data'!$J$315:$J$616,255),0))=0,"",INDEX('Disaggregation Data'!$O$315:$O$616,MATCH(LEFT(X438,255),LEFT('Disaggregation Data'!J$315:$J$616,255),0))),"")</f>
        <v/>
      </c>
      <c r="V438" s="434" t="str">
        <f t="array" ref="V438">IFERROR(IF(INDEX('Disaggregation Data'!$P$315:$P$616,MATCH(LEFT(X438,255),LEFT('Disaggregation Data'!$J$315:$J$616,255),0))=0,"",INDEX('Disaggregation Data'!$P$315:$P$616,MATCH(LEFT(X438,255),LEFT('Disaggregation Data'!J$315:$J$616,255),0))),"")</f>
        <v/>
      </c>
      <c r="W438" s="514"/>
      <c r="X438" s="514" t="str">
        <f t="shared" si="28"/>
        <v/>
      </c>
      <c r="Y438" s="514">
        <f t="shared" si="29"/>
        <v>71</v>
      </c>
      <c r="Z438" s="514" t="str">
        <f t="shared" si="30"/>
        <v/>
      </c>
      <c r="AA438" s="514" t="b">
        <f t="shared" si="31"/>
        <v>0</v>
      </c>
      <c r="AB438" s="514" t="s">
        <v>1957</v>
      </c>
      <c r="AC438" s="514" t="str">
        <f t="array" ref="AC438">IFERROR(IF(INDEX('Disaggregation Records'!$G$95:$G$183,MATCH(LEFT(Z438,255),LEFT('Disaggregation Records'!$D$95:$D$183,255),0))=0,"",INDEX('Disaggregation Records'!$G$95:$G$183,MATCH(LEFT(Z438,255),LEFT('Disaggregation Records'!$D$95:$D$183,255),0))),"")</f>
        <v/>
      </c>
      <c r="AD438" s="514" t="s">
        <v>879</v>
      </c>
      <c r="AE438" s="379"/>
      <c r="AF438" s="133"/>
      <c r="AG438" s="133"/>
    </row>
    <row r="439" spans="1:33" ht="47.1" customHeight="1" x14ac:dyDescent="0.25">
      <c r="A439" s="396">
        <v>12</v>
      </c>
      <c r="B439" s="414" t="str">
        <f>IFERROR(VLOOKUP(A439,'Coverage Indicators - Section D'!$A$10:$Y$42,25,FALSE),"")</f>
        <v/>
      </c>
      <c r="C439" s="509" t="str">
        <f t="array" ref="C439">IFERROR(IF(INDEX('Disaggregation Records'!$E$95:$E$183,MATCH(LEFT(Z439,255),LEFT('Disaggregation Records'!$D$95:$D$183,255),0))=0,"",INDEX('Disaggregation Records'!$E$95:$E$183,MATCH(LEFT(Z439,255),LEFT('Disaggregation Records'!$D$95:$D$183,255),0))),"")</f>
        <v/>
      </c>
      <c r="D439" s="509" t="str">
        <f t="array" ref="D439">IFERROR(IF(INDEX('Disaggregation Records'!$F$95:$F$183,MATCH(LEFT(Z439,255),LEFT('Disaggregation Records'!$D$95:$D$183,255),0))=0,"",INDEX('Disaggregation Records'!$F$95:$F$183,MATCH(LEFT(Z439,255),LEFT('Disaggregation Records'!$D$95:$D$183,255),0))),"")</f>
        <v/>
      </c>
      <c r="E439" s="416" t="str">
        <f t="array" ref="E439">IFERROR(IF(INDEX('Disaggregation Data'!$K$315:$K$616,MATCH(LEFT(X439,255),LEFT('Disaggregation Data'!$J$315:$J$616,255),0))=0,"",INDEX('Disaggregation Data'!$K$315:$K$616,MATCH(LEFT(X439,255),LEFT('Disaggregation Data'!J$315:$J$616,255),0))),"")</f>
        <v/>
      </c>
      <c r="F439" s="417" t="str">
        <f t="array" ref="F439">IFERROR(IF(INDEX('Disaggregation Data'!$L$315:$L$616,MATCH(LEFT(X439,255),LEFT('Disaggregation Data'!$J$315:$J$616,255),0))=0,"",INDEX('Disaggregation Data'!$L$315:$L$616,MATCH(LEFT(X439,255),LEFT('Disaggregation Data'!J$315:$J$616,255),0))),"")</f>
        <v/>
      </c>
      <c r="G439" s="481" t="str">
        <f t="array" ref="G439">IFERROR(IF(INDEX('Disaggregation Data'!$M$315:$M$616,MATCH(LEFT(X439,255),LEFT('Disaggregation Data'!$J$315:$J$616,255),0))=0,(E439/F439)*100,INDEX('Disaggregation Data'!$M$315:$M$616,MATCH(LEFT(X439,255),LEFT('Disaggregation Data'!J$315:$J$616,255),0))),"")</f>
        <v/>
      </c>
      <c r="H439" s="420" t="str">
        <f t="array" ref="H439">IFERROR(IF(INDEX('Disaggregation Data'!$N$315:$N$616,MATCH(LEFT(X439,255),LEFT('Disaggregation Data'!$J$315:$J$616,255),0))=0,"",INDEX('Disaggregation Data'!$N$315:$N$616,MATCH(LEFT(X439,255),LEFT('Disaggregation Data'!J$315:$J$616,255),0))),"")</f>
        <v/>
      </c>
      <c r="I439" s="420" t="str">
        <f t="array" ref="I439">IFERROR(IF(INDEX('Disaggregation Data'!$Q$315:$Q$616,MATCH(LEFT(X439,255),LEFT('Disaggregation Data'!$J$315:$J$616,255),0))=0,"",INDEX('Disaggregation Data'!$Q$315:$Q$616,MATCH(LEFT(X439,255),LEFT('Disaggregation Data'!J$315:$J$616,255),0))),"")</f>
        <v/>
      </c>
      <c r="J439" s="434" t="str">
        <f t="array" ref="J439">IFERROR(IF(INDEX('Disaggregation Data'!$R$315:$R$616,MATCH(LEFT(X439,255),LEFT('Disaggregation Data'!$J$315:$J$616,255),0))=0,"",INDEX('Disaggregation Data'!$R$315:$R$616,MATCH(LEFT(X439,255),LEFT('Disaggregation Data'!J$315:$J$616,255),0))),"")</f>
        <v/>
      </c>
      <c r="K439" s="471"/>
      <c r="L439" s="471"/>
      <c r="M439" s="471"/>
      <c r="N439" s="471"/>
      <c r="O439" s="471"/>
      <c r="P439" s="416"/>
      <c r="Q439" s="416"/>
      <c r="R439" s="416"/>
      <c r="S439" s="416"/>
      <c r="T439" s="416"/>
      <c r="U439" s="420" t="str">
        <f t="array" ref="U439">IFERROR(IF(INDEX('Disaggregation Data'!$O$315:$O$616,MATCH(LEFT(X439,255),LEFT('Disaggregation Data'!$J$315:$J$616,255),0))=0,"",INDEX('Disaggregation Data'!$O$315:$O$616,MATCH(LEFT(X439,255),LEFT('Disaggregation Data'!J$315:$J$616,255),0))),"")</f>
        <v/>
      </c>
      <c r="V439" s="434" t="str">
        <f t="array" ref="V439">IFERROR(IF(INDEX('Disaggregation Data'!$P$315:$P$616,MATCH(LEFT(X439,255),LEFT('Disaggregation Data'!$J$315:$J$616,255),0))=0,"",INDEX('Disaggregation Data'!$P$315:$P$616,MATCH(LEFT(X439,255),LEFT('Disaggregation Data'!J$315:$J$616,255),0))),"")</f>
        <v/>
      </c>
      <c r="W439" s="514"/>
      <c r="X439" s="514" t="str">
        <f t="shared" si="28"/>
        <v/>
      </c>
      <c r="Y439" s="514">
        <f t="shared" si="29"/>
        <v>72</v>
      </c>
      <c r="Z439" s="514" t="str">
        <f t="shared" si="30"/>
        <v/>
      </c>
      <c r="AA439" s="514" t="b">
        <f t="shared" si="31"/>
        <v>0</v>
      </c>
      <c r="AB439" s="514" t="s">
        <v>1958</v>
      </c>
      <c r="AC439" s="514" t="str">
        <f t="array" ref="AC439">IFERROR(IF(INDEX('Disaggregation Records'!$G$95:$G$183,MATCH(LEFT(Z439,255),LEFT('Disaggregation Records'!$D$95:$D$183,255),0))=0,"",INDEX('Disaggregation Records'!$G$95:$G$183,MATCH(LEFT(Z439,255),LEFT('Disaggregation Records'!$D$95:$D$183,255),0))),"")</f>
        <v/>
      </c>
      <c r="AD439" s="514" t="s">
        <v>879</v>
      </c>
      <c r="AE439" s="379"/>
      <c r="AF439" s="133"/>
      <c r="AG439" s="133"/>
    </row>
    <row r="440" spans="1:33" ht="47.1" customHeight="1" x14ac:dyDescent="0.25">
      <c r="A440" s="396">
        <v>12</v>
      </c>
      <c r="B440" s="414" t="str">
        <f>IFERROR(VLOOKUP(A440,'Coverage Indicators - Section D'!$A$10:$Y$42,25,FALSE),"")</f>
        <v/>
      </c>
      <c r="C440" s="509" t="str">
        <f t="array" ref="C440">IFERROR(IF(INDEX('Disaggregation Records'!$E$95:$E$183,MATCH(LEFT(Z440,255),LEFT('Disaggregation Records'!$D$95:$D$183,255),0))=0,"",INDEX('Disaggregation Records'!$E$95:$E$183,MATCH(LEFT(Z440,255),LEFT('Disaggregation Records'!$D$95:$D$183,255),0))),"")</f>
        <v/>
      </c>
      <c r="D440" s="509" t="str">
        <f t="array" ref="D440">IFERROR(IF(INDEX('Disaggregation Records'!$F$95:$F$183,MATCH(LEFT(Z440,255),LEFT('Disaggregation Records'!$D$95:$D$183,255),0))=0,"",INDEX('Disaggregation Records'!$F$95:$F$183,MATCH(LEFT(Z440,255),LEFT('Disaggregation Records'!$D$95:$D$183,255),0))),"")</f>
        <v/>
      </c>
      <c r="E440" s="416" t="str">
        <f t="array" ref="E440">IFERROR(IF(INDEX('Disaggregation Data'!$K$315:$K$616,MATCH(LEFT(X440,255),LEFT('Disaggregation Data'!$J$315:$J$616,255),0))=0,"",INDEX('Disaggregation Data'!$K$315:$K$616,MATCH(LEFT(X440,255),LEFT('Disaggregation Data'!J$315:$J$616,255),0))),"")</f>
        <v/>
      </c>
      <c r="F440" s="417" t="str">
        <f t="array" ref="F440">IFERROR(IF(INDEX('Disaggregation Data'!$L$315:$L$616,MATCH(LEFT(X440,255),LEFT('Disaggregation Data'!$J$315:$J$616,255),0))=0,"",INDEX('Disaggregation Data'!$L$315:$L$616,MATCH(LEFT(X440,255),LEFT('Disaggregation Data'!J$315:$J$616,255),0))),"")</f>
        <v/>
      </c>
      <c r="G440" s="481" t="str">
        <f t="array" ref="G440">IFERROR(IF(INDEX('Disaggregation Data'!$M$315:$M$616,MATCH(LEFT(X440,255),LEFT('Disaggregation Data'!$J$315:$J$616,255),0))=0,(E440/F440)*100,INDEX('Disaggregation Data'!$M$315:$M$616,MATCH(LEFT(X440,255),LEFT('Disaggregation Data'!J$315:$J$616,255),0))),"")</f>
        <v/>
      </c>
      <c r="H440" s="420" t="str">
        <f t="array" ref="H440">IFERROR(IF(INDEX('Disaggregation Data'!$N$315:$N$616,MATCH(LEFT(X440,255),LEFT('Disaggregation Data'!$J$315:$J$616,255),0))=0,"",INDEX('Disaggregation Data'!$N$315:$N$616,MATCH(LEFT(X440,255),LEFT('Disaggregation Data'!J$315:$J$616,255),0))),"")</f>
        <v/>
      </c>
      <c r="I440" s="420" t="str">
        <f t="array" ref="I440">IFERROR(IF(INDEX('Disaggregation Data'!$Q$315:$Q$616,MATCH(LEFT(X440,255),LEFT('Disaggregation Data'!$J$315:$J$616,255),0))=0,"",INDEX('Disaggregation Data'!$Q$315:$Q$616,MATCH(LEFT(X440,255),LEFT('Disaggregation Data'!J$315:$J$616,255),0))),"")</f>
        <v/>
      </c>
      <c r="J440" s="434" t="str">
        <f t="array" ref="J440">IFERROR(IF(INDEX('Disaggregation Data'!$R$315:$R$616,MATCH(LEFT(X440,255),LEFT('Disaggregation Data'!$J$315:$J$616,255),0))=0,"",INDEX('Disaggregation Data'!$R$315:$R$616,MATCH(LEFT(X440,255),LEFT('Disaggregation Data'!J$315:$J$616,255),0))),"")</f>
        <v/>
      </c>
      <c r="K440" s="471"/>
      <c r="L440" s="471"/>
      <c r="M440" s="471"/>
      <c r="N440" s="471"/>
      <c r="O440" s="471"/>
      <c r="P440" s="416"/>
      <c r="Q440" s="416"/>
      <c r="R440" s="416"/>
      <c r="S440" s="416"/>
      <c r="T440" s="416"/>
      <c r="U440" s="420" t="str">
        <f t="array" ref="U440">IFERROR(IF(INDEX('Disaggregation Data'!$O$315:$O$616,MATCH(LEFT(X440,255),LEFT('Disaggregation Data'!$J$315:$J$616,255),0))=0,"",INDEX('Disaggregation Data'!$O$315:$O$616,MATCH(LEFT(X440,255),LEFT('Disaggregation Data'!J$315:$J$616,255),0))),"")</f>
        <v/>
      </c>
      <c r="V440" s="434" t="str">
        <f t="array" ref="V440">IFERROR(IF(INDEX('Disaggregation Data'!$P$315:$P$616,MATCH(LEFT(X440,255),LEFT('Disaggregation Data'!$J$315:$J$616,255),0))=0,"",INDEX('Disaggregation Data'!$P$315:$P$616,MATCH(LEFT(X440,255),LEFT('Disaggregation Data'!J$315:$J$616,255),0))),"")</f>
        <v/>
      </c>
      <c r="W440" s="514"/>
      <c r="X440" s="514" t="str">
        <f t="shared" si="28"/>
        <v/>
      </c>
      <c r="Y440" s="514">
        <f t="shared" si="29"/>
        <v>73</v>
      </c>
      <c r="Z440" s="514" t="str">
        <f t="shared" si="30"/>
        <v/>
      </c>
      <c r="AA440" s="514" t="b">
        <f t="shared" si="31"/>
        <v>0</v>
      </c>
      <c r="AB440" s="514" t="s">
        <v>1959</v>
      </c>
      <c r="AC440" s="514" t="str">
        <f t="array" ref="AC440">IFERROR(IF(INDEX('Disaggregation Records'!$G$95:$G$183,MATCH(LEFT(Z440,255),LEFT('Disaggregation Records'!$D$95:$D$183,255),0))=0,"",INDEX('Disaggregation Records'!$G$95:$G$183,MATCH(LEFT(Z440,255),LEFT('Disaggregation Records'!$D$95:$D$183,255),0))),"")</f>
        <v/>
      </c>
      <c r="AD440" s="514" t="s">
        <v>879</v>
      </c>
      <c r="AE440" s="379"/>
      <c r="AF440" s="133"/>
      <c r="AG440" s="133"/>
    </row>
    <row r="441" spans="1:33" ht="47.1" customHeight="1" x14ac:dyDescent="0.25">
      <c r="A441" s="396">
        <v>12</v>
      </c>
      <c r="B441" s="414" t="str">
        <f>IFERROR(VLOOKUP(A441,'Coverage Indicators - Section D'!$A$10:$Y$42,25,FALSE),"")</f>
        <v/>
      </c>
      <c r="C441" s="509" t="str">
        <f t="array" ref="C441">IFERROR(IF(INDEX('Disaggregation Records'!$E$95:$E$183,MATCH(LEFT(Z441,255),LEFT('Disaggregation Records'!$D$95:$D$183,255),0))=0,"",INDEX('Disaggregation Records'!$E$95:$E$183,MATCH(LEFT(Z441,255),LEFT('Disaggregation Records'!$D$95:$D$183,255),0))),"")</f>
        <v/>
      </c>
      <c r="D441" s="509" t="str">
        <f t="array" ref="D441">IFERROR(IF(INDEX('Disaggregation Records'!$F$95:$F$183,MATCH(LEFT(Z441,255),LEFT('Disaggregation Records'!$D$95:$D$183,255),0))=0,"",INDEX('Disaggregation Records'!$F$95:$F$183,MATCH(LEFT(Z441,255),LEFT('Disaggregation Records'!$D$95:$D$183,255),0))),"")</f>
        <v/>
      </c>
      <c r="E441" s="416" t="str">
        <f t="array" ref="E441">IFERROR(IF(INDEX('Disaggregation Data'!$K$315:$K$616,MATCH(LEFT(X441,255),LEFT('Disaggregation Data'!$J$315:$J$616,255),0))=0,"",INDEX('Disaggregation Data'!$K$315:$K$616,MATCH(LEFT(X441,255),LEFT('Disaggregation Data'!J$315:$J$616,255),0))),"")</f>
        <v/>
      </c>
      <c r="F441" s="417" t="str">
        <f t="array" ref="F441">IFERROR(IF(INDEX('Disaggregation Data'!$L$315:$L$616,MATCH(LEFT(X441,255),LEFT('Disaggregation Data'!$J$315:$J$616,255),0))=0,"",INDEX('Disaggregation Data'!$L$315:$L$616,MATCH(LEFT(X441,255),LEFT('Disaggregation Data'!J$315:$J$616,255),0))),"")</f>
        <v/>
      </c>
      <c r="G441" s="481" t="str">
        <f t="array" ref="G441">IFERROR(IF(INDEX('Disaggregation Data'!$M$315:$M$616,MATCH(LEFT(X441,255),LEFT('Disaggregation Data'!$J$315:$J$616,255),0))=0,(E441/F441)*100,INDEX('Disaggregation Data'!$M$315:$M$616,MATCH(LEFT(X441,255),LEFT('Disaggregation Data'!J$315:$J$616,255),0))),"")</f>
        <v/>
      </c>
      <c r="H441" s="420" t="str">
        <f t="array" ref="H441">IFERROR(IF(INDEX('Disaggregation Data'!$N$315:$N$616,MATCH(LEFT(X441,255),LEFT('Disaggregation Data'!$J$315:$J$616,255),0))=0,"",INDEX('Disaggregation Data'!$N$315:$N$616,MATCH(LEFT(X441,255),LEFT('Disaggregation Data'!J$315:$J$616,255),0))),"")</f>
        <v/>
      </c>
      <c r="I441" s="420" t="str">
        <f t="array" ref="I441">IFERROR(IF(INDEX('Disaggregation Data'!$Q$315:$Q$616,MATCH(LEFT(X441,255),LEFT('Disaggregation Data'!$J$315:$J$616,255),0))=0,"",INDEX('Disaggregation Data'!$Q$315:$Q$616,MATCH(LEFT(X441,255),LEFT('Disaggregation Data'!J$315:$J$616,255),0))),"")</f>
        <v/>
      </c>
      <c r="J441" s="434" t="str">
        <f t="array" ref="J441">IFERROR(IF(INDEX('Disaggregation Data'!$R$315:$R$616,MATCH(LEFT(X441,255),LEFT('Disaggregation Data'!$J$315:$J$616,255),0))=0,"",INDEX('Disaggregation Data'!$R$315:$R$616,MATCH(LEFT(X441,255),LEFT('Disaggregation Data'!J$315:$J$616,255),0))),"")</f>
        <v/>
      </c>
      <c r="K441" s="471"/>
      <c r="L441" s="471"/>
      <c r="M441" s="471"/>
      <c r="N441" s="471"/>
      <c r="O441" s="471"/>
      <c r="P441" s="416"/>
      <c r="Q441" s="416"/>
      <c r="R441" s="416"/>
      <c r="S441" s="416"/>
      <c r="T441" s="416"/>
      <c r="U441" s="420" t="str">
        <f t="array" ref="U441">IFERROR(IF(INDEX('Disaggregation Data'!$O$315:$O$616,MATCH(LEFT(X441,255),LEFT('Disaggregation Data'!$J$315:$J$616,255),0))=0,"",INDEX('Disaggregation Data'!$O$315:$O$616,MATCH(LEFT(X441,255),LEFT('Disaggregation Data'!J$315:$J$616,255),0))),"")</f>
        <v/>
      </c>
      <c r="V441" s="434" t="str">
        <f t="array" ref="V441">IFERROR(IF(INDEX('Disaggregation Data'!$P$315:$P$616,MATCH(LEFT(X441,255),LEFT('Disaggregation Data'!$J$315:$J$616,255),0))=0,"",INDEX('Disaggregation Data'!$P$315:$P$616,MATCH(LEFT(X441,255),LEFT('Disaggregation Data'!J$315:$J$616,255),0))),"")</f>
        <v/>
      </c>
      <c r="W441" s="514"/>
      <c r="X441" s="514" t="str">
        <f t="shared" si="28"/>
        <v/>
      </c>
      <c r="Y441" s="514">
        <f t="shared" si="29"/>
        <v>74</v>
      </c>
      <c r="Z441" s="514" t="str">
        <f t="shared" si="30"/>
        <v/>
      </c>
      <c r="AA441" s="514" t="b">
        <f t="shared" si="31"/>
        <v>0</v>
      </c>
      <c r="AB441" s="514" t="s">
        <v>1960</v>
      </c>
      <c r="AC441" s="514" t="str">
        <f t="array" ref="AC441">IFERROR(IF(INDEX('Disaggregation Records'!$G$95:$G$183,MATCH(LEFT(Z441,255),LEFT('Disaggregation Records'!$D$95:$D$183,255),0))=0,"",INDEX('Disaggregation Records'!$G$95:$G$183,MATCH(LEFT(Z441,255),LEFT('Disaggregation Records'!$D$95:$D$183,255),0))),"")</f>
        <v/>
      </c>
      <c r="AD441" s="514" t="s">
        <v>879</v>
      </c>
      <c r="AE441" s="379"/>
      <c r="AF441" s="133"/>
      <c r="AG441" s="133"/>
    </row>
    <row r="442" spans="1:33" ht="47.1" customHeight="1" x14ac:dyDescent="0.25">
      <c r="A442" s="396">
        <v>12</v>
      </c>
      <c r="B442" s="414" t="str">
        <f>IFERROR(VLOOKUP(A442,'Coverage Indicators - Section D'!$A$10:$Y$42,25,FALSE),"")</f>
        <v/>
      </c>
      <c r="C442" s="509" t="str">
        <f t="array" ref="C442">IFERROR(IF(INDEX('Disaggregation Records'!$E$95:$E$183,MATCH(LEFT(Z442,255),LEFT('Disaggregation Records'!$D$95:$D$183,255),0))=0,"",INDEX('Disaggregation Records'!$E$95:$E$183,MATCH(LEFT(Z442,255),LEFT('Disaggregation Records'!$D$95:$D$183,255),0))),"")</f>
        <v/>
      </c>
      <c r="D442" s="509" t="str">
        <f t="array" ref="D442">IFERROR(IF(INDEX('Disaggregation Records'!$F$95:$F$183,MATCH(LEFT(Z442,255),LEFT('Disaggregation Records'!$D$95:$D$183,255),0))=0,"",INDEX('Disaggregation Records'!$F$95:$F$183,MATCH(LEFT(Z442,255),LEFT('Disaggregation Records'!$D$95:$D$183,255),0))),"")</f>
        <v/>
      </c>
      <c r="E442" s="416" t="str">
        <f t="array" ref="E442">IFERROR(IF(INDEX('Disaggregation Data'!$K$315:$K$616,MATCH(LEFT(X442,255),LEFT('Disaggregation Data'!$J$315:$J$616,255),0))=0,"",INDEX('Disaggregation Data'!$K$315:$K$616,MATCH(LEFT(X442,255),LEFT('Disaggregation Data'!J$315:$J$616,255),0))),"")</f>
        <v/>
      </c>
      <c r="F442" s="417" t="str">
        <f t="array" ref="F442">IFERROR(IF(INDEX('Disaggregation Data'!$L$315:$L$616,MATCH(LEFT(X442,255),LEFT('Disaggregation Data'!$J$315:$J$616,255),0))=0,"",INDEX('Disaggregation Data'!$L$315:$L$616,MATCH(LEFT(X442,255),LEFT('Disaggregation Data'!J$315:$J$616,255),0))),"")</f>
        <v/>
      </c>
      <c r="G442" s="481" t="str">
        <f t="array" ref="G442">IFERROR(IF(INDEX('Disaggregation Data'!$M$315:$M$616,MATCH(LEFT(X442,255),LEFT('Disaggregation Data'!$J$315:$J$616,255),0))=0,(E442/F442)*100,INDEX('Disaggregation Data'!$M$315:$M$616,MATCH(LEFT(X442,255),LEFT('Disaggregation Data'!J$315:$J$616,255),0))),"")</f>
        <v/>
      </c>
      <c r="H442" s="420" t="str">
        <f t="array" ref="H442">IFERROR(IF(INDEX('Disaggregation Data'!$N$315:$N$616,MATCH(LEFT(X442,255),LEFT('Disaggregation Data'!$J$315:$J$616,255),0))=0,"",INDEX('Disaggregation Data'!$N$315:$N$616,MATCH(LEFT(X442,255),LEFT('Disaggregation Data'!J$315:$J$616,255),0))),"")</f>
        <v/>
      </c>
      <c r="I442" s="420" t="str">
        <f t="array" ref="I442">IFERROR(IF(INDEX('Disaggregation Data'!$Q$315:$Q$616,MATCH(LEFT(X442,255),LEFT('Disaggregation Data'!$J$315:$J$616,255),0))=0,"",INDEX('Disaggregation Data'!$Q$315:$Q$616,MATCH(LEFT(X442,255),LEFT('Disaggregation Data'!J$315:$J$616,255),0))),"")</f>
        <v/>
      </c>
      <c r="J442" s="434" t="str">
        <f t="array" ref="J442">IFERROR(IF(INDEX('Disaggregation Data'!$R$315:$R$616,MATCH(LEFT(X442,255),LEFT('Disaggregation Data'!$J$315:$J$616,255),0))=0,"",INDEX('Disaggregation Data'!$R$315:$R$616,MATCH(LEFT(X442,255),LEFT('Disaggregation Data'!J$315:$J$616,255),0))),"")</f>
        <v/>
      </c>
      <c r="K442" s="471"/>
      <c r="L442" s="471"/>
      <c r="M442" s="471"/>
      <c r="N442" s="471"/>
      <c r="O442" s="471"/>
      <c r="P442" s="416"/>
      <c r="Q442" s="416"/>
      <c r="R442" s="416"/>
      <c r="S442" s="416"/>
      <c r="T442" s="416"/>
      <c r="U442" s="420" t="str">
        <f t="array" ref="U442">IFERROR(IF(INDEX('Disaggregation Data'!$O$315:$O$616,MATCH(LEFT(X442,255),LEFT('Disaggregation Data'!$J$315:$J$616,255),0))=0,"",INDEX('Disaggregation Data'!$O$315:$O$616,MATCH(LEFT(X442,255),LEFT('Disaggregation Data'!J$315:$J$616,255),0))),"")</f>
        <v/>
      </c>
      <c r="V442" s="434" t="str">
        <f t="array" ref="V442">IFERROR(IF(INDEX('Disaggregation Data'!$P$315:$P$616,MATCH(LEFT(X442,255),LEFT('Disaggregation Data'!$J$315:$J$616,255),0))=0,"",INDEX('Disaggregation Data'!$P$315:$P$616,MATCH(LEFT(X442,255),LEFT('Disaggregation Data'!J$315:$J$616,255),0))),"")</f>
        <v/>
      </c>
      <c r="W442" s="514"/>
      <c r="X442" s="514" t="str">
        <f t="shared" si="28"/>
        <v/>
      </c>
      <c r="Y442" s="514">
        <f t="shared" si="29"/>
        <v>75</v>
      </c>
      <c r="Z442" s="514" t="str">
        <f t="shared" si="30"/>
        <v/>
      </c>
      <c r="AA442" s="514" t="b">
        <f t="shared" si="31"/>
        <v>0</v>
      </c>
      <c r="AB442" s="514" t="s">
        <v>1961</v>
      </c>
      <c r="AC442" s="514" t="str">
        <f t="array" ref="AC442">IFERROR(IF(INDEX('Disaggregation Records'!$G$95:$G$183,MATCH(LEFT(Z442,255),LEFT('Disaggregation Records'!$D$95:$D$183,255),0))=0,"",INDEX('Disaggregation Records'!$G$95:$G$183,MATCH(LEFT(Z442,255),LEFT('Disaggregation Records'!$D$95:$D$183,255),0))),"")</f>
        <v/>
      </c>
      <c r="AD442" s="514" t="s">
        <v>879</v>
      </c>
      <c r="AE442" s="379"/>
      <c r="AF442" s="133"/>
      <c r="AG442" s="133"/>
    </row>
    <row r="443" spans="1:33" ht="47.1" customHeight="1" x14ac:dyDescent="0.25">
      <c r="A443" s="396">
        <v>12</v>
      </c>
      <c r="B443" s="414" t="str">
        <f>IFERROR(VLOOKUP(A443,'Coverage Indicators - Section D'!$A$10:$Y$42,25,FALSE),"")</f>
        <v/>
      </c>
      <c r="C443" s="509" t="str">
        <f t="array" ref="C443">IFERROR(IF(INDEX('Disaggregation Records'!$E$95:$E$183,MATCH(LEFT(Z443,255),LEFT('Disaggregation Records'!$D$95:$D$183,255),0))=0,"",INDEX('Disaggregation Records'!$E$95:$E$183,MATCH(LEFT(Z443,255),LEFT('Disaggregation Records'!$D$95:$D$183,255),0))),"")</f>
        <v/>
      </c>
      <c r="D443" s="509" t="str">
        <f t="array" ref="D443">IFERROR(IF(INDEX('Disaggregation Records'!$F$95:$F$183,MATCH(LEFT(Z443,255),LEFT('Disaggregation Records'!$D$95:$D$183,255),0))=0,"",INDEX('Disaggregation Records'!$F$95:$F$183,MATCH(LEFT(Z443,255),LEFT('Disaggregation Records'!$D$95:$D$183,255),0))),"")</f>
        <v/>
      </c>
      <c r="E443" s="416" t="str">
        <f t="array" ref="E443">IFERROR(IF(INDEX('Disaggregation Data'!$K$315:$K$616,MATCH(LEFT(X443,255),LEFT('Disaggregation Data'!$J$315:$J$616,255),0))=0,"",INDEX('Disaggregation Data'!$K$315:$K$616,MATCH(LEFT(X443,255),LEFT('Disaggregation Data'!J$315:$J$616,255),0))),"")</f>
        <v/>
      </c>
      <c r="F443" s="417" t="str">
        <f t="array" ref="F443">IFERROR(IF(INDEX('Disaggregation Data'!$L$315:$L$616,MATCH(LEFT(X443,255),LEFT('Disaggregation Data'!$J$315:$J$616,255),0))=0,"",INDEX('Disaggregation Data'!$L$315:$L$616,MATCH(LEFT(X443,255),LEFT('Disaggregation Data'!J$315:$J$616,255),0))),"")</f>
        <v/>
      </c>
      <c r="G443" s="481" t="str">
        <f t="array" ref="G443">IFERROR(IF(INDEX('Disaggregation Data'!$M$315:$M$616,MATCH(LEFT(X443,255),LEFT('Disaggregation Data'!$J$315:$J$616,255),0))=0,(E443/F443)*100,INDEX('Disaggregation Data'!$M$315:$M$616,MATCH(LEFT(X443,255),LEFT('Disaggregation Data'!J$315:$J$616,255),0))),"")</f>
        <v/>
      </c>
      <c r="H443" s="420" t="str">
        <f t="array" ref="H443">IFERROR(IF(INDEX('Disaggregation Data'!$N$315:$N$616,MATCH(LEFT(X443,255),LEFT('Disaggregation Data'!$J$315:$J$616,255),0))=0,"",INDEX('Disaggregation Data'!$N$315:$N$616,MATCH(LEFT(X443,255),LEFT('Disaggregation Data'!J$315:$J$616,255),0))),"")</f>
        <v/>
      </c>
      <c r="I443" s="420" t="str">
        <f t="array" ref="I443">IFERROR(IF(INDEX('Disaggregation Data'!$Q$315:$Q$616,MATCH(LEFT(X443,255),LEFT('Disaggregation Data'!$J$315:$J$616,255),0))=0,"",INDEX('Disaggregation Data'!$Q$315:$Q$616,MATCH(LEFT(X443,255),LEFT('Disaggregation Data'!J$315:$J$616,255),0))),"")</f>
        <v/>
      </c>
      <c r="J443" s="434" t="str">
        <f t="array" ref="J443">IFERROR(IF(INDEX('Disaggregation Data'!$R$315:$R$616,MATCH(LEFT(X443,255),LEFT('Disaggregation Data'!$J$315:$J$616,255),0))=0,"",INDEX('Disaggregation Data'!$R$315:$R$616,MATCH(LEFT(X443,255),LEFT('Disaggregation Data'!J$315:$J$616,255),0))),"")</f>
        <v/>
      </c>
      <c r="K443" s="471"/>
      <c r="L443" s="471"/>
      <c r="M443" s="471"/>
      <c r="N443" s="471"/>
      <c r="O443" s="471"/>
      <c r="P443" s="416"/>
      <c r="Q443" s="416"/>
      <c r="R443" s="416"/>
      <c r="S443" s="416"/>
      <c r="T443" s="416"/>
      <c r="U443" s="420" t="str">
        <f t="array" ref="U443">IFERROR(IF(INDEX('Disaggregation Data'!$O$315:$O$616,MATCH(LEFT(X443,255),LEFT('Disaggregation Data'!$J$315:$J$616,255),0))=0,"",INDEX('Disaggregation Data'!$O$315:$O$616,MATCH(LEFT(X443,255),LEFT('Disaggregation Data'!J$315:$J$616,255),0))),"")</f>
        <v/>
      </c>
      <c r="V443" s="434" t="str">
        <f t="array" ref="V443">IFERROR(IF(INDEX('Disaggregation Data'!$P$315:$P$616,MATCH(LEFT(X443,255),LEFT('Disaggregation Data'!$J$315:$J$616,255),0))=0,"",INDEX('Disaggregation Data'!$P$315:$P$616,MATCH(LEFT(X443,255),LEFT('Disaggregation Data'!J$315:$J$616,255),0))),"")</f>
        <v/>
      </c>
      <c r="W443" s="514"/>
      <c r="X443" s="514" t="str">
        <f t="shared" si="28"/>
        <v/>
      </c>
      <c r="Y443" s="514">
        <f t="shared" si="29"/>
        <v>76</v>
      </c>
      <c r="Z443" s="514" t="str">
        <f t="shared" si="30"/>
        <v/>
      </c>
      <c r="AA443" s="514" t="b">
        <f t="shared" si="31"/>
        <v>0</v>
      </c>
      <c r="AB443" s="514" t="s">
        <v>1962</v>
      </c>
      <c r="AC443" s="514" t="str">
        <f t="array" ref="AC443">IFERROR(IF(INDEX('Disaggregation Records'!$G$95:$G$183,MATCH(LEFT(Z443,255),LEFT('Disaggregation Records'!$D$95:$D$183,255),0))=0,"",INDEX('Disaggregation Records'!$G$95:$G$183,MATCH(LEFT(Z443,255),LEFT('Disaggregation Records'!$D$95:$D$183,255),0))),"")</f>
        <v/>
      </c>
      <c r="AD443" s="514" t="s">
        <v>879</v>
      </c>
      <c r="AE443" s="379"/>
      <c r="AF443" s="133"/>
      <c r="AG443" s="133"/>
    </row>
    <row r="444" spans="1:33" ht="47.1" customHeight="1" x14ac:dyDescent="0.25">
      <c r="A444" s="396">
        <v>12</v>
      </c>
      <c r="B444" s="414" t="str">
        <f>IFERROR(VLOOKUP(A444,'Coverage Indicators - Section D'!$A$10:$Y$42,25,FALSE),"")</f>
        <v/>
      </c>
      <c r="C444" s="509" t="str">
        <f t="array" ref="C444">IFERROR(IF(INDEX('Disaggregation Records'!$E$95:$E$183,MATCH(LEFT(Z444,255),LEFT('Disaggregation Records'!$D$95:$D$183,255),0))=0,"",INDEX('Disaggregation Records'!$E$95:$E$183,MATCH(LEFT(Z444,255),LEFT('Disaggregation Records'!$D$95:$D$183,255),0))),"")</f>
        <v/>
      </c>
      <c r="D444" s="509" t="str">
        <f t="array" ref="D444">IFERROR(IF(INDEX('Disaggregation Records'!$F$95:$F$183,MATCH(LEFT(Z444,255),LEFT('Disaggregation Records'!$D$95:$D$183,255),0))=0,"",INDEX('Disaggregation Records'!$F$95:$F$183,MATCH(LEFT(Z444,255),LEFT('Disaggregation Records'!$D$95:$D$183,255),0))),"")</f>
        <v/>
      </c>
      <c r="E444" s="416" t="str">
        <f t="array" ref="E444">IFERROR(IF(INDEX('Disaggregation Data'!$K$315:$K$616,MATCH(LEFT(X444,255),LEFT('Disaggregation Data'!$J$315:$J$616,255),0))=0,"",INDEX('Disaggregation Data'!$K$315:$K$616,MATCH(LEFT(X444,255),LEFT('Disaggregation Data'!J$315:$J$616,255),0))),"")</f>
        <v/>
      </c>
      <c r="F444" s="417" t="str">
        <f t="array" ref="F444">IFERROR(IF(INDEX('Disaggregation Data'!$L$315:$L$616,MATCH(LEFT(X444,255),LEFT('Disaggregation Data'!$J$315:$J$616,255),0))=0,"",INDEX('Disaggregation Data'!$L$315:$L$616,MATCH(LEFT(X444,255),LEFT('Disaggregation Data'!J$315:$J$616,255),0))),"")</f>
        <v/>
      </c>
      <c r="G444" s="481" t="str">
        <f t="array" ref="G444">IFERROR(IF(INDEX('Disaggregation Data'!$M$315:$M$616,MATCH(LEFT(X444,255),LEFT('Disaggregation Data'!$J$315:$J$616,255),0))=0,(E444/F444)*100,INDEX('Disaggregation Data'!$M$315:$M$616,MATCH(LEFT(X444,255),LEFT('Disaggregation Data'!J$315:$J$616,255),0))),"")</f>
        <v/>
      </c>
      <c r="H444" s="420" t="str">
        <f t="array" ref="H444">IFERROR(IF(INDEX('Disaggregation Data'!$N$315:$N$616,MATCH(LEFT(X444,255),LEFT('Disaggregation Data'!$J$315:$J$616,255),0))=0,"",INDEX('Disaggregation Data'!$N$315:$N$616,MATCH(LEFT(X444,255),LEFT('Disaggregation Data'!J$315:$J$616,255),0))),"")</f>
        <v/>
      </c>
      <c r="I444" s="420" t="str">
        <f t="array" ref="I444">IFERROR(IF(INDEX('Disaggregation Data'!$Q$315:$Q$616,MATCH(LEFT(X444,255),LEFT('Disaggregation Data'!$J$315:$J$616,255),0))=0,"",INDEX('Disaggregation Data'!$Q$315:$Q$616,MATCH(LEFT(X444,255),LEFT('Disaggregation Data'!J$315:$J$616,255),0))),"")</f>
        <v/>
      </c>
      <c r="J444" s="434" t="str">
        <f t="array" ref="J444">IFERROR(IF(INDEX('Disaggregation Data'!$R$315:$R$616,MATCH(LEFT(X444,255),LEFT('Disaggregation Data'!$J$315:$J$616,255),0))=0,"",INDEX('Disaggregation Data'!$R$315:$R$616,MATCH(LEFT(X444,255),LEFT('Disaggregation Data'!J$315:$J$616,255),0))),"")</f>
        <v/>
      </c>
      <c r="K444" s="471"/>
      <c r="L444" s="471"/>
      <c r="M444" s="471"/>
      <c r="N444" s="471"/>
      <c r="O444" s="471"/>
      <c r="P444" s="416"/>
      <c r="Q444" s="416"/>
      <c r="R444" s="416"/>
      <c r="S444" s="416"/>
      <c r="T444" s="416"/>
      <c r="U444" s="420" t="str">
        <f t="array" ref="U444">IFERROR(IF(INDEX('Disaggregation Data'!$O$315:$O$616,MATCH(LEFT(X444,255),LEFT('Disaggregation Data'!$J$315:$J$616,255),0))=0,"",INDEX('Disaggregation Data'!$O$315:$O$616,MATCH(LEFT(X444,255),LEFT('Disaggregation Data'!J$315:$J$616,255),0))),"")</f>
        <v/>
      </c>
      <c r="V444" s="434" t="str">
        <f t="array" ref="V444">IFERROR(IF(INDEX('Disaggregation Data'!$P$315:$P$616,MATCH(LEFT(X444,255),LEFT('Disaggregation Data'!$J$315:$J$616,255),0))=0,"",INDEX('Disaggregation Data'!$P$315:$P$616,MATCH(LEFT(X444,255),LEFT('Disaggregation Data'!J$315:$J$616,255),0))),"")</f>
        <v/>
      </c>
      <c r="W444" s="514"/>
      <c r="X444" s="514" t="str">
        <f t="shared" si="28"/>
        <v/>
      </c>
      <c r="Y444" s="514">
        <f t="shared" si="29"/>
        <v>77</v>
      </c>
      <c r="Z444" s="514" t="str">
        <f t="shared" si="30"/>
        <v/>
      </c>
      <c r="AA444" s="514" t="b">
        <f t="shared" si="31"/>
        <v>0</v>
      </c>
      <c r="AB444" s="514" t="s">
        <v>1963</v>
      </c>
      <c r="AC444" s="514" t="str">
        <f t="array" ref="AC444">IFERROR(IF(INDEX('Disaggregation Records'!$G$95:$G$183,MATCH(LEFT(Z444,255),LEFT('Disaggregation Records'!$D$95:$D$183,255),0))=0,"",INDEX('Disaggregation Records'!$G$95:$G$183,MATCH(LEFT(Z444,255),LEFT('Disaggregation Records'!$D$95:$D$183,255),0))),"")</f>
        <v/>
      </c>
      <c r="AD444" s="514" t="s">
        <v>879</v>
      </c>
      <c r="AE444" s="379"/>
      <c r="AF444" s="133"/>
      <c r="AG444" s="133"/>
    </row>
    <row r="445" spans="1:33" ht="47.1" customHeight="1" x14ac:dyDescent="0.25">
      <c r="A445" s="396">
        <v>12</v>
      </c>
      <c r="B445" s="414" t="str">
        <f>IFERROR(VLOOKUP(A445,'Coverage Indicators - Section D'!$A$10:$Y$42,25,FALSE),"")</f>
        <v/>
      </c>
      <c r="C445" s="509" t="str">
        <f t="array" ref="C445">IFERROR(IF(INDEX('Disaggregation Records'!$E$95:$E$183,MATCH(LEFT(Z445,255),LEFT('Disaggregation Records'!$D$95:$D$183,255),0))=0,"",INDEX('Disaggregation Records'!$E$95:$E$183,MATCH(LEFT(Z445,255),LEFT('Disaggregation Records'!$D$95:$D$183,255),0))),"")</f>
        <v/>
      </c>
      <c r="D445" s="509" t="str">
        <f t="array" ref="D445">IFERROR(IF(INDEX('Disaggregation Records'!$F$95:$F$183,MATCH(LEFT(Z445,255),LEFT('Disaggregation Records'!$D$95:$D$183,255),0))=0,"",INDEX('Disaggregation Records'!$F$95:$F$183,MATCH(LEFT(Z445,255),LEFT('Disaggregation Records'!$D$95:$D$183,255),0))),"")</f>
        <v/>
      </c>
      <c r="E445" s="416" t="str">
        <f t="array" ref="E445">IFERROR(IF(INDEX('Disaggregation Data'!$K$315:$K$616,MATCH(LEFT(X445,255),LEFT('Disaggregation Data'!$J$315:$J$616,255),0))=0,"",INDEX('Disaggregation Data'!$K$315:$K$616,MATCH(LEFT(X445,255),LEFT('Disaggregation Data'!J$315:$J$616,255),0))),"")</f>
        <v/>
      </c>
      <c r="F445" s="417" t="str">
        <f t="array" ref="F445">IFERROR(IF(INDEX('Disaggregation Data'!$L$315:$L$616,MATCH(LEFT(X445,255),LEFT('Disaggregation Data'!$J$315:$J$616,255),0))=0,"",INDEX('Disaggregation Data'!$L$315:$L$616,MATCH(LEFT(X445,255),LEFT('Disaggregation Data'!J$315:$J$616,255),0))),"")</f>
        <v/>
      </c>
      <c r="G445" s="481" t="str">
        <f t="array" ref="G445">IFERROR(IF(INDEX('Disaggregation Data'!$M$315:$M$616,MATCH(LEFT(X445,255),LEFT('Disaggregation Data'!$J$315:$J$616,255),0))=0,(E445/F445)*100,INDEX('Disaggregation Data'!$M$315:$M$616,MATCH(LEFT(X445,255),LEFT('Disaggregation Data'!J$315:$J$616,255),0))),"")</f>
        <v/>
      </c>
      <c r="H445" s="420" t="str">
        <f t="array" ref="H445">IFERROR(IF(INDEX('Disaggregation Data'!$N$315:$N$616,MATCH(LEFT(X445,255),LEFT('Disaggregation Data'!$J$315:$J$616,255),0))=0,"",INDEX('Disaggregation Data'!$N$315:$N$616,MATCH(LEFT(X445,255),LEFT('Disaggregation Data'!J$315:$J$616,255),0))),"")</f>
        <v/>
      </c>
      <c r="I445" s="420" t="str">
        <f t="array" ref="I445">IFERROR(IF(INDEX('Disaggregation Data'!$Q$315:$Q$616,MATCH(LEFT(X445,255),LEFT('Disaggregation Data'!$J$315:$J$616,255),0))=0,"",INDEX('Disaggregation Data'!$Q$315:$Q$616,MATCH(LEFT(X445,255),LEFT('Disaggregation Data'!J$315:$J$616,255),0))),"")</f>
        <v/>
      </c>
      <c r="J445" s="434" t="str">
        <f t="array" ref="J445">IFERROR(IF(INDEX('Disaggregation Data'!$R$315:$R$616,MATCH(LEFT(X445,255),LEFT('Disaggregation Data'!$J$315:$J$616,255),0))=0,"",INDEX('Disaggregation Data'!$R$315:$R$616,MATCH(LEFT(X445,255),LEFT('Disaggregation Data'!J$315:$J$616,255),0))),"")</f>
        <v/>
      </c>
      <c r="K445" s="471"/>
      <c r="L445" s="471"/>
      <c r="M445" s="471"/>
      <c r="N445" s="471"/>
      <c r="O445" s="471"/>
      <c r="P445" s="416"/>
      <c r="Q445" s="416"/>
      <c r="R445" s="416"/>
      <c r="S445" s="416"/>
      <c r="T445" s="416"/>
      <c r="U445" s="420" t="str">
        <f t="array" ref="U445">IFERROR(IF(INDEX('Disaggregation Data'!$O$315:$O$616,MATCH(LEFT(X445,255),LEFT('Disaggregation Data'!$J$315:$J$616,255),0))=0,"",INDEX('Disaggregation Data'!$O$315:$O$616,MATCH(LEFT(X445,255),LEFT('Disaggregation Data'!J$315:$J$616,255),0))),"")</f>
        <v/>
      </c>
      <c r="V445" s="434" t="str">
        <f t="array" ref="V445">IFERROR(IF(INDEX('Disaggregation Data'!$P$315:$P$616,MATCH(LEFT(X445,255),LEFT('Disaggregation Data'!$J$315:$J$616,255),0))=0,"",INDEX('Disaggregation Data'!$P$315:$P$616,MATCH(LEFT(X445,255),LEFT('Disaggregation Data'!J$315:$J$616,255),0))),"")</f>
        <v/>
      </c>
      <c r="W445" s="514"/>
      <c r="X445" s="514" t="str">
        <f t="shared" si="28"/>
        <v/>
      </c>
      <c r="Y445" s="514">
        <f t="shared" si="29"/>
        <v>78</v>
      </c>
      <c r="Z445" s="514" t="str">
        <f t="shared" si="30"/>
        <v/>
      </c>
      <c r="AA445" s="514" t="b">
        <f t="shared" si="31"/>
        <v>0</v>
      </c>
      <c r="AB445" s="514" t="s">
        <v>1964</v>
      </c>
      <c r="AC445" s="514" t="str">
        <f t="array" ref="AC445">IFERROR(IF(INDEX('Disaggregation Records'!$G$95:$G$183,MATCH(LEFT(Z445,255),LEFT('Disaggregation Records'!$D$95:$D$183,255),0))=0,"",INDEX('Disaggregation Records'!$G$95:$G$183,MATCH(LEFT(Z445,255),LEFT('Disaggregation Records'!$D$95:$D$183,255),0))),"")</f>
        <v/>
      </c>
      <c r="AD445" s="514" t="s">
        <v>879</v>
      </c>
      <c r="AE445" s="379"/>
      <c r="AF445" s="133"/>
      <c r="AG445" s="133"/>
    </row>
    <row r="446" spans="1:33" ht="47.1" customHeight="1" x14ac:dyDescent="0.25">
      <c r="A446" s="396">
        <v>12</v>
      </c>
      <c r="B446" s="414" t="str">
        <f>IFERROR(VLOOKUP(A446,'Coverage Indicators - Section D'!$A$10:$Y$42,25,FALSE),"")</f>
        <v/>
      </c>
      <c r="C446" s="509" t="str">
        <f t="array" ref="C446">IFERROR(IF(INDEX('Disaggregation Records'!$E$95:$E$183,MATCH(LEFT(Z446,255),LEFT('Disaggregation Records'!$D$95:$D$183,255),0))=0,"",INDEX('Disaggregation Records'!$E$95:$E$183,MATCH(LEFT(Z446,255),LEFT('Disaggregation Records'!$D$95:$D$183,255),0))),"")</f>
        <v/>
      </c>
      <c r="D446" s="509" t="str">
        <f t="array" ref="D446">IFERROR(IF(INDEX('Disaggregation Records'!$F$95:$F$183,MATCH(LEFT(Z446,255),LEFT('Disaggregation Records'!$D$95:$D$183,255),0))=0,"",INDEX('Disaggregation Records'!$F$95:$F$183,MATCH(LEFT(Z446,255),LEFT('Disaggregation Records'!$D$95:$D$183,255),0))),"")</f>
        <v/>
      </c>
      <c r="E446" s="416" t="str">
        <f t="array" ref="E446">IFERROR(IF(INDEX('Disaggregation Data'!$K$315:$K$616,MATCH(LEFT(X446,255),LEFT('Disaggregation Data'!$J$315:$J$616,255),0))=0,"",INDEX('Disaggregation Data'!$K$315:$K$616,MATCH(LEFT(X446,255),LEFT('Disaggregation Data'!J$315:$J$616,255),0))),"")</f>
        <v/>
      </c>
      <c r="F446" s="417" t="str">
        <f t="array" ref="F446">IFERROR(IF(INDEX('Disaggregation Data'!$L$315:$L$616,MATCH(LEFT(X446,255),LEFT('Disaggregation Data'!$J$315:$J$616,255),0))=0,"",INDEX('Disaggregation Data'!$L$315:$L$616,MATCH(LEFT(X446,255),LEFT('Disaggregation Data'!J$315:$J$616,255),0))),"")</f>
        <v/>
      </c>
      <c r="G446" s="481" t="str">
        <f t="array" ref="G446">IFERROR(IF(INDEX('Disaggregation Data'!$M$315:$M$616,MATCH(LEFT(X446,255),LEFT('Disaggregation Data'!$J$315:$J$616,255),0))=0,(E446/F446)*100,INDEX('Disaggregation Data'!$M$315:$M$616,MATCH(LEFT(X446,255),LEFT('Disaggregation Data'!J$315:$J$616,255),0))),"")</f>
        <v/>
      </c>
      <c r="H446" s="420" t="str">
        <f t="array" ref="H446">IFERROR(IF(INDEX('Disaggregation Data'!$N$315:$N$616,MATCH(LEFT(X446,255),LEFT('Disaggregation Data'!$J$315:$J$616,255),0))=0,"",INDEX('Disaggregation Data'!$N$315:$N$616,MATCH(LEFT(X446,255),LEFT('Disaggregation Data'!J$315:$J$616,255),0))),"")</f>
        <v/>
      </c>
      <c r="I446" s="420" t="str">
        <f t="array" ref="I446">IFERROR(IF(INDEX('Disaggregation Data'!$Q$315:$Q$616,MATCH(LEFT(X446,255),LEFT('Disaggregation Data'!$J$315:$J$616,255),0))=0,"",INDEX('Disaggregation Data'!$Q$315:$Q$616,MATCH(LEFT(X446,255),LEFT('Disaggregation Data'!J$315:$J$616,255),0))),"")</f>
        <v/>
      </c>
      <c r="J446" s="434" t="str">
        <f t="array" ref="J446">IFERROR(IF(INDEX('Disaggregation Data'!$R$315:$R$616,MATCH(LEFT(X446,255),LEFT('Disaggregation Data'!$J$315:$J$616,255),0))=0,"",INDEX('Disaggregation Data'!$R$315:$R$616,MATCH(LEFT(X446,255),LEFT('Disaggregation Data'!J$315:$J$616,255),0))),"")</f>
        <v/>
      </c>
      <c r="K446" s="471"/>
      <c r="L446" s="471"/>
      <c r="M446" s="471"/>
      <c r="N446" s="471"/>
      <c r="O446" s="471"/>
      <c r="P446" s="416"/>
      <c r="Q446" s="416"/>
      <c r="R446" s="416"/>
      <c r="S446" s="416"/>
      <c r="T446" s="416"/>
      <c r="U446" s="420" t="str">
        <f t="array" ref="U446">IFERROR(IF(INDEX('Disaggregation Data'!$O$315:$O$616,MATCH(LEFT(X446,255),LEFT('Disaggregation Data'!$J$315:$J$616,255),0))=0,"",INDEX('Disaggregation Data'!$O$315:$O$616,MATCH(LEFT(X446,255),LEFT('Disaggregation Data'!J$315:$J$616,255),0))),"")</f>
        <v/>
      </c>
      <c r="V446" s="434" t="str">
        <f t="array" ref="V446">IFERROR(IF(INDEX('Disaggregation Data'!$P$315:$P$616,MATCH(LEFT(X446,255),LEFT('Disaggregation Data'!$J$315:$J$616,255),0))=0,"",INDEX('Disaggregation Data'!$P$315:$P$616,MATCH(LEFT(X446,255),LEFT('Disaggregation Data'!J$315:$J$616,255),0))),"")</f>
        <v/>
      </c>
      <c r="W446" s="514"/>
      <c r="X446" s="514" t="str">
        <f t="shared" si="28"/>
        <v/>
      </c>
      <c r="Y446" s="514">
        <f t="shared" si="29"/>
        <v>79</v>
      </c>
      <c r="Z446" s="514" t="str">
        <f t="shared" si="30"/>
        <v/>
      </c>
      <c r="AA446" s="514" t="b">
        <f t="shared" si="31"/>
        <v>0</v>
      </c>
      <c r="AB446" s="514" t="s">
        <v>1965</v>
      </c>
      <c r="AC446" s="514" t="str">
        <f t="array" ref="AC446">IFERROR(IF(INDEX('Disaggregation Records'!$G$95:$G$183,MATCH(LEFT(Z446,255),LEFT('Disaggregation Records'!$D$95:$D$183,255),0))=0,"",INDEX('Disaggregation Records'!$G$95:$G$183,MATCH(LEFT(Z446,255),LEFT('Disaggregation Records'!$D$95:$D$183,255),0))),"")</f>
        <v/>
      </c>
      <c r="AD446" s="514" t="s">
        <v>879</v>
      </c>
      <c r="AE446" s="379"/>
      <c r="AF446" s="133"/>
      <c r="AG446" s="133"/>
    </row>
    <row r="447" spans="1:33" ht="47.1" customHeight="1" x14ac:dyDescent="0.25">
      <c r="A447" s="396">
        <v>13</v>
      </c>
      <c r="B447" s="414" t="str">
        <f>IFERROR(VLOOKUP(A447,'Coverage Indicators - Section D'!$A$10:$Y$42,25,FALSE),"")</f>
        <v/>
      </c>
      <c r="C447" s="509" t="str">
        <f t="array" ref="C447">IFERROR(IF(INDEX('Disaggregation Records'!$E$95:$E$183,MATCH(LEFT(Z447,255),LEFT('Disaggregation Records'!$D$95:$D$183,255),0))=0,"",INDEX('Disaggregation Records'!$E$95:$E$183,MATCH(LEFT(Z447,255),LEFT('Disaggregation Records'!$D$95:$D$183,255),0))),"")</f>
        <v/>
      </c>
      <c r="D447" s="509" t="str">
        <f t="array" ref="D447">IFERROR(IF(INDEX('Disaggregation Records'!$F$95:$F$183,MATCH(LEFT(Z447,255),LEFT('Disaggregation Records'!$D$95:$D$183,255),0))=0,"",INDEX('Disaggregation Records'!$F$95:$F$183,MATCH(LEFT(Z447,255),LEFT('Disaggregation Records'!$D$95:$D$183,255),0))),"")</f>
        <v/>
      </c>
      <c r="E447" s="416" t="str">
        <f t="array" ref="E447">IFERROR(IF(INDEX('Disaggregation Data'!$K$315:$K$616,MATCH(LEFT(X447,255),LEFT('Disaggregation Data'!$J$315:$J$616,255),0))=0,"",INDEX('Disaggregation Data'!$K$315:$K$616,MATCH(LEFT(X447,255),LEFT('Disaggregation Data'!J$315:$J$616,255),0))),"")</f>
        <v/>
      </c>
      <c r="F447" s="417" t="str">
        <f t="array" ref="F447">IFERROR(IF(INDEX('Disaggregation Data'!$L$315:$L$616,MATCH(LEFT(X447,255),LEFT('Disaggregation Data'!$J$315:$J$616,255),0))=0,"",INDEX('Disaggregation Data'!$L$315:$L$616,MATCH(LEFT(X447,255),LEFT('Disaggregation Data'!J$315:$J$616,255),0))),"")</f>
        <v/>
      </c>
      <c r="G447" s="481" t="str">
        <f t="array" ref="G447">IFERROR(IF(INDEX('Disaggregation Data'!$M$315:$M$616,MATCH(LEFT(X447,255),LEFT('Disaggregation Data'!$J$315:$J$616,255),0))=0,(E447/F447)*100,INDEX('Disaggregation Data'!$M$315:$M$616,MATCH(LEFT(X447,255),LEFT('Disaggregation Data'!J$315:$J$616,255),0))),"")</f>
        <v/>
      </c>
      <c r="H447" s="420" t="str">
        <f t="array" ref="H447">IFERROR(IF(INDEX('Disaggregation Data'!$N$315:$N$616,MATCH(LEFT(X447,255),LEFT('Disaggregation Data'!$J$315:$J$616,255),0))=0,"",INDEX('Disaggregation Data'!$N$315:$N$616,MATCH(LEFT(X447,255),LEFT('Disaggregation Data'!J$315:$J$616,255),0))),"")</f>
        <v/>
      </c>
      <c r="I447" s="420" t="str">
        <f t="array" ref="I447">IFERROR(IF(INDEX('Disaggregation Data'!$Q$315:$Q$616,MATCH(LEFT(X447,255),LEFT('Disaggregation Data'!$J$315:$J$616,255),0))=0,"",INDEX('Disaggregation Data'!$Q$315:$Q$616,MATCH(LEFT(X447,255),LEFT('Disaggregation Data'!J$315:$J$616,255),0))),"")</f>
        <v/>
      </c>
      <c r="J447" s="434" t="str">
        <f t="array" ref="J447">IFERROR(IF(INDEX('Disaggregation Data'!$R$315:$R$616,MATCH(LEFT(X447,255),LEFT('Disaggregation Data'!$J$315:$J$616,255),0))=0,"",INDEX('Disaggregation Data'!$R$315:$R$616,MATCH(LEFT(X447,255),LEFT('Disaggregation Data'!J$315:$J$616,255),0))),"")</f>
        <v/>
      </c>
      <c r="K447" s="471"/>
      <c r="L447" s="471"/>
      <c r="M447" s="471"/>
      <c r="N447" s="471"/>
      <c r="O447" s="471"/>
      <c r="P447" s="416"/>
      <c r="Q447" s="416"/>
      <c r="R447" s="416"/>
      <c r="S447" s="416"/>
      <c r="T447" s="416"/>
      <c r="U447" s="420" t="str">
        <f t="array" ref="U447">IFERROR(IF(INDEX('Disaggregation Data'!$O$315:$O$616,MATCH(LEFT(X447,255),LEFT('Disaggregation Data'!$J$315:$J$616,255),0))=0,"",INDEX('Disaggregation Data'!$O$315:$O$616,MATCH(LEFT(X447,255),LEFT('Disaggregation Data'!J$315:$J$616,255),0))),"")</f>
        <v/>
      </c>
      <c r="V447" s="434" t="str">
        <f t="array" ref="V447">IFERROR(IF(INDEX('Disaggregation Data'!$P$315:$P$616,MATCH(LEFT(X447,255),LEFT('Disaggregation Data'!$J$315:$J$616,255),0))=0,"",INDEX('Disaggregation Data'!$P$315:$P$616,MATCH(LEFT(X447,255),LEFT('Disaggregation Data'!J$315:$J$616,255),0))),"")</f>
        <v/>
      </c>
      <c r="W447" s="514"/>
      <c r="X447" s="514" t="str">
        <f t="shared" si="28"/>
        <v/>
      </c>
      <c r="Y447" s="514">
        <f t="shared" si="29"/>
        <v>80</v>
      </c>
      <c r="Z447" s="514" t="str">
        <f t="shared" si="30"/>
        <v/>
      </c>
      <c r="AA447" s="514" t="b">
        <f t="shared" si="31"/>
        <v>0</v>
      </c>
      <c r="AB447" s="514" t="s">
        <v>1966</v>
      </c>
      <c r="AC447" s="514" t="str">
        <f t="array" ref="AC447">IFERROR(IF(INDEX('Disaggregation Records'!$G$95:$G$183,MATCH(LEFT(Z447,255),LEFT('Disaggregation Records'!$D$95:$D$183,255),0))=0,"",INDEX('Disaggregation Records'!$G$95:$G$183,MATCH(LEFT(Z447,255),LEFT('Disaggregation Records'!$D$95:$D$183,255),0))),"")</f>
        <v/>
      </c>
      <c r="AD447" s="514" t="s">
        <v>880</v>
      </c>
      <c r="AE447" s="379"/>
      <c r="AF447" s="133"/>
      <c r="AG447" s="133"/>
    </row>
    <row r="448" spans="1:33" ht="47.1" customHeight="1" x14ac:dyDescent="0.25">
      <c r="A448" s="396">
        <v>13</v>
      </c>
      <c r="B448" s="414" t="str">
        <f>IFERROR(VLOOKUP(A448,'Coverage Indicators - Section D'!$A$10:$Y$42,25,FALSE),"")</f>
        <v/>
      </c>
      <c r="C448" s="509" t="str">
        <f t="array" ref="C448">IFERROR(IF(INDEX('Disaggregation Records'!$E$95:$E$183,MATCH(LEFT(Z448,255),LEFT('Disaggregation Records'!$D$95:$D$183,255),0))=0,"",INDEX('Disaggregation Records'!$E$95:$E$183,MATCH(LEFT(Z448,255),LEFT('Disaggregation Records'!$D$95:$D$183,255),0))),"")</f>
        <v/>
      </c>
      <c r="D448" s="509" t="str">
        <f t="array" ref="D448">IFERROR(IF(INDEX('Disaggregation Records'!$F$95:$F$183,MATCH(LEFT(Z448,255),LEFT('Disaggregation Records'!$D$95:$D$183,255),0))=0,"",INDEX('Disaggregation Records'!$F$95:$F$183,MATCH(LEFT(Z448,255),LEFT('Disaggregation Records'!$D$95:$D$183,255),0))),"")</f>
        <v/>
      </c>
      <c r="E448" s="416" t="str">
        <f t="array" ref="E448">IFERROR(IF(INDEX('Disaggregation Data'!$K$315:$K$616,MATCH(LEFT(X448,255),LEFT('Disaggregation Data'!$J$315:$J$616,255),0))=0,"",INDEX('Disaggregation Data'!$K$315:$K$616,MATCH(LEFT(X448,255),LEFT('Disaggregation Data'!J$315:$J$616,255),0))),"")</f>
        <v/>
      </c>
      <c r="F448" s="417" t="str">
        <f t="array" ref="F448">IFERROR(IF(INDEX('Disaggregation Data'!$L$315:$L$616,MATCH(LEFT(X448,255),LEFT('Disaggregation Data'!$J$315:$J$616,255),0))=0,"",INDEX('Disaggregation Data'!$L$315:$L$616,MATCH(LEFT(X448,255),LEFT('Disaggregation Data'!J$315:$J$616,255),0))),"")</f>
        <v/>
      </c>
      <c r="G448" s="481" t="str">
        <f t="array" ref="G448">IFERROR(IF(INDEX('Disaggregation Data'!$M$315:$M$616,MATCH(LEFT(X448,255),LEFT('Disaggregation Data'!$J$315:$J$616,255),0))=0,(E448/F448)*100,INDEX('Disaggregation Data'!$M$315:$M$616,MATCH(LEFT(X448,255),LEFT('Disaggregation Data'!J$315:$J$616,255),0))),"")</f>
        <v/>
      </c>
      <c r="H448" s="420" t="str">
        <f t="array" ref="H448">IFERROR(IF(INDEX('Disaggregation Data'!$N$315:$N$616,MATCH(LEFT(X448,255),LEFT('Disaggregation Data'!$J$315:$J$616,255),0))=0,"",INDEX('Disaggregation Data'!$N$315:$N$616,MATCH(LEFT(X448,255),LEFT('Disaggregation Data'!J$315:$J$616,255),0))),"")</f>
        <v/>
      </c>
      <c r="I448" s="420" t="str">
        <f t="array" ref="I448">IFERROR(IF(INDEX('Disaggregation Data'!$Q$315:$Q$616,MATCH(LEFT(X448,255),LEFT('Disaggregation Data'!$J$315:$J$616,255),0))=0,"",INDEX('Disaggregation Data'!$Q$315:$Q$616,MATCH(LEFT(X448,255),LEFT('Disaggregation Data'!J$315:$J$616,255),0))),"")</f>
        <v/>
      </c>
      <c r="J448" s="434" t="str">
        <f t="array" ref="J448">IFERROR(IF(INDEX('Disaggregation Data'!$R$315:$R$616,MATCH(LEFT(X448,255),LEFT('Disaggregation Data'!$J$315:$J$616,255),0))=0,"",INDEX('Disaggregation Data'!$R$315:$R$616,MATCH(LEFT(X448,255),LEFT('Disaggregation Data'!J$315:$J$616,255),0))),"")</f>
        <v/>
      </c>
      <c r="K448" s="471"/>
      <c r="L448" s="471"/>
      <c r="M448" s="471"/>
      <c r="N448" s="471"/>
      <c r="O448" s="471"/>
      <c r="P448" s="416"/>
      <c r="Q448" s="416"/>
      <c r="R448" s="416"/>
      <c r="S448" s="416"/>
      <c r="T448" s="416"/>
      <c r="U448" s="420" t="str">
        <f t="array" ref="U448">IFERROR(IF(INDEX('Disaggregation Data'!$O$315:$O$616,MATCH(LEFT(X448,255),LEFT('Disaggregation Data'!$J$315:$J$616,255),0))=0,"",INDEX('Disaggregation Data'!$O$315:$O$616,MATCH(LEFT(X448,255),LEFT('Disaggregation Data'!J$315:$J$616,255),0))),"")</f>
        <v/>
      </c>
      <c r="V448" s="434" t="str">
        <f t="array" ref="V448">IFERROR(IF(INDEX('Disaggregation Data'!$P$315:$P$616,MATCH(LEFT(X448,255),LEFT('Disaggregation Data'!$J$315:$J$616,255),0))=0,"",INDEX('Disaggregation Data'!$P$315:$P$616,MATCH(LEFT(X448,255),LEFT('Disaggregation Data'!J$315:$J$616,255),0))),"")</f>
        <v/>
      </c>
      <c r="W448" s="514"/>
      <c r="X448" s="514" t="str">
        <f t="shared" si="28"/>
        <v/>
      </c>
      <c r="Y448" s="514">
        <f t="shared" si="29"/>
        <v>81</v>
      </c>
      <c r="Z448" s="514" t="str">
        <f t="shared" si="30"/>
        <v/>
      </c>
      <c r="AA448" s="514" t="b">
        <f t="shared" si="31"/>
        <v>0</v>
      </c>
      <c r="AB448" s="514" t="s">
        <v>1967</v>
      </c>
      <c r="AC448" s="514" t="str">
        <f t="array" ref="AC448">IFERROR(IF(INDEX('Disaggregation Records'!$G$95:$G$183,MATCH(LEFT(Z448,255),LEFT('Disaggregation Records'!$D$95:$D$183,255),0))=0,"",INDEX('Disaggregation Records'!$G$95:$G$183,MATCH(LEFT(Z448,255),LEFT('Disaggregation Records'!$D$95:$D$183,255),0))),"")</f>
        <v/>
      </c>
      <c r="AD448" s="514" t="s">
        <v>880</v>
      </c>
      <c r="AE448" s="379"/>
      <c r="AF448" s="133"/>
      <c r="AG448" s="133"/>
    </row>
    <row r="449" spans="1:33" ht="47.1" customHeight="1" x14ac:dyDescent="0.25">
      <c r="A449" s="396">
        <v>13</v>
      </c>
      <c r="B449" s="414" t="str">
        <f>IFERROR(VLOOKUP(A449,'Coverage Indicators - Section D'!$A$10:$Y$42,25,FALSE),"")</f>
        <v/>
      </c>
      <c r="C449" s="509" t="str">
        <f t="array" ref="C449">IFERROR(IF(INDEX('Disaggregation Records'!$E$95:$E$183,MATCH(LEFT(Z449,255),LEFT('Disaggregation Records'!$D$95:$D$183,255),0))=0,"",INDEX('Disaggregation Records'!$E$95:$E$183,MATCH(LEFT(Z449,255),LEFT('Disaggregation Records'!$D$95:$D$183,255),0))),"")</f>
        <v/>
      </c>
      <c r="D449" s="509" t="str">
        <f t="array" ref="D449">IFERROR(IF(INDEX('Disaggregation Records'!$F$95:$F$183,MATCH(LEFT(Z449,255),LEFT('Disaggregation Records'!$D$95:$D$183,255),0))=0,"",INDEX('Disaggregation Records'!$F$95:$F$183,MATCH(LEFT(Z449,255),LEFT('Disaggregation Records'!$D$95:$D$183,255),0))),"")</f>
        <v/>
      </c>
      <c r="E449" s="416" t="str">
        <f t="array" ref="E449">IFERROR(IF(INDEX('Disaggregation Data'!$K$315:$K$616,MATCH(LEFT(X449,255),LEFT('Disaggregation Data'!$J$315:$J$616,255),0))=0,"",INDEX('Disaggregation Data'!$K$315:$K$616,MATCH(LEFT(X449,255),LEFT('Disaggregation Data'!J$315:$J$616,255),0))),"")</f>
        <v/>
      </c>
      <c r="F449" s="417" t="str">
        <f t="array" ref="F449">IFERROR(IF(INDEX('Disaggregation Data'!$L$315:$L$616,MATCH(LEFT(X449,255),LEFT('Disaggregation Data'!$J$315:$J$616,255),0))=0,"",INDEX('Disaggregation Data'!$L$315:$L$616,MATCH(LEFT(X449,255),LEFT('Disaggregation Data'!J$315:$J$616,255),0))),"")</f>
        <v/>
      </c>
      <c r="G449" s="481" t="str">
        <f t="array" ref="G449">IFERROR(IF(INDEX('Disaggregation Data'!$M$315:$M$616,MATCH(LEFT(X449,255),LEFT('Disaggregation Data'!$J$315:$J$616,255),0))=0,(E449/F449)*100,INDEX('Disaggregation Data'!$M$315:$M$616,MATCH(LEFT(X449,255),LEFT('Disaggregation Data'!J$315:$J$616,255),0))),"")</f>
        <v/>
      </c>
      <c r="H449" s="420" t="str">
        <f t="array" ref="H449">IFERROR(IF(INDEX('Disaggregation Data'!$N$315:$N$616,MATCH(LEFT(X449,255),LEFT('Disaggregation Data'!$J$315:$J$616,255),0))=0,"",INDEX('Disaggregation Data'!$N$315:$N$616,MATCH(LEFT(X449,255),LEFT('Disaggregation Data'!J$315:$J$616,255),0))),"")</f>
        <v/>
      </c>
      <c r="I449" s="420" t="str">
        <f t="array" ref="I449">IFERROR(IF(INDEX('Disaggregation Data'!$Q$315:$Q$616,MATCH(LEFT(X449,255),LEFT('Disaggregation Data'!$J$315:$J$616,255),0))=0,"",INDEX('Disaggregation Data'!$Q$315:$Q$616,MATCH(LEFT(X449,255),LEFT('Disaggregation Data'!J$315:$J$616,255),0))),"")</f>
        <v/>
      </c>
      <c r="J449" s="434" t="str">
        <f t="array" ref="J449">IFERROR(IF(INDEX('Disaggregation Data'!$R$315:$R$616,MATCH(LEFT(X449,255),LEFT('Disaggregation Data'!$J$315:$J$616,255),0))=0,"",INDEX('Disaggregation Data'!$R$315:$R$616,MATCH(LEFT(X449,255),LEFT('Disaggregation Data'!J$315:$J$616,255),0))),"")</f>
        <v/>
      </c>
      <c r="K449" s="471"/>
      <c r="L449" s="471"/>
      <c r="M449" s="471"/>
      <c r="N449" s="471"/>
      <c r="O449" s="471"/>
      <c r="P449" s="416"/>
      <c r="Q449" s="416"/>
      <c r="R449" s="416"/>
      <c r="S449" s="416"/>
      <c r="T449" s="416"/>
      <c r="U449" s="420" t="str">
        <f t="array" ref="U449">IFERROR(IF(INDEX('Disaggregation Data'!$O$315:$O$616,MATCH(LEFT(X449,255),LEFT('Disaggregation Data'!$J$315:$J$616,255),0))=0,"",INDEX('Disaggregation Data'!$O$315:$O$616,MATCH(LEFT(X449,255),LEFT('Disaggregation Data'!J$315:$J$616,255),0))),"")</f>
        <v/>
      </c>
      <c r="V449" s="434" t="str">
        <f t="array" ref="V449">IFERROR(IF(INDEX('Disaggregation Data'!$P$315:$P$616,MATCH(LEFT(X449,255),LEFT('Disaggregation Data'!$J$315:$J$616,255),0))=0,"",INDEX('Disaggregation Data'!$P$315:$P$616,MATCH(LEFT(X449,255),LEFT('Disaggregation Data'!J$315:$J$616,255),0))),"")</f>
        <v/>
      </c>
      <c r="W449" s="514"/>
      <c r="X449" s="514" t="str">
        <f t="shared" si="28"/>
        <v/>
      </c>
      <c r="Y449" s="514">
        <f t="shared" si="29"/>
        <v>82</v>
      </c>
      <c r="Z449" s="514" t="str">
        <f t="shared" si="30"/>
        <v/>
      </c>
      <c r="AA449" s="514" t="b">
        <f t="shared" si="31"/>
        <v>0</v>
      </c>
      <c r="AB449" s="514" t="s">
        <v>1968</v>
      </c>
      <c r="AC449" s="514" t="str">
        <f t="array" ref="AC449">IFERROR(IF(INDEX('Disaggregation Records'!$G$95:$G$183,MATCH(LEFT(Z449,255),LEFT('Disaggregation Records'!$D$95:$D$183,255),0))=0,"",INDEX('Disaggregation Records'!$G$95:$G$183,MATCH(LEFT(Z449,255),LEFT('Disaggregation Records'!$D$95:$D$183,255),0))),"")</f>
        <v/>
      </c>
      <c r="AD449" s="514" t="s">
        <v>880</v>
      </c>
      <c r="AE449" s="379"/>
      <c r="AF449" s="133"/>
      <c r="AG449" s="133"/>
    </row>
    <row r="450" spans="1:33" ht="47.1" customHeight="1" x14ac:dyDescent="0.25">
      <c r="A450" s="396">
        <v>13</v>
      </c>
      <c r="B450" s="414" t="str">
        <f>IFERROR(VLOOKUP(A450,'Coverage Indicators - Section D'!$A$10:$Y$42,25,FALSE),"")</f>
        <v/>
      </c>
      <c r="C450" s="509" t="str">
        <f t="array" ref="C450">IFERROR(IF(INDEX('Disaggregation Records'!$E$95:$E$183,MATCH(LEFT(Z450,255),LEFT('Disaggregation Records'!$D$95:$D$183,255),0))=0,"",INDEX('Disaggregation Records'!$E$95:$E$183,MATCH(LEFT(Z450,255),LEFT('Disaggregation Records'!$D$95:$D$183,255),0))),"")</f>
        <v/>
      </c>
      <c r="D450" s="509" t="str">
        <f t="array" ref="D450">IFERROR(IF(INDEX('Disaggregation Records'!$F$95:$F$183,MATCH(LEFT(Z450,255),LEFT('Disaggregation Records'!$D$95:$D$183,255),0))=0,"",INDEX('Disaggregation Records'!$F$95:$F$183,MATCH(LEFT(Z450,255),LEFT('Disaggregation Records'!$D$95:$D$183,255),0))),"")</f>
        <v/>
      </c>
      <c r="E450" s="416" t="str">
        <f t="array" ref="E450">IFERROR(IF(INDEX('Disaggregation Data'!$K$315:$K$616,MATCH(LEFT(X450,255),LEFT('Disaggregation Data'!$J$315:$J$616,255),0))=0,"",INDEX('Disaggregation Data'!$K$315:$K$616,MATCH(LEFT(X450,255),LEFT('Disaggregation Data'!J$315:$J$616,255),0))),"")</f>
        <v/>
      </c>
      <c r="F450" s="417" t="str">
        <f t="array" ref="F450">IFERROR(IF(INDEX('Disaggregation Data'!$L$315:$L$616,MATCH(LEFT(X450,255),LEFT('Disaggregation Data'!$J$315:$J$616,255),0))=0,"",INDEX('Disaggregation Data'!$L$315:$L$616,MATCH(LEFT(X450,255),LEFT('Disaggregation Data'!J$315:$J$616,255),0))),"")</f>
        <v/>
      </c>
      <c r="G450" s="481" t="str">
        <f t="array" ref="G450">IFERROR(IF(INDEX('Disaggregation Data'!$M$315:$M$616,MATCH(LEFT(X450,255),LEFT('Disaggregation Data'!$J$315:$J$616,255),0))=0,(E450/F450)*100,INDEX('Disaggregation Data'!$M$315:$M$616,MATCH(LEFT(X450,255),LEFT('Disaggregation Data'!J$315:$J$616,255),0))),"")</f>
        <v/>
      </c>
      <c r="H450" s="420" t="str">
        <f t="array" ref="H450">IFERROR(IF(INDEX('Disaggregation Data'!$N$315:$N$616,MATCH(LEFT(X450,255),LEFT('Disaggregation Data'!$J$315:$J$616,255),0))=0,"",INDEX('Disaggregation Data'!$N$315:$N$616,MATCH(LEFT(X450,255),LEFT('Disaggregation Data'!J$315:$J$616,255),0))),"")</f>
        <v/>
      </c>
      <c r="I450" s="420" t="str">
        <f t="array" ref="I450">IFERROR(IF(INDEX('Disaggregation Data'!$Q$315:$Q$616,MATCH(LEFT(X450,255),LEFT('Disaggregation Data'!$J$315:$J$616,255),0))=0,"",INDEX('Disaggregation Data'!$Q$315:$Q$616,MATCH(LEFT(X450,255),LEFT('Disaggregation Data'!J$315:$J$616,255),0))),"")</f>
        <v/>
      </c>
      <c r="J450" s="434" t="str">
        <f t="array" ref="J450">IFERROR(IF(INDEX('Disaggregation Data'!$R$315:$R$616,MATCH(LEFT(X450,255),LEFT('Disaggregation Data'!$J$315:$J$616,255),0))=0,"",INDEX('Disaggregation Data'!$R$315:$R$616,MATCH(LEFT(X450,255),LEFT('Disaggregation Data'!J$315:$J$616,255),0))),"")</f>
        <v/>
      </c>
      <c r="K450" s="471"/>
      <c r="L450" s="471"/>
      <c r="M450" s="471"/>
      <c r="N450" s="471"/>
      <c r="O450" s="471"/>
      <c r="P450" s="416"/>
      <c r="Q450" s="416"/>
      <c r="R450" s="416"/>
      <c r="S450" s="416"/>
      <c r="T450" s="416"/>
      <c r="U450" s="420" t="str">
        <f t="array" ref="U450">IFERROR(IF(INDEX('Disaggregation Data'!$O$315:$O$616,MATCH(LEFT(X450,255),LEFT('Disaggregation Data'!$J$315:$J$616,255),0))=0,"",INDEX('Disaggregation Data'!$O$315:$O$616,MATCH(LEFT(X450,255),LEFT('Disaggregation Data'!J$315:$J$616,255),0))),"")</f>
        <v/>
      </c>
      <c r="V450" s="434" t="str">
        <f t="array" ref="V450">IFERROR(IF(INDEX('Disaggregation Data'!$P$315:$P$616,MATCH(LEFT(X450,255),LEFT('Disaggregation Data'!$J$315:$J$616,255),0))=0,"",INDEX('Disaggregation Data'!$P$315:$P$616,MATCH(LEFT(X450,255),LEFT('Disaggregation Data'!J$315:$J$616,255),0))),"")</f>
        <v/>
      </c>
      <c r="W450" s="514"/>
      <c r="X450" s="514" t="str">
        <f t="shared" si="28"/>
        <v/>
      </c>
      <c r="Y450" s="514">
        <f t="shared" si="29"/>
        <v>83</v>
      </c>
      <c r="Z450" s="514" t="str">
        <f t="shared" si="30"/>
        <v/>
      </c>
      <c r="AA450" s="514" t="b">
        <f t="shared" si="31"/>
        <v>0</v>
      </c>
      <c r="AB450" s="514" t="s">
        <v>1969</v>
      </c>
      <c r="AC450" s="514" t="str">
        <f t="array" ref="AC450">IFERROR(IF(INDEX('Disaggregation Records'!$G$95:$G$183,MATCH(LEFT(Z450,255),LEFT('Disaggregation Records'!$D$95:$D$183,255),0))=0,"",INDEX('Disaggregation Records'!$G$95:$G$183,MATCH(LEFT(Z450,255),LEFT('Disaggregation Records'!$D$95:$D$183,255),0))),"")</f>
        <v/>
      </c>
      <c r="AD450" s="514" t="s">
        <v>880</v>
      </c>
      <c r="AE450" s="379"/>
      <c r="AF450" s="133"/>
      <c r="AG450" s="133"/>
    </row>
    <row r="451" spans="1:33" ht="47.1" customHeight="1" x14ac:dyDescent="0.25">
      <c r="A451" s="396">
        <v>13</v>
      </c>
      <c r="B451" s="414" t="str">
        <f>IFERROR(VLOOKUP(A451,'Coverage Indicators - Section D'!$A$10:$Y$42,25,FALSE),"")</f>
        <v/>
      </c>
      <c r="C451" s="509" t="str">
        <f t="array" ref="C451">IFERROR(IF(INDEX('Disaggregation Records'!$E$95:$E$183,MATCH(LEFT(Z451,255),LEFT('Disaggregation Records'!$D$95:$D$183,255),0))=0,"",INDEX('Disaggregation Records'!$E$95:$E$183,MATCH(LEFT(Z451,255),LEFT('Disaggregation Records'!$D$95:$D$183,255),0))),"")</f>
        <v/>
      </c>
      <c r="D451" s="509" t="str">
        <f t="array" ref="D451">IFERROR(IF(INDEX('Disaggregation Records'!$F$95:$F$183,MATCH(LEFT(Z451,255),LEFT('Disaggregation Records'!$D$95:$D$183,255),0))=0,"",INDEX('Disaggregation Records'!$F$95:$F$183,MATCH(LEFT(Z451,255),LEFT('Disaggregation Records'!$D$95:$D$183,255),0))),"")</f>
        <v/>
      </c>
      <c r="E451" s="416" t="str">
        <f t="array" ref="E451">IFERROR(IF(INDEX('Disaggregation Data'!$K$315:$K$616,MATCH(LEFT(X451,255),LEFT('Disaggregation Data'!$J$315:$J$616,255),0))=0,"",INDEX('Disaggregation Data'!$K$315:$K$616,MATCH(LEFT(X451,255),LEFT('Disaggregation Data'!J$315:$J$616,255),0))),"")</f>
        <v/>
      </c>
      <c r="F451" s="417" t="str">
        <f t="array" ref="F451">IFERROR(IF(INDEX('Disaggregation Data'!$L$315:$L$616,MATCH(LEFT(X451,255),LEFT('Disaggregation Data'!$J$315:$J$616,255),0))=0,"",INDEX('Disaggregation Data'!$L$315:$L$616,MATCH(LEFT(X451,255),LEFT('Disaggregation Data'!J$315:$J$616,255),0))),"")</f>
        <v/>
      </c>
      <c r="G451" s="481" t="str">
        <f t="array" ref="G451">IFERROR(IF(INDEX('Disaggregation Data'!$M$315:$M$616,MATCH(LEFT(X451,255),LEFT('Disaggregation Data'!$J$315:$J$616,255),0))=0,(E451/F451)*100,INDEX('Disaggregation Data'!$M$315:$M$616,MATCH(LEFT(X451,255),LEFT('Disaggregation Data'!J$315:$J$616,255),0))),"")</f>
        <v/>
      </c>
      <c r="H451" s="420" t="str">
        <f t="array" ref="H451">IFERROR(IF(INDEX('Disaggregation Data'!$N$315:$N$616,MATCH(LEFT(X451,255),LEFT('Disaggregation Data'!$J$315:$J$616,255),0))=0,"",INDEX('Disaggregation Data'!$N$315:$N$616,MATCH(LEFT(X451,255),LEFT('Disaggregation Data'!J$315:$J$616,255),0))),"")</f>
        <v/>
      </c>
      <c r="I451" s="420" t="str">
        <f t="array" ref="I451">IFERROR(IF(INDEX('Disaggregation Data'!$Q$315:$Q$616,MATCH(LEFT(X451,255),LEFT('Disaggregation Data'!$J$315:$J$616,255),0))=0,"",INDEX('Disaggregation Data'!$Q$315:$Q$616,MATCH(LEFT(X451,255),LEFT('Disaggregation Data'!J$315:$J$616,255),0))),"")</f>
        <v/>
      </c>
      <c r="J451" s="434" t="str">
        <f t="array" ref="J451">IFERROR(IF(INDEX('Disaggregation Data'!$R$315:$R$616,MATCH(LEFT(X451,255),LEFT('Disaggregation Data'!$J$315:$J$616,255),0))=0,"",INDEX('Disaggregation Data'!$R$315:$R$616,MATCH(LEFT(X451,255),LEFT('Disaggregation Data'!J$315:$J$616,255),0))),"")</f>
        <v/>
      </c>
      <c r="K451" s="471"/>
      <c r="L451" s="471"/>
      <c r="M451" s="471"/>
      <c r="N451" s="471"/>
      <c r="O451" s="471"/>
      <c r="P451" s="416"/>
      <c r="Q451" s="416"/>
      <c r="R451" s="416"/>
      <c r="S451" s="416"/>
      <c r="T451" s="416"/>
      <c r="U451" s="420" t="str">
        <f t="array" ref="U451">IFERROR(IF(INDEX('Disaggregation Data'!$O$315:$O$616,MATCH(LEFT(X451,255),LEFT('Disaggregation Data'!$J$315:$J$616,255),0))=0,"",INDEX('Disaggregation Data'!$O$315:$O$616,MATCH(LEFT(X451,255),LEFT('Disaggregation Data'!J$315:$J$616,255),0))),"")</f>
        <v/>
      </c>
      <c r="V451" s="434" t="str">
        <f t="array" ref="V451">IFERROR(IF(INDEX('Disaggregation Data'!$P$315:$P$616,MATCH(LEFT(X451,255),LEFT('Disaggregation Data'!$J$315:$J$616,255),0))=0,"",INDEX('Disaggregation Data'!$P$315:$P$616,MATCH(LEFT(X451,255),LEFT('Disaggregation Data'!J$315:$J$616,255),0))),"")</f>
        <v/>
      </c>
      <c r="W451" s="514"/>
      <c r="X451" s="514" t="str">
        <f t="shared" si="28"/>
        <v/>
      </c>
      <c r="Y451" s="514">
        <f t="shared" si="29"/>
        <v>84</v>
      </c>
      <c r="Z451" s="514" t="str">
        <f t="shared" si="30"/>
        <v/>
      </c>
      <c r="AA451" s="514" t="b">
        <f t="shared" si="31"/>
        <v>0</v>
      </c>
      <c r="AB451" s="514" t="s">
        <v>1970</v>
      </c>
      <c r="AC451" s="514" t="str">
        <f t="array" ref="AC451">IFERROR(IF(INDEX('Disaggregation Records'!$G$95:$G$183,MATCH(LEFT(Z451,255),LEFT('Disaggregation Records'!$D$95:$D$183,255),0))=0,"",INDEX('Disaggregation Records'!$G$95:$G$183,MATCH(LEFT(Z451,255),LEFT('Disaggregation Records'!$D$95:$D$183,255),0))),"")</f>
        <v/>
      </c>
      <c r="AD451" s="514" t="s">
        <v>880</v>
      </c>
      <c r="AE451" s="379"/>
      <c r="AF451" s="133"/>
      <c r="AG451" s="133"/>
    </row>
    <row r="452" spans="1:33" ht="47.1" customHeight="1" x14ac:dyDescent="0.25">
      <c r="A452" s="396">
        <v>13</v>
      </c>
      <c r="B452" s="414" t="str">
        <f>IFERROR(VLOOKUP(A452,'Coverage Indicators - Section D'!$A$10:$Y$42,25,FALSE),"")</f>
        <v/>
      </c>
      <c r="C452" s="509" t="str">
        <f t="array" ref="C452">IFERROR(IF(INDEX('Disaggregation Records'!$E$95:$E$183,MATCH(LEFT(Z452,255),LEFT('Disaggregation Records'!$D$95:$D$183,255),0))=0,"",INDEX('Disaggregation Records'!$E$95:$E$183,MATCH(LEFT(Z452,255),LEFT('Disaggregation Records'!$D$95:$D$183,255),0))),"")</f>
        <v/>
      </c>
      <c r="D452" s="509" t="str">
        <f t="array" ref="D452">IFERROR(IF(INDEX('Disaggregation Records'!$F$95:$F$183,MATCH(LEFT(Z452,255),LEFT('Disaggregation Records'!$D$95:$D$183,255),0))=0,"",INDEX('Disaggregation Records'!$F$95:$F$183,MATCH(LEFT(Z452,255),LEFT('Disaggregation Records'!$D$95:$D$183,255),0))),"")</f>
        <v/>
      </c>
      <c r="E452" s="416" t="str">
        <f t="array" ref="E452">IFERROR(IF(INDEX('Disaggregation Data'!$K$315:$K$616,MATCH(LEFT(X452,255),LEFT('Disaggregation Data'!$J$315:$J$616,255),0))=0,"",INDEX('Disaggregation Data'!$K$315:$K$616,MATCH(LEFT(X452,255),LEFT('Disaggregation Data'!J$315:$J$616,255),0))),"")</f>
        <v/>
      </c>
      <c r="F452" s="417" t="str">
        <f t="array" ref="F452">IFERROR(IF(INDEX('Disaggregation Data'!$L$315:$L$616,MATCH(LEFT(X452,255),LEFT('Disaggregation Data'!$J$315:$J$616,255),0))=0,"",INDEX('Disaggregation Data'!$L$315:$L$616,MATCH(LEFT(X452,255),LEFT('Disaggregation Data'!J$315:$J$616,255),0))),"")</f>
        <v/>
      </c>
      <c r="G452" s="481" t="str">
        <f t="array" ref="G452">IFERROR(IF(INDEX('Disaggregation Data'!$M$315:$M$616,MATCH(LEFT(X452,255),LEFT('Disaggregation Data'!$J$315:$J$616,255),0))=0,(E452/F452)*100,INDEX('Disaggregation Data'!$M$315:$M$616,MATCH(LEFT(X452,255),LEFT('Disaggregation Data'!J$315:$J$616,255),0))),"")</f>
        <v/>
      </c>
      <c r="H452" s="420" t="str">
        <f t="array" ref="H452">IFERROR(IF(INDEX('Disaggregation Data'!$N$315:$N$616,MATCH(LEFT(X452,255),LEFT('Disaggregation Data'!$J$315:$J$616,255),0))=0,"",INDEX('Disaggregation Data'!$N$315:$N$616,MATCH(LEFT(X452,255),LEFT('Disaggregation Data'!J$315:$J$616,255),0))),"")</f>
        <v/>
      </c>
      <c r="I452" s="420" t="str">
        <f t="array" ref="I452">IFERROR(IF(INDEX('Disaggregation Data'!$Q$315:$Q$616,MATCH(LEFT(X452,255),LEFT('Disaggregation Data'!$J$315:$J$616,255),0))=0,"",INDEX('Disaggregation Data'!$Q$315:$Q$616,MATCH(LEFT(X452,255),LEFT('Disaggregation Data'!J$315:$J$616,255),0))),"")</f>
        <v/>
      </c>
      <c r="J452" s="434" t="str">
        <f t="array" ref="J452">IFERROR(IF(INDEX('Disaggregation Data'!$R$315:$R$616,MATCH(LEFT(X452,255),LEFT('Disaggregation Data'!$J$315:$J$616,255),0))=0,"",INDEX('Disaggregation Data'!$R$315:$R$616,MATCH(LEFT(X452,255),LEFT('Disaggregation Data'!J$315:$J$616,255),0))),"")</f>
        <v/>
      </c>
      <c r="K452" s="471"/>
      <c r="L452" s="471"/>
      <c r="M452" s="471"/>
      <c r="N452" s="471"/>
      <c r="O452" s="471"/>
      <c r="P452" s="416"/>
      <c r="Q452" s="416"/>
      <c r="R452" s="416"/>
      <c r="S452" s="416"/>
      <c r="T452" s="416"/>
      <c r="U452" s="420" t="str">
        <f t="array" ref="U452">IFERROR(IF(INDEX('Disaggregation Data'!$O$315:$O$616,MATCH(LEFT(X452,255),LEFT('Disaggregation Data'!$J$315:$J$616,255),0))=0,"",INDEX('Disaggregation Data'!$O$315:$O$616,MATCH(LEFT(X452,255),LEFT('Disaggregation Data'!J$315:$J$616,255),0))),"")</f>
        <v/>
      </c>
      <c r="V452" s="434" t="str">
        <f t="array" ref="V452">IFERROR(IF(INDEX('Disaggregation Data'!$P$315:$P$616,MATCH(LEFT(X452,255),LEFT('Disaggregation Data'!$J$315:$J$616,255),0))=0,"",INDEX('Disaggregation Data'!$P$315:$P$616,MATCH(LEFT(X452,255),LEFT('Disaggregation Data'!J$315:$J$616,255),0))),"")</f>
        <v/>
      </c>
      <c r="W452" s="514"/>
      <c r="X452" s="514" t="str">
        <f t="shared" si="28"/>
        <v/>
      </c>
      <c r="Y452" s="514">
        <f t="shared" si="29"/>
        <v>85</v>
      </c>
      <c r="Z452" s="514" t="str">
        <f t="shared" si="30"/>
        <v/>
      </c>
      <c r="AA452" s="514" t="b">
        <f t="shared" si="31"/>
        <v>0</v>
      </c>
      <c r="AB452" s="514" t="s">
        <v>1971</v>
      </c>
      <c r="AC452" s="514" t="str">
        <f t="array" ref="AC452">IFERROR(IF(INDEX('Disaggregation Records'!$G$95:$G$183,MATCH(LEFT(Z452,255),LEFT('Disaggregation Records'!$D$95:$D$183,255),0))=0,"",INDEX('Disaggregation Records'!$G$95:$G$183,MATCH(LEFT(Z452,255),LEFT('Disaggregation Records'!$D$95:$D$183,255),0))),"")</f>
        <v/>
      </c>
      <c r="AD452" s="514" t="s">
        <v>880</v>
      </c>
      <c r="AE452" s="379"/>
      <c r="AF452" s="133"/>
      <c r="AG452" s="133"/>
    </row>
    <row r="453" spans="1:33" ht="47.1" customHeight="1" x14ac:dyDescent="0.25">
      <c r="A453" s="396">
        <v>13</v>
      </c>
      <c r="B453" s="414" t="str">
        <f>IFERROR(VLOOKUP(A453,'Coverage Indicators - Section D'!$A$10:$Y$42,25,FALSE),"")</f>
        <v/>
      </c>
      <c r="C453" s="509" t="str">
        <f t="array" ref="C453">IFERROR(IF(INDEX('Disaggregation Records'!$E$95:$E$183,MATCH(LEFT(Z453,255),LEFT('Disaggregation Records'!$D$95:$D$183,255),0))=0,"",INDEX('Disaggregation Records'!$E$95:$E$183,MATCH(LEFT(Z453,255),LEFT('Disaggregation Records'!$D$95:$D$183,255),0))),"")</f>
        <v/>
      </c>
      <c r="D453" s="509" t="str">
        <f t="array" ref="D453">IFERROR(IF(INDEX('Disaggregation Records'!$F$95:$F$183,MATCH(LEFT(Z453,255),LEFT('Disaggregation Records'!$D$95:$D$183,255),0))=0,"",INDEX('Disaggregation Records'!$F$95:$F$183,MATCH(LEFT(Z453,255),LEFT('Disaggregation Records'!$D$95:$D$183,255),0))),"")</f>
        <v/>
      </c>
      <c r="E453" s="416" t="str">
        <f t="array" ref="E453">IFERROR(IF(INDEX('Disaggregation Data'!$K$315:$K$616,MATCH(LEFT(X453,255),LEFT('Disaggregation Data'!$J$315:$J$616,255),0))=0,"",INDEX('Disaggregation Data'!$K$315:$K$616,MATCH(LEFT(X453,255),LEFT('Disaggregation Data'!J$315:$J$616,255),0))),"")</f>
        <v/>
      </c>
      <c r="F453" s="417" t="str">
        <f t="array" ref="F453">IFERROR(IF(INDEX('Disaggregation Data'!$L$315:$L$616,MATCH(LEFT(X453,255),LEFT('Disaggregation Data'!$J$315:$J$616,255),0))=0,"",INDEX('Disaggregation Data'!$L$315:$L$616,MATCH(LEFT(X453,255),LEFT('Disaggregation Data'!J$315:$J$616,255),0))),"")</f>
        <v/>
      </c>
      <c r="G453" s="481" t="str">
        <f t="array" ref="G453">IFERROR(IF(INDEX('Disaggregation Data'!$M$315:$M$616,MATCH(LEFT(X453,255),LEFT('Disaggregation Data'!$J$315:$J$616,255),0))=0,(E453/F453)*100,INDEX('Disaggregation Data'!$M$315:$M$616,MATCH(LEFT(X453,255),LEFT('Disaggregation Data'!J$315:$J$616,255),0))),"")</f>
        <v/>
      </c>
      <c r="H453" s="420" t="str">
        <f t="array" ref="H453">IFERROR(IF(INDEX('Disaggregation Data'!$N$315:$N$616,MATCH(LEFT(X453,255),LEFT('Disaggregation Data'!$J$315:$J$616,255),0))=0,"",INDEX('Disaggregation Data'!$N$315:$N$616,MATCH(LEFT(X453,255),LEFT('Disaggregation Data'!J$315:$J$616,255),0))),"")</f>
        <v/>
      </c>
      <c r="I453" s="420" t="str">
        <f t="array" ref="I453">IFERROR(IF(INDEX('Disaggregation Data'!$Q$315:$Q$616,MATCH(LEFT(X453,255),LEFT('Disaggregation Data'!$J$315:$J$616,255),0))=0,"",INDEX('Disaggregation Data'!$Q$315:$Q$616,MATCH(LEFT(X453,255),LEFT('Disaggregation Data'!J$315:$J$616,255),0))),"")</f>
        <v/>
      </c>
      <c r="J453" s="434" t="str">
        <f t="array" ref="J453">IFERROR(IF(INDEX('Disaggregation Data'!$R$315:$R$616,MATCH(LEFT(X453,255),LEFT('Disaggregation Data'!$J$315:$J$616,255),0))=0,"",INDEX('Disaggregation Data'!$R$315:$R$616,MATCH(LEFT(X453,255),LEFT('Disaggregation Data'!J$315:$J$616,255),0))),"")</f>
        <v/>
      </c>
      <c r="K453" s="471"/>
      <c r="L453" s="471"/>
      <c r="M453" s="471"/>
      <c r="N453" s="471"/>
      <c r="O453" s="471"/>
      <c r="P453" s="416"/>
      <c r="Q453" s="416"/>
      <c r="R453" s="416"/>
      <c r="S453" s="416"/>
      <c r="T453" s="416"/>
      <c r="U453" s="420" t="str">
        <f t="array" ref="U453">IFERROR(IF(INDEX('Disaggregation Data'!$O$315:$O$616,MATCH(LEFT(X453,255),LEFT('Disaggregation Data'!$J$315:$J$616,255),0))=0,"",INDEX('Disaggregation Data'!$O$315:$O$616,MATCH(LEFT(X453,255),LEFT('Disaggregation Data'!J$315:$J$616,255),0))),"")</f>
        <v/>
      </c>
      <c r="V453" s="434" t="str">
        <f t="array" ref="V453">IFERROR(IF(INDEX('Disaggregation Data'!$P$315:$P$616,MATCH(LEFT(X453,255),LEFT('Disaggregation Data'!$J$315:$J$616,255),0))=0,"",INDEX('Disaggregation Data'!$P$315:$P$616,MATCH(LEFT(X453,255),LEFT('Disaggregation Data'!J$315:$J$616,255),0))),"")</f>
        <v/>
      </c>
      <c r="W453" s="514"/>
      <c r="X453" s="514" t="str">
        <f t="shared" si="28"/>
        <v/>
      </c>
      <c r="Y453" s="514">
        <f t="shared" si="29"/>
        <v>86</v>
      </c>
      <c r="Z453" s="514" t="str">
        <f t="shared" si="30"/>
        <v/>
      </c>
      <c r="AA453" s="514" t="b">
        <f t="shared" si="31"/>
        <v>0</v>
      </c>
      <c r="AB453" s="514" t="s">
        <v>1972</v>
      </c>
      <c r="AC453" s="514" t="str">
        <f t="array" ref="AC453">IFERROR(IF(INDEX('Disaggregation Records'!$G$95:$G$183,MATCH(LEFT(Z453,255),LEFT('Disaggregation Records'!$D$95:$D$183,255),0))=0,"",INDEX('Disaggregation Records'!$G$95:$G$183,MATCH(LEFT(Z453,255),LEFT('Disaggregation Records'!$D$95:$D$183,255),0))),"")</f>
        <v/>
      </c>
      <c r="AD453" s="514" t="s">
        <v>880</v>
      </c>
      <c r="AE453" s="379"/>
      <c r="AF453" s="133"/>
      <c r="AG453" s="133"/>
    </row>
    <row r="454" spans="1:33" ht="47.1" customHeight="1" x14ac:dyDescent="0.25">
      <c r="A454" s="396">
        <v>13</v>
      </c>
      <c r="B454" s="414" t="str">
        <f>IFERROR(VLOOKUP(A454,'Coverage Indicators - Section D'!$A$10:$Y$42,25,FALSE),"")</f>
        <v/>
      </c>
      <c r="C454" s="509" t="str">
        <f t="array" ref="C454">IFERROR(IF(INDEX('Disaggregation Records'!$E$95:$E$183,MATCH(LEFT(Z454,255),LEFT('Disaggregation Records'!$D$95:$D$183,255),0))=0,"",INDEX('Disaggregation Records'!$E$95:$E$183,MATCH(LEFT(Z454,255),LEFT('Disaggregation Records'!$D$95:$D$183,255),0))),"")</f>
        <v/>
      </c>
      <c r="D454" s="509" t="str">
        <f t="array" ref="D454">IFERROR(IF(INDEX('Disaggregation Records'!$F$95:$F$183,MATCH(LEFT(Z454,255),LEFT('Disaggregation Records'!$D$95:$D$183,255),0))=0,"",INDEX('Disaggregation Records'!$F$95:$F$183,MATCH(LEFT(Z454,255),LEFT('Disaggregation Records'!$D$95:$D$183,255),0))),"")</f>
        <v/>
      </c>
      <c r="E454" s="416" t="str">
        <f t="array" ref="E454">IFERROR(IF(INDEX('Disaggregation Data'!$K$315:$K$616,MATCH(LEFT(X454,255),LEFT('Disaggregation Data'!$J$315:$J$616,255),0))=0,"",INDEX('Disaggregation Data'!$K$315:$K$616,MATCH(LEFT(X454,255),LEFT('Disaggregation Data'!J$315:$J$616,255),0))),"")</f>
        <v/>
      </c>
      <c r="F454" s="417" t="str">
        <f t="array" ref="F454">IFERROR(IF(INDEX('Disaggregation Data'!$L$315:$L$616,MATCH(LEFT(X454,255),LEFT('Disaggregation Data'!$J$315:$J$616,255),0))=0,"",INDEX('Disaggregation Data'!$L$315:$L$616,MATCH(LEFT(X454,255),LEFT('Disaggregation Data'!J$315:$J$616,255),0))),"")</f>
        <v/>
      </c>
      <c r="G454" s="481" t="str">
        <f t="array" ref="G454">IFERROR(IF(INDEX('Disaggregation Data'!$M$315:$M$616,MATCH(LEFT(X454,255),LEFT('Disaggregation Data'!$J$315:$J$616,255),0))=0,(E454/F454)*100,INDEX('Disaggregation Data'!$M$315:$M$616,MATCH(LEFT(X454,255),LEFT('Disaggregation Data'!J$315:$J$616,255),0))),"")</f>
        <v/>
      </c>
      <c r="H454" s="420" t="str">
        <f t="array" ref="H454">IFERROR(IF(INDEX('Disaggregation Data'!$N$315:$N$616,MATCH(LEFT(X454,255),LEFT('Disaggregation Data'!$J$315:$J$616,255),0))=0,"",INDEX('Disaggregation Data'!$N$315:$N$616,MATCH(LEFT(X454,255),LEFT('Disaggregation Data'!J$315:$J$616,255),0))),"")</f>
        <v/>
      </c>
      <c r="I454" s="420" t="str">
        <f t="array" ref="I454">IFERROR(IF(INDEX('Disaggregation Data'!$Q$315:$Q$616,MATCH(LEFT(X454,255),LEFT('Disaggregation Data'!$J$315:$J$616,255),0))=0,"",INDEX('Disaggregation Data'!$Q$315:$Q$616,MATCH(LEFT(X454,255),LEFT('Disaggregation Data'!J$315:$J$616,255),0))),"")</f>
        <v/>
      </c>
      <c r="J454" s="434" t="str">
        <f t="array" ref="J454">IFERROR(IF(INDEX('Disaggregation Data'!$R$315:$R$616,MATCH(LEFT(X454,255),LEFT('Disaggregation Data'!$J$315:$J$616,255),0))=0,"",INDEX('Disaggregation Data'!$R$315:$R$616,MATCH(LEFT(X454,255),LEFT('Disaggregation Data'!J$315:$J$616,255),0))),"")</f>
        <v/>
      </c>
      <c r="K454" s="471"/>
      <c r="L454" s="471"/>
      <c r="M454" s="471"/>
      <c r="N454" s="471"/>
      <c r="O454" s="471"/>
      <c r="P454" s="416"/>
      <c r="Q454" s="416"/>
      <c r="R454" s="416"/>
      <c r="S454" s="416"/>
      <c r="T454" s="416"/>
      <c r="U454" s="420" t="str">
        <f t="array" ref="U454">IFERROR(IF(INDEX('Disaggregation Data'!$O$315:$O$616,MATCH(LEFT(X454,255),LEFT('Disaggregation Data'!$J$315:$J$616,255),0))=0,"",INDEX('Disaggregation Data'!$O$315:$O$616,MATCH(LEFT(X454,255),LEFT('Disaggregation Data'!J$315:$J$616,255),0))),"")</f>
        <v/>
      </c>
      <c r="V454" s="434" t="str">
        <f t="array" ref="V454">IFERROR(IF(INDEX('Disaggregation Data'!$P$315:$P$616,MATCH(LEFT(X454,255),LEFT('Disaggregation Data'!$J$315:$J$616,255),0))=0,"",INDEX('Disaggregation Data'!$P$315:$P$616,MATCH(LEFT(X454,255),LEFT('Disaggregation Data'!J$315:$J$616,255),0))),"")</f>
        <v/>
      </c>
      <c r="W454" s="514"/>
      <c r="X454" s="514" t="str">
        <f t="shared" si="28"/>
        <v/>
      </c>
      <c r="Y454" s="514">
        <f t="shared" si="29"/>
        <v>87</v>
      </c>
      <c r="Z454" s="514" t="str">
        <f t="shared" si="30"/>
        <v/>
      </c>
      <c r="AA454" s="514" t="b">
        <f t="shared" si="31"/>
        <v>0</v>
      </c>
      <c r="AB454" s="514" t="s">
        <v>1973</v>
      </c>
      <c r="AC454" s="514" t="str">
        <f t="array" ref="AC454">IFERROR(IF(INDEX('Disaggregation Records'!$G$95:$G$183,MATCH(LEFT(Z454,255),LEFT('Disaggregation Records'!$D$95:$D$183,255),0))=0,"",INDEX('Disaggregation Records'!$G$95:$G$183,MATCH(LEFT(Z454,255),LEFT('Disaggregation Records'!$D$95:$D$183,255),0))),"")</f>
        <v/>
      </c>
      <c r="AD454" s="514" t="s">
        <v>880</v>
      </c>
      <c r="AE454" s="379"/>
      <c r="AF454" s="133"/>
      <c r="AG454" s="133"/>
    </row>
    <row r="455" spans="1:33" ht="47.1" customHeight="1" x14ac:dyDescent="0.25">
      <c r="A455" s="396">
        <v>13</v>
      </c>
      <c r="B455" s="414" t="str">
        <f>IFERROR(VLOOKUP(A455,'Coverage Indicators - Section D'!$A$10:$Y$42,25,FALSE),"")</f>
        <v/>
      </c>
      <c r="C455" s="509" t="str">
        <f t="array" ref="C455">IFERROR(IF(INDEX('Disaggregation Records'!$E$95:$E$183,MATCH(LEFT(Z455,255),LEFT('Disaggregation Records'!$D$95:$D$183,255),0))=0,"",INDEX('Disaggregation Records'!$E$95:$E$183,MATCH(LEFT(Z455,255),LEFT('Disaggregation Records'!$D$95:$D$183,255),0))),"")</f>
        <v/>
      </c>
      <c r="D455" s="509" t="str">
        <f t="array" ref="D455">IFERROR(IF(INDEX('Disaggregation Records'!$F$95:$F$183,MATCH(LEFT(Z455,255),LEFT('Disaggregation Records'!$D$95:$D$183,255),0))=0,"",INDEX('Disaggregation Records'!$F$95:$F$183,MATCH(LEFT(Z455,255),LEFT('Disaggregation Records'!$D$95:$D$183,255),0))),"")</f>
        <v/>
      </c>
      <c r="E455" s="416" t="str">
        <f t="array" ref="E455">IFERROR(IF(INDEX('Disaggregation Data'!$K$315:$K$616,MATCH(LEFT(X455,255),LEFT('Disaggregation Data'!$J$315:$J$616,255),0))=0,"",INDEX('Disaggregation Data'!$K$315:$K$616,MATCH(LEFT(X455,255),LEFT('Disaggregation Data'!J$315:$J$616,255),0))),"")</f>
        <v/>
      </c>
      <c r="F455" s="417" t="str">
        <f t="array" ref="F455">IFERROR(IF(INDEX('Disaggregation Data'!$L$315:$L$616,MATCH(LEFT(X455,255),LEFT('Disaggregation Data'!$J$315:$J$616,255),0))=0,"",INDEX('Disaggregation Data'!$L$315:$L$616,MATCH(LEFT(X455,255),LEFT('Disaggregation Data'!J$315:$J$616,255),0))),"")</f>
        <v/>
      </c>
      <c r="G455" s="481" t="str">
        <f t="array" ref="G455">IFERROR(IF(INDEX('Disaggregation Data'!$M$315:$M$616,MATCH(LEFT(X455,255),LEFT('Disaggregation Data'!$J$315:$J$616,255),0))=0,(E455/F455)*100,INDEX('Disaggregation Data'!$M$315:$M$616,MATCH(LEFT(X455,255),LEFT('Disaggregation Data'!J$315:$J$616,255),0))),"")</f>
        <v/>
      </c>
      <c r="H455" s="420" t="str">
        <f t="array" ref="H455">IFERROR(IF(INDEX('Disaggregation Data'!$N$315:$N$616,MATCH(LEFT(X455,255),LEFT('Disaggregation Data'!$J$315:$J$616,255),0))=0,"",INDEX('Disaggregation Data'!$N$315:$N$616,MATCH(LEFT(X455,255),LEFT('Disaggregation Data'!J$315:$J$616,255),0))),"")</f>
        <v/>
      </c>
      <c r="I455" s="420" t="str">
        <f t="array" ref="I455">IFERROR(IF(INDEX('Disaggregation Data'!$Q$315:$Q$616,MATCH(LEFT(X455,255),LEFT('Disaggregation Data'!$J$315:$J$616,255),0))=0,"",INDEX('Disaggregation Data'!$Q$315:$Q$616,MATCH(LEFT(X455,255),LEFT('Disaggregation Data'!J$315:$J$616,255),0))),"")</f>
        <v/>
      </c>
      <c r="J455" s="434" t="str">
        <f t="array" ref="J455">IFERROR(IF(INDEX('Disaggregation Data'!$R$315:$R$616,MATCH(LEFT(X455,255),LEFT('Disaggregation Data'!$J$315:$J$616,255),0))=0,"",INDEX('Disaggregation Data'!$R$315:$R$616,MATCH(LEFT(X455,255),LEFT('Disaggregation Data'!J$315:$J$616,255),0))),"")</f>
        <v/>
      </c>
      <c r="K455" s="471"/>
      <c r="L455" s="471"/>
      <c r="M455" s="471"/>
      <c r="N455" s="471"/>
      <c r="O455" s="471"/>
      <c r="P455" s="416"/>
      <c r="Q455" s="416"/>
      <c r="R455" s="416"/>
      <c r="S455" s="416"/>
      <c r="T455" s="416"/>
      <c r="U455" s="420" t="str">
        <f t="array" ref="U455">IFERROR(IF(INDEX('Disaggregation Data'!$O$315:$O$616,MATCH(LEFT(X455,255),LEFT('Disaggregation Data'!$J$315:$J$616,255),0))=0,"",INDEX('Disaggregation Data'!$O$315:$O$616,MATCH(LEFT(X455,255),LEFT('Disaggregation Data'!J$315:$J$616,255),0))),"")</f>
        <v/>
      </c>
      <c r="V455" s="434" t="str">
        <f t="array" ref="V455">IFERROR(IF(INDEX('Disaggregation Data'!$P$315:$P$616,MATCH(LEFT(X455,255),LEFT('Disaggregation Data'!$J$315:$J$616,255),0))=0,"",INDEX('Disaggregation Data'!$P$315:$P$616,MATCH(LEFT(X455,255),LEFT('Disaggregation Data'!J$315:$J$616,255),0))),"")</f>
        <v/>
      </c>
      <c r="W455" s="514"/>
      <c r="X455" s="514" t="str">
        <f t="shared" ref="X455:X518" si="32">IF(B455&lt;&gt;"",B455&amp;C455&amp;D455,"")</f>
        <v/>
      </c>
      <c r="Y455" s="514">
        <f t="shared" ref="Y455:Y518" si="33">IF(B455=B454,Y454+1,0)</f>
        <v>88</v>
      </c>
      <c r="Z455" s="514" t="str">
        <f t="shared" ref="Z455:Z518" si="34">IF(B455&lt;&gt;"",B455&amp;"-"&amp;Y455,"")</f>
        <v/>
      </c>
      <c r="AA455" s="514" t="b">
        <f t="shared" ref="AA455:AA518" si="35">IFERROR(IF(B455&lt;&gt;"",TRUE,FALSE),"")</f>
        <v>0</v>
      </c>
      <c r="AB455" s="514" t="s">
        <v>1974</v>
      </c>
      <c r="AC455" s="514" t="str">
        <f t="array" ref="AC455">IFERROR(IF(INDEX('Disaggregation Records'!$G$95:$G$183,MATCH(LEFT(Z455,255),LEFT('Disaggregation Records'!$D$95:$D$183,255),0))=0,"",INDEX('Disaggregation Records'!$G$95:$G$183,MATCH(LEFT(Z455,255),LEFT('Disaggregation Records'!$D$95:$D$183,255),0))),"")</f>
        <v/>
      </c>
      <c r="AD455" s="514" t="s">
        <v>880</v>
      </c>
      <c r="AE455" s="379"/>
      <c r="AF455" s="133"/>
      <c r="AG455" s="133"/>
    </row>
    <row r="456" spans="1:33" ht="47.1" customHeight="1" x14ac:dyDescent="0.25">
      <c r="A456" s="396">
        <v>13</v>
      </c>
      <c r="B456" s="414" t="str">
        <f>IFERROR(VLOOKUP(A456,'Coverage Indicators - Section D'!$A$10:$Y$42,25,FALSE),"")</f>
        <v/>
      </c>
      <c r="C456" s="509" t="str">
        <f t="array" ref="C456">IFERROR(IF(INDEX('Disaggregation Records'!$E$95:$E$183,MATCH(LEFT(Z456,255),LEFT('Disaggregation Records'!$D$95:$D$183,255),0))=0,"",INDEX('Disaggregation Records'!$E$95:$E$183,MATCH(LEFT(Z456,255),LEFT('Disaggregation Records'!$D$95:$D$183,255),0))),"")</f>
        <v/>
      </c>
      <c r="D456" s="509" t="str">
        <f t="array" ref="D456">IFERROR(IF(INDEX('Disaggregation Records'!$F$95:$F$183,MATCH(LEFT(Z456,255),LEFT('Disaggregation Records'!$D$95:$D$183,255),0))=0,"",INDEX('Disaggregation Records'!$F$95:$F$183,MATCH(LEFT(Z456,255),LEFT('Disaggregation Records'!$D$95:$D$183,255),0))),"")</f>
        <v/>
      </c>
      <c r="E456" s="416" t="str">
        <f t="array" ref="E456">IFERROR(IF(INDEX('Disaggregation Data'!$K$315:$K$616,MATCH(LEFT(X456,255),LEFT('Disaggregation Data'!$J$315:$J$616,255),0))=0,"",INDEX('Disaggregation Data'!$K$315:$K$616,MATCH(LEFT(X456,255),LEFT('Disaggregation Data'!J$315:$J$616,255),0))),"")</f>
        <v/>
      </c>
      <c r="F456" s="417" t="str">
        <f t="array" ref="F456">IFERROR(IF(INDEX('Disaggregation Data'!$L$315:$L$616,MATCH(LEFT(X456,255),LEFT('Disaggregation Data'!$J$315:$J$616,255),0))=0,"",INDEX('Disaggregation Data'!$L$315:$L$616,MATCH(LEFT(X456,255),LEFT('Disaggregation Data'!J$315:$J$616,255),0))),"")</f>
        <v/>
      </c>
      <c r="G456" s="481" t="str">
        <f t="array" ref="G456">IFERROR(IF(INDEX('Disaggregation Data'!$M$315:$M$616,MATCH(LEFT(X456,255),LEFT('Disaggregation Data'!$J$315:$J$616,255),0))=0,(E456/F456)*100,INDEX('Disaggregation Data'!$M$315:$M$616,MATCH(LEFT(X456,255),LEFT('Disaggregation Data'!J$315:$J$616,255),0))),"")</f>
        <v/>
      </c>
      <c r="H456" s="420" t="str">
        <f t="array" ref="H456">IFERROR(IF(INDEX('Disaggregation Data'!$N$315:$N$616,MATCH(LEFT(X456,255),LEFT('Disaggregation Data'!$J$315:$J$616,255),0))=0,"",INDEX('Disaggregation Data'!$N$315:$N$616,MATCH(LEFT(X456,255),LEFT('Disaggregation Data'!J$315:$J$616,255),0))),"")</f>
        <v/>
      </c>
      <c r="I456" s="420" t="str">
        <f t="array" ref="I456">IFERROR(IF(INDEX('Disaggregation Data'!$Q$315:$Q$616,MATCH(LEFT(X456,255),LEFT('Disaggregation Data'!$J$315:$J$616,255),0))=0,"",INDEX('Disaggregation Data'!$Q$315:$Q$616,MATCH(LEFT(X456,255),LEFT('Disaggregation Data'!J$315:$J$616,255),0))),"")</f>
        <v/>
      </c>
      <c r="J456" s="434" t="str">
        <f t="array" ref="J456">IFERROR(IF(INDEX('Disaggregation Data'!$R$315:$R$616,MATCH(LEFT(X456,255),LEFT('Disaggregation Data'!$J$315:$J$616,255),0))=0,"",INDEX('Disaggregation Data'!$R$315:$R$616,MATCH(LEFT(X456,255),LEFT('Disaggregation Data'!J$315:$J$616,255),0))),"")</f>
        <v/>
      </c>
      <c r="K456" s="471"/>
      <c r="L456" s="471"/>
      <c r="M456" s="471"/>
      <c r="N456" s="471"/>
      <c r="O456" s="471"/>
      <c r="P456" s="416"/>
      <c r="Q456" s="416"/>
      <c r="R456" s="416"/>
      <c r="S456" s="416"/>
      <c r="T456" s="416"/>
      <c r="U456" s="420" t="str">
        <f t="array" ref="U456">IFERROR(IF(INDEX('Disaggregation Data'!$O$315:$O$616,MATCH(LEFT(X456,255),LEFT('Disaggregation Data'!$J$315:$J$616,255),0))=0,"",INDEX('Disaggregation Data'!$O$315:$O$616,MATCH(LEFT(X456,255),LEFT('Disaggregation Data'!J$315:$J$616,255),0))),"")</f>
        <v/>
      </c>
      <c r="V456" s="434" t="str">
        <f t="array" ref="V456">IFERROR(IF(INDEX('Disaggregation Data'!$P$315:$P$616,MATCH(LEFT(X456,255),LEFT('Disaggregation Data'!$J$315:$J$616,255),0))=0,"",INDEX('Disaggregation Data'!$P$315:$P$616,MATCH(LEFT(X456,255),LEFT('Disaggregation Data'!J$315:$J$616,255),0))),"")</f>
        <v/>
      </c>
      <c r="W456" s="514"/>
      <c r="X456" s="514" t="str">
        <f t="shared" si="32"/>
        <v/>
      </c>
      <c r="Y456" s="514">
        <f t="shared" si="33"/>
        <v>89</v>
      </c>
      <c r="Z456" s="514" t="str">
        <f t="shared" si="34"/>
        <v/>
      </c>
      <c r="AA456" s="514" t="b">
        <f t="shared" si="35"/>
        <v>0</v>
      </c>
      <c r="AB456" s="514" t="s">
        <v>1975</v>
      </c>
      <c r="AC456" s="514" t="str">
        <f t="array" ref="AC456">IFERROR(IF(INDEX('Disaggregation Records'!$G$95:$G$183,MATCH(LEFT(Z456,255),LEFT('Disaggregation Records'!$D$95:$D$183,255),0))=0,"",INDEX('Disaggregation Records'!$G$95:$G$183,MATCH(LEFT(Z456,255),LEFT('Disaggregation Records'!$D$95:$D$183,255),0))),"")</f>
        <v/>
      </c>
      <c r="AD456" s="514" t="s">
        <v>880</v>
      </c>
      <c r="AE456" s="379"/>
      <c r="AF456" s="133"/>
      <c r="AG456" s="133"/>
    </row>
    <row r="457" spans="1:33" ht="47.1" customHeight="1" x14ac:dyDescent="0.25">
      <c r="A457" s="396">
        <v>14</v>
      </c>
      <c r="B457" s="414" t="str">
        <f>IFERROR(VLOOKUP(A457,'Coverage Indicators - Section D'!$A$10:$Y$42,25,FALSE),"")</f>
        <v/>
      </c>
      <c r="C457" s="509" t="str">
        <f t="array" ref="C457">IFERROR(IF(INDEX('Disaggregation Records'!$E$95:$E$183,MATCH(LEFT(Z457,255),LEFT('Disaggregation Records'!$D$95:$D$183,255),0))=0,"",INDEX('Disaggregation Records'!$E$95:$E$183,MATCH(LEFT(Z457,255),LEFT('Disaggregation Records'!$D$95:$D$183,255),0))),"")</f>
        <v/>
      </c>
      <c r="D457" s="509" t="str">
        <f t="array" ref="D457">IFERROR(IF(INDEX('Disaggregation Records'!$F$95:$F$183,MATCH(LEFT(Z457,255),LEFT('Disaggregation Records'!$D$95:$D$183,255),0))=0,"",INDEX('Disaggregation Records'!$F$95:$F$183,MATCH(LEFT(Z457,255),LEFT('Disaggregation Records'!$D$95:$D$183,255),0))),"")</f>
        <v/>
      </c>
      <c r="E457" s="416" t="str">
        <f t="array" ref="E457">IFERROR(IF(INDEX('Disaggregation Data'!$K$315:$K$616,MATCH(LEFT(X457,255),LEFT('Disaggregation Data'!$J$315:$J$616,255),0))=0,"",INDEX('Disaggregation Data'!$K$315:$K$616,MATCH(LEFT(X457,255),LEFT('Disaggregation Data'!J$315:$J$616,255),0))),"")</f>
        <v/>
      </c>
      <c r="F457" s="417" t="str">
        <f t="array" ref="F457">IFERROR(IF(INDEX('Disaggregation Data'!$L$315:$L$616,MATCH(LEFT(X457,255),LEFT('Disaggregation Data'!$J$315:$J$616,255),0))=0,"",INDEX('Disaggregation Data'!$L$315:$L$616,MATCH(LEFT(X457,255),LEFT('Disaggregation Data'!J$315:$J$616,255),0))),"")</f>
        <v/>
      </c>
      <c r="G457" s="481" t="str">
        <f t="array" ref="G457">IFERROR(IF(INDEX('Disaggregation Data'!$M$315:$M$616,MATCH(LEFT(X457,255),LEFT('Disaggregation Data'!$J$315:$J$616,255),0))=0,(E457/F457)*100,INDEX('Disaggregation Data'!$M$315:$M$616,MATCH(LEFT(X457,255),LEFT('Disaggregation Data'!J$315:$J$616,255),0))),"")</f>
        <v/>
      </c>
      <c r="H457" s="420" t="str">
        <f t="array" ref="H457">IFERROR(IF(INDEX('Disaggregation Data'!$N$315:$N$616,MATCH(LEFT(X457,255),LEFT('Disaggregation Data'!$J$315:$J$616,255),0))=0,"",INDEX('Disaggregation Data'!$N$315:$N$616,MATCH(LEFT(X457,255),LEFT('Disaggregation Data'!J$315:$J$616,255),0))),"")</f>
        <v/>
      </c>
      <c r="I457" s="420" t="str">
        <f t="array" ref="I457">IFERROR(IF(INDEX('Disaggregation Data'!$Q$315:$Q$616,MATCH(LEFT(X457,255),LEFT('Disaggregation Data'!$J$315:$J$616,255),0))=0,"",INDEX('Disaggregation Data'!$Q$315:$Q$616,MATCH(LEFT(X457,255),LEFT('Disaggregation Data'!J$315:$J$616,255),0))),"")</f>
        <v/>
      </c>
      <c r="J457" s="434" t="str">
        <f t="array" ref="J457">IFERROR(IF(INDEX('Disaggregation Data'!$R$315:$R$616,MATCH(LEFT(X457,255),LEFT('Disaggregation Data'!$J$315:$J$616,255),0))=0,"",INDEX('Disaggregation Data'!$R$315:$R$616,MATCH(LEFT(X457,255),LEFT('Disaggregation Data'!J$315:$J$616,255),0))),"")</f>
        <v/>
      </c>
      <c r="K457" s="471"/>
      <c r="L457" s="471"/>
      <c r="M457" s="471"/>
      <c r="N457" s="471"/>
      <c r="O457" s="471"/>
      <c r="P457" s="416"/>
      <c r="Q457" s="416"/>
      <c r="R457" s="416"/>
      <c r="S457" s="416"/>
      <c r="T457" s="416"/>
      <c r="U457" s="420" t="str">
        <f t="array" ref="U457">IFERROR(IF(INDEX('Disaggregation Data'!$O$315:$O$616,MATCH(LEFT(X457,255),LEFT('Disaggregation Data'!$J$315:$J$616,255),0))=0,"",INDEX('Disaggregation Data'!$O$315:$O$616,MATCH(LEFT(X457,255),LEFT('Disaggregation Data'!J$315:$J$616,255),0))),"")</f>
        <v/>
      </c>
      <c r="V457" s="434" t="str">
        <f t="array" ref="V457">IFERROR(IF(INDEX('Disaggregation Data'!$P$315:$P$616,MATCH(LEFT(X457,255),LEFT('Disaggregation Data'!$J$315:$J$616,255),0))=0,"",INDEX('Disaggregation Data'!$P$315:$P$616,MATCH(LEFT(X457,255),LEFT('Disaggregation Data'!J$315:$J$616,255),0))),"")</f>
        <v/>
      </c>
      <c r="W457" s="514"/>
      <c r="X457" s="514" t="str">
        <f t="shared" si="32"/>
        <v/>
      </c>
      <c r="Y457" s="514">
        <f t="shared" si="33"/>
        <v>90</v>
      </c>
      <c r="Z457" s="514" t="str">
        <f t="shared" si="34"/>
        <v/>
      </c>
      <c r="AA457" s="514" t="b">
        <f t="shared" si="35"/>
        <v>0</v>
      </c>
      <c r="AB457" s="514" t="s">
        <v>1976</v>
      </c>
      <c r="AC457" s="514" t="str">
        <f t="array" ref="AC457">IFERROR(IF(INDEX('Disaggregation Records'!$G$95:$G$183,MATCH(LEFT(Z457,255),LEFT('Disaggregation Records'!$D$95:$D$183,255),0))=0,"",INDEX('Disaggregation Records'!$G$95:$G$183,MATCH(LEFT(Z457,255),LEFT('Disaggregation Records'!$D$95:$D$183,255),0))),"")</f>
        <v/>
      </c>
      <c r="AD457" s="514" t="s">
        <v>881</v>
      </c>
      <c r="AE457" s="379"/>
      <c r="AF457" s="133"/>
      <c r="AG457" s="133"/>
    </row>
    <row r="458" spans="1:33" ht="47.1" customHeight="1" x14ac:dyDescent="0.25">
      <c r="A458" s="396">
        <v>14</v>
      </c>
      <c r="B458" s="414" t="str">
        <f>IFERROR(VLOOKUP(A458,'Coverage Indicators - Section D'!$A$10:$Y$42,25,FALSE),"")</f>
        <v/>
      </c>
      <c r="C458" s="509" t="str">
        <f t="array" ref="C458">IFERROR(IF(INDEX('Disaggregation Records'!$E$95:$E$183,MATCH(LEFT(Z458,255),LEFT('Disaggregation Records'!$D$95:$D$183,255),0))=0,"",INDEX('Disaggregation Records'!$E$95:$E$183,MATCH(LEFT(Z458,255),LEFT('Disaggregation Records'!$D$95:$D$183,255),0))),"")</f>
        <v/>
      </c>
      <c r="D458" s="509" t="str">
        <f t="array" ref="D458">IFERROR(IF(INDEX('Disaggregation Records'!$F$95:$F$183,MATCH(LEFT(Z458,255),LEFT('Disaggregation Records'!$D$95:$D$183,255),0))=0,"",INDEX('Disaggregation Records'!$F$95:$F$183,MATCH(LEFT(Z458,255),LEFT('Disaggregation Records'!$D$95:$D$183,255),0))),"")</f>
        <v/>
      </c>
      <c r="E458" s="416" t="str">
        <f t="array" ref="E458">IFERROR(IF(INDEX('Disaggregation Data'!$K$315:$K$616,MATCH(LEFT(X458,255),LEFT('Disaggregation Data'!$J$315:$J$616,255),0))=0,"",INDEX('Disaggregation Data'!$K$315:$K$616,MATCH(LEFT(X458,255),LEFT('Disaggregation Data'!J$315:$J$616,255),0))),"")</f>
        <v/>
      </c>
      <c r="F458" s="417" t="str">
        <f t="array" ref="F458">IFERROR(IF(INDEX('Disaggregation Data'!$L$315:$L$616,MATCH(LEFT(X458,255),LEFT('Disaggregation Data'!$J$315:$J$616,255),0))=0,"",INDEX('Disaggregation Data'!$L$315:$L$616,MATCH(LEFT(X458,255),LEFT('Disaggregation Data'!J$315:$J$616,255),0))),"")</f>
        <v/>
      </c>
      <c r="G458" s="481" t="str">
        <f t="array" ref="G458">IFERROR(IF(INDEX('Disaggregation Data'!$M$315:$M$616,MATCH(LEFT(X458,255),LEFT('Disaggregation Data'!$J$315:$J$616,255),0))=0,(E458/F458)*100,INDEX('Disaggregation Data'!$M$315:$M$616,MATCH(LEFT(X458,255),LEFT('Disaggregation Data'!J$315:$J$616,255),0))),"")</f>
        <v/>
      </c>
      <c r="H458" s="420" t="str">
        <f t="array" ref="H458">IFERROR(IF(INDEX('Disaggregation Data'!$N$315:$N$616,MATCH(LEFT(X458,255),LEFT('Disaggregation Data'!$J$315:$J$616,255),0))=0,"",INDEX('Disaggregation Data'!$N$315:$N$616,MATCH(LEFT(X458,255),LEFT('Disaggregation Data'!J$315:$J$616,255),0))),"")</f>
        <v/>
      </c>
      <c r="I458" s="420" t="str">
        <f t="array" ref="I458">IFERROR(IF(INDEX('Disaggregation Data'!$Q$315:$Q$616,MATCH(LEFT(X458,255),LEFT('Disaggregation Data'!$J$315:$J$616,255),0))=0,"",INDEX('Disaggregation Data'!$Q$315:$Q$616,MATCH(LEFT(X458,255),LEFT('Disaggregation Data'!J$315:$J$616,255),0))),"")</f>
        <v/>
      </c>
      <c r="J458" s="434" t="str">
        <f t="array" ref="J458">IFERROR(IF(INDEX('Disaggregation Data'!$R$315:$R$616,MATCH(LEFT(X458,255),LEFT('Disaggregation Data'!$J$315:$J$616,255),0))=0,"",INDEX('Disaggregation Data'!$R$315:$R$616,MATCH(LEFT(X458,255),LEFT('Disaggregation Data'!J$315:$J$616,255),0))),"")</f>
        <v/>
      </c>
      <c r="K458" s="471"/>
      <c r="L458" s="471"/>
      <c r="M458" s="471"/>
      <c r="N458" s="471"/>
      <c r="O458" s="471"/>
      <c r="P458" s="416"/>
      <c r="Q458" s="416"/>
      <c r="R458" s="416"/>
      <c r="S458" s="416"/>
      <c r="T458" s="416"/>
      <c r="U458" s="420" t="str">
        <f t="array" ref="U458">IFERROR(IF(INDEX('Disaggregation Data'!$O$315:$O$616,MATCH(LEFT(X458,255),LEFT('Disaggregation Data'!$J$315:$J$616,255),0))=0,"",INDEX('Disaggregation Data'!$O$315:$O$616,MATCH(LEFT(X458,255),LEFT('Disaggregation Data'!J$315:$J$616,255),0))),"")</f>
        <v/>
      </c>
      <c r="V458" s="434" t="str">
        <f t="array" ref="V458">IFERROR(IF(INDEX('Disaggregation Data'!$P$315:$P$616,MATCH(LEFT(X458,255),LEFT('Disaggregation Data'!$J$315:$J$616,255),0))=0,"",INDEX('Disaggregation Data'!$P$315:$P$616,MATCH(LEFT(X458,255),LEFT('Disaggregation Data'!J$315:$J$616,255),0))),"")</f>
        <v/>
      </c>
      <c r="W458" s="514"/>
      <c r="X458" s="514" t="str">
        <f t="shared" si="32"/>
        <v/>
      </c>
      <c r="Y458" s="514">
        <f t="shared" si="33"/>
        <v>91</v>
      </c>
      <c r="Z458" s="514" t="str">
        <f t="shared" si="34"/>
        <v/>
      </c>
      <c r="AA458" s="514" t="b">
        <f t="shared" si="35"/>
        <v>0</v>
      </c>
      <c r="AB458" s="514" t="s">
        <v>1977</v>
      </c>
      <c r="AC458" s="514" t="str">
        <f t="array" ref="AC458">IFERROR(IF(INDEX('Disaggregation Records'!$G$95:$G$183,MATCH(LEFT(Z458,255),LEFT('Disaggregation Records'!$D$95:$D$183,255),0))=0,"",INDEX('Disaggregation Records'!$G$95:$G$183,MATCH(LEFT(Z458,255),LEFT('Disaggregation Records'!$D$95:$D$183,255),0))),"")</f>
        <v/>
      </c>
      <c r="AD458" s="514" t="s">
        <v>881</v>
      </c>
      <c r="AE458" s="379"/>
      <c r="AF458" s="133"/>
      <c r="AG458" s="133"/>
    </row>
    <row r="459" spans="1:33" ht="47.1" customHeight="1" x14ac:dyDescent="0.25">
      <c r="A459" s="396">
        <v>14</v>
      </c>
      <c r="B459" s="414" t="str">
        <f>IFERROR(VLOOKUP(A459,'Coverage Indicators - Section D'!$A$10:$Y$42,25,FALSE),"")</f>
        <v/>
      </c>
      <c r="C459" s="509" t="str">
        <f t="array" ref="C459">IFERROR(IF(INDEX('Disaggregation Records'!$E$95:$E$183,MATCH(LEFT(Z459,255),LEFT('Disaggregation Records'!$D$95:$D$183,255),0))=0,"",INDEX('Disaggregation Records'!$E$95:$E$183,MATCH(LEFT(Z459,255),LEFT('Disaggregation Records'!$D$95:$D$183,255),0))),"")</f>
        <v/>
      </c>
      <c r="D459" s="509" t="str">
        <f t="array" ref="D459">IFERROR(IF(INDEX('Disaggregation Records'!$F$95:$F$183,MATCH(LEFT(Z459,255),LEFT('Disaggregation Records'!$D$95:$D$183,255),0))=0,"",INDEX('Disaggregation Records'!$F$95:$F$183,MATCH(LEFT(Z459,255),LEFT('Disaggregation Records'!$D$95:$D$183,255),0))),"")</f>
        <v/>
      </c>
      <c r="E459" s="416" t="str">
        <f t="array" ref="E459">IFERROR(IF(INDEX('Disaggregation Data'!$K$315:$K$616,MATCH(LEFT(X459,255),LEFT('Disaggregation Data'!$J$315:$J$616,255),0))=0,"",INDEX('Disaggregation Data'!$K$315:$K$616,MATCH(LEFT(X459,255),LEFT('Disaggregation Data'!J$315:$J$616,255),0))),"")</f>
        <v/>
      </c>
      <c r="F459" s="417" t="str">
        <f t="array" ref="F459">IFERROR(IF(INDEX('Disaggregation Data'!$L$315:$L$616,MATCH(LEFT(X459,255),LEFT('Disaggregation Data'!$J$315:$J$616,255),0))=0,"",INDEX('Disaggregation Data'!$L$315:$L$616,MATCH(LEFT(X459,255),LEFT('Disaggregation Data'!J$315:$J$616,255),0))),"")</f>
        <v/>
      </c>
      <c r="G459" s="481" t="str">
        <f t="array" ref="G459">IFERROR(IF(INDEX('Disaggregation Data'!$M$315:$M$616,MATCH(LEFT(X459,255),LEFT('Disaggregation Data'!$J$315:$J$616,255),0))=0,(E459/F459)*100,INDEX('Disaggregation Data'!$M$315:$M$616,MATCH(LEFT(X459,255),LEFT('Disaggregation Data'!J$315:$J$616,255),0))),"")</f>
        <v/>
      </c>
      <c r="H459" s="420" t="str">
        <f t="array" ref="H459">IFERROR(IF(INDEX('Disaggregation Data'!$N$315:$N$616,MATCH(LEFT(X459,255),LEFT('Disaggregation Data'!$J$315:$J$616,255),0))=0,"",INDEX('Disaggregation Data'!$N$315:$N$616,MATCH(LEFT(X459,255),LEFT('Disaggregation Data'!J$315:$J$616,255),0))),"")</f>
        <v/>
      </c>
      <c r="I459" s="420" t="str">
        <f t="array" ref="I459">IFERROR(IF(INDEX('Disaggregation Data'!$Q$315:$Q$616,MATCH(LEFT(X459,255),LEFT('Disaggregation Data'!$J$315:$J$616,255),0))=0,"",INDEX('Disaggregation Data'!$Q$315:$Q$616,MATCH(LEFT(X459,255),LEFT('Disaggregation Data'!J$315:$J$616,255),0))),"")</f>
        <v/>
      </c>
      <c r="J459" s="434" t="str">
        <f t="array" ref="J459">IFERROR(IF(INDEX('Disaggregation Data'!$R$315:$R$616,MATCH(LEFT(X459,255),LEFT('Disaggregation Data'!$J$315:$J$616,255),0))=0,"",INDEX('Disaggregation Data'!$R$315:$R$616,MATCH(LEFT(X459,255),LEFT('Disaggregation Data'!J$315:$J$616,255),0))),"")</f>
        <v/>
      </c>
      <c r="K459" s="471"/>
      <c r="L459" s="471"/>
      <c r="M459" s="471"/>
      <c r="N459" s="471"/>
      <c r="O459" s="471"/>
      <c r="P459" s="416"/>
      <c r="Q459" s="416"/>
      <c r="R459" s="416"/>
      <c r="S459" s="416"/>
      <c r="T459" s="416"/>
      <c r="U459" s="420" t="str">
        <f t="array" ref="U459">IFERROR(IF(INDEX('Disaggregation Data'!$O$315:$O$616,MATCH(LEFT(X459,255),LEFT('Disaggregation Data'!$J$315:$J$616,255),0))=0,"",INDEX('Disaggregation Data'!$O$315:$O$616,MATCH(LEFT(X459,255),LEFT('Disaggregation Data'!J$315:$J$616,255),0))),"")</f>
        <v/>
      </c>
      <c r="V459" s="434" t="str">
        <f t="array" ref="V459">IFERROR(IF(INDEX('Disaggregation Data'!$P$315:$P$616,MATCH(LEFT(X459,255),LEFT('Disaggregation Data'!$J$315:$J$616,255),0))=0,"",INDEX('Disaggregation Data'!$P$315:$P$616,MATCH(LEFT(X459,255),LEFT('Disaggregation Data'!J$315:$J$616,255),0))),"")</f>
        <v/>
      </c>
      <c r="W459" s="514"/>
      <c r="X459" s="514" t="str">
        <f t="shared" si="32"/>
        <v/>
      </c>
      <c r="Y459" s="514">
        <f t="shared" si="33"/>
        <v>92</v>
      </c>
      <c r="Z459" s="514" t="str">
        <f t="shared" si="34"/>
        <v/>
      </c>
      <c r="AA459" s="514" t="b">
        <f t="shared" si="35"/>
        <v>0</v>
      </c>
      <c r="AB459" s="514" t="s">
        <v>1978</v>
      </c>
      <c r="AC459" s="514" t="str">
        <f t="array" ref="AC459">IFERROR(IF(INDEX('Disaggregation Records'!$G$95:$G$183,MATCH(LEFT(Z459,255),LEFT('Disaggregation Records'!$D$95:$D$183,255),0))=0,"",INDEX('Disaggregation Records'!$G$95:$G$183,MATCH(LEFT(Z459,255),LEFT('Disaggregation Records'!$D$95:$D$183,255),0))),"")</f>
        <v/>
      </c>
      <c r="AD459" s="514" t="s">
        <v>881</v>
      </c>
      <c r="AE459" s="379"/>
      <c r="AF459" s="133"/>
      <c r="AG459" s="133"/>
    </row>
    <row r="460" spans="1:33" ht="47.1" customHeight="1" x14ac:dyDescent="0.25">
      <c r="A460" s="396">
        <v>14</v>
      </c>
      <c r="B460" s="414" t="str">
        <f>IFERROR(VLOOKUP(A460,'Coverage Indicators - Section D'!$A$10:$Y$42,25,FALSE),"")</f>
        <v/>
      </c>
      <c r="C460" s="509" t="str">
        <f t="array" ref="C460">IFERROR(IF(INDEX('Disaggregation Records'!$E$95:$E$183,MATCH(LEFT(Z460,255),LEFT('Disaggregation Records'!$D$95:$D$183,255),0))=0,"",INDEX('Disaggregation Records'!$E$95:$E$183,MATCH(LEFT(Z460,255),LEFT('Disaggregation Records'!$D$95:$D$183,255),0))),"")</f>
        <v/>
      </c>
      <c r="D460" s="509" t="str">
        <f t="array" ref="D460">IFERROR(IF(INDEX('Disaggregation Records'!$F$95:$F$183,MATCH(LEFT(Z460,255),LEFT('Disaggregation Records'!$D$95:$D$183,255),0))=0,"",INDEX('Disaggregation Records'!$F$95:$F$183,MATCH(LEFT(Z460,255),LEFT('Disaggregation Records'!$D$95:$D$183,255),0))),"")</f>
        <v/>
      </c>
      <c r="E460" s="416" t="str">
        <f t="array" ref="E460">IFERROR(IF(INDEX('Disaggregation Data'!$K$315:$K$616,MATCH(LEFT(X460,255),LEFT('Disaggregation Data'!$J$315:$J$616,255),0))=0,"",INDEX('Disaggregation Data'!$K$315:$K$616,MATCH(LEFT(X460,255),LEFT('Disaggregation Data'!J$315:$J$616,255),0))),"")</f>
        <v/>
      </c>
      <c r="F460" s="417" t="str">
        <f t="array" ref="F460">IFERROR(IF(INDEX('Disaggregation Data'!$L$315:$L$616,MATCH(LEFT(X460,255),LEFT('Disaggregation Data'!$J$315:$J$616,255),0))=0,"",INDEX('Disaggregation Data'!$L$315:$L$616,MATCH(LEFT(X460,255),LEFT('Disaggregation Data'!J$315:$J$616,255),0))),"")</f>
        <v/>
      </c>
      <c r="G460" s="481" t="str">
        <f t="array" ref="G460">IFERROR(IF(INDEX('Disaggregation Data'!$M$315:$M$616,MATCH(LEFT(X460,255),LEFT('Disaggregation Data'!$J$315:$J$616,255),0))=0,(E460/F460)*100,INDEX('Disaggregation Data'!$M$315:$M$616,MATCH(LEFT(X460,255),LEFT('Disaggregation Data'!J$315:$J$616,255),0))),"")</f>
        <v/>
      </c>
      <c r="H460" s="420" t="str">
        <f t="array" ref="H460">IFERROR(IF(INDEX('Disaggregation Data'!$N$315:$N$616,MATCH(LEFT(X460,255),LEFT('Disaggregation Data'!$J$315:$J$616,255),0))=0,"",INDEX('Disaggregation Data'!$N$315:$N$616,MATCH(LEFT(X460,255),LEFT('Disaggregation Data'!J$315:$J$616,255),0))),"")</f>
        <v/>
      </c>
      <c r="I460" s="420" t="str">
        <f t="array" ref="I460">IFERROR(IF(INDEX('Disaggregation Data'!$Q$315:$Q$616,MATCH(LEFT(X460,255),LEFT('Disaggregation Data'!$J$315:$J$616,255),0))=0,"",INDEX('Disaggregation Data'!$Q$315:$Q$616,MATCH(LEFT(X460,255),LEFT('Disaggregation Data'!J$315:$J$616,255),0))),"")</f>
        <v/>
      </c>
      <c r="J460" s="434" t="str">
        <f t="array" ref="J460">IFERROR(IF(INDEX('Disaggregation Data'!$R$315:$R$616,MATCH(LEFT(X460,255),LEFT('Disaggregation Data'!$J$315:$J$616,255),0))=0,"",INDEX('Disaggregation Data'!$R$315:$R$616,MATCH(LEFT(X460,255),LEFT('Disaggregation Data'!J$315:$J$616,255),0))),"")</f>
        <v/>
      </c>
      <c r="K460" s="471"/>
      <c r="L460" s="471"/>
      <c r="M460" s="471"/>
      <c r="N460" s="471"/>
      <c r="O460" s="471"/>
      <c r="P460" s="416"/>
      <c r="Q460" s="416"/>
      <c r="R460" s="416"/>
      <c r="S460" s="416"/>
      <c r="T460" s="416"/>
      <c r="U460" s="420" t="str">
        <f t="array" ref="U460">IFERROR(IF(INDEX('Disaggregation Data'!$O$315:$O$616,MATCH(LEFT(X460,255),LEFT('Disaggregation Data'!$J$315:$J$616,255),0))=0,"",INDEX('Disaggregation Data'!$O$315:$O$616,MATCH(LEFT(X460,255),LEFT('Disaggregation Data'!J$315:$J$616,255),0))),"")</f>
        <v/>
      </c>
      <c r="V460" s="434" t="str">
        <f t="array" ref="V460">IFERROR(IF(INDEX('Disaggregation Data'!$P$315:$P$616,MATCH(LEFT(X460,255),LEFT('Disaggregation Data'!$J$315:$J$616,255),0))=0,"",INDEX('Disaggregation Data'!$P$315:$P$616,MATCH(LEFT(X460,255),LEFT('Disaggregation Data'!J$315:$J$616,255),0))),"")</f>
        <v/>
      </c>
      <c r="W460" s="514"/>
      <c r="X460" s="514" t="str">
        <f t="shared" si="32"/>
        <v/>
      </c>
      <c r="Y460" s="514">
        <f t="shared" si="33"/>
        <v>93</v>
      </c>
      <c r="Z460" s="514" t="str">
        <f t="shared" si="34"/>
        <v/>
      </c>
      <c r="AA460" s="514" t="b">
        <f t="shared" si="35"/>
        <v>0</v>
      </c>
      <c r="AB460" s="514" t="s">
        <v>1979</v>
      </c>
      <c r="AC460" s="514" t="str">
        <f t="array" ref="AC460">IFERROR(IF(INDEX('Disaggregation Records'!$G$95:$G$183,MATCH(LEFT(Z460,255),LEFT('Disaggregation Records'!$D$95:$D$183,255),0))=0,"",INDEX('Disaggregation Records'!$G$95:$G$183,MATCH(LEFT(Z460,255),LEFT('Disaggregation Records'!$D$95:$D$183,255),0))),"")</f>
        <v/>
      </c>
      <c r="AD460" s="514" t="s">
        <v>881</v>
      </c>
      <c r="AE460" s="379"/>
      <c r="AF460" s="133"/>
      <c r="AG460" s="133"/>
    </row>
    <row r="461" spans="1:33" ht="47.1" customHeight="1" x14ac:dyDescent="0.25">
      <c r="A461" s="396">
        <v>14</v>
      </c>
      <c r="B461" s="414" t="str">
        <f>IFERROR(VLOOKUP(A461,'Coverage Indicators - Section D'!$A$10:$Y$42,25,FALSE),"")</f>
        <v/>
      </c>
      <c r="C461" s="509" t="str">
        <f t="array" ref="C461">IFERROR(IF(INDEX('Disaggregation Records'!$E$95:$E$183,MATCH(LEFT(Z461,255),LEFT('Disaggregation Records'!$D$95:$D$183,255),0))=0,"",INDEX('Disaggregation Records'!$E$95:$E$183,MATCH(LEFT(Z461,255),LEFT('Disaggregation Records'!$D$95:$D$183,255),0))),"")</f>
        <v/>
      </c>
      <c r="D461" s="509" t="str">
        <f t="array" ref="D461">IFERROR(IF(INDEX('Disaggregation Records'!$F$95:$F$183,MATCH(LEFT(Z461,255),LEFT('Disaggregation Records'!$D$95:$D$183,255),0))=0,"",INDEX('Disaggregation Records'!$F$95:$F$183,MATCH(LEFT(Z461,255),LEFT('Disaggregation Records'!$D$95:$D$183,255),0))),"")</f>
        <v/>
      </c>
      <c r="E461" s="416" t="str">
        <f t="array" ref="E461">IFERROR(IF(INDEX('Disaggregation Data'!$K$315:$K$616,MATCH(LEFT(X461,255),LEFT('Disaggregation Data'!$J$315:$J$616,255),0))=0,"",INDEX('Disaggregation Data'!$K$315:$K$616,MATCH(LEFT(X461,255),LEFT('Disaggregation Data'!J$315:$J$616,255),0))),"")</f>
        <v/>
      </c>
      <c r="F461" s="417" t="str">
        <f t="array" ref="F461">IFERROR(IF(INDEX('Disaggregation Data'!$L$315:$L$616,MATCH(LEFT(X461,255),LEFT('Disaggregation Data'!$J$315:$J$616,255),0))=0,"",INDEX('Disaggregation Data'!$L$315:$L$616,MATCH(LEFT(X461,255),LEFT('Disaggregation Data'!J$315:$J$616,255),0))),"")</f>
        <v/>
      </c>
      <c r="G461" s="481" t="str">
        <f t="array" ref="G461">IFERROR(IF(INDEX('Disaggregation Data'!$M$315:$M$616,MATCH(LEFT(X461,255),LEFT('Disaggregation Data'!$J$315:$J$616,255),0))=0,(E461/F461)*100,INDEX('Disaggregation Data'!$M$315:$M$616,MATCH(LEFT(X461,255),LEFT('Disaggregation Data'!J$315:$J$616,255),0))),"")</f>
        <v/>
      </c>
      <c r="H461" s="420" t="str">
        <f t="array" ref="H461">IFERROR(IF(INDEX('Disaggregation Data'!$N$315:$N$616,MATCH(LEFT(X461,255),LEFT('Disaggregation Data'!$J$315:$J$616,255),0))=0,"",INDEX('Disaggregation Data'!$N$315:$N$616,MATCH(LEFT(X461,255),LEFT('Disaggregation Data'!J$315:$J$616,255),0))),"")</f>
        <v/>
      </c>
      <c r="I461" s="420" t="str">
        <f t="array" ref="I461">IFERROR(IF(INDEX('Disaggregation Data'!$Q$315:$Q$616,MATCH(LEFT(X461,255),LEFT('Disaggregation Data'!$J$315:$J$616,255),0))=0,"",INDEX('Disaggregation Data'!$Q$315:$Q$616,MATCH(LEFT(X461,255),LEFT('Disaggregation Data'!J$315:$J$616,255),0))),"")</f>
        <v/>
      </c>
      <c r="J461" s="434" t="str">
        <f t="array" ref="J461">IFERROR(IF(INDEX('Disaggregation Data'!$R$315:$R$616,MATCH(LEFT(X461,255),LEFT('Disaggregation Data'!$J$315:$J$616,255),0))=0,"",INDEX('Disaggregation Data'!$R$315:$R$616,MATCH(LEFT(X461,255),LEFT('Disaggregation Data'!J$315:$J$616,255),0))),"")</f>
        <v/>
      </c>
      <c r="K461" s="471"/>
      <c r="L461" s="471"/>
      <c r="M461" s="471"/>
      <c r="N461" s="471"/>
      <c r="O461" s="471"/>
      <c r="P461" s="416"/>
      <c r="Q461" s="416"/>
      <c r="R461" s="416"/>
      <c r="S461" s="416"/>
      <c r="T461" s="416"/>
      <c r="U461" s="420" t="str">
        <f t="array" ref="U461">IFERROR(IF(INDEX('Disaggregation Data'!$O$315:$O$616,MATCH(LEFT(X461,255),LEFT('Disaggregation Data'!$J$315:$J$616,255),0))=0,"",INDEX('Disaggregation Data'!$O$315:$O$616,MATCH(LEFT(X461,255),LEFT('Disaggregation Data'!J$315:$J$616,255),0))),"")</f>
        <v/>
      </c>
      <c r="V461" s="434" t="str">
        <f t="array" ref="V461">IFERROR(IF(INDEX('Disaggregation Data'!$P$315:$P$616,MATCH(LEFT(X461,255),LEFT('Disaggregation Data'!$J$315:$J$616,255),0))=0,"",INDEX('Disaggregation Data'!$P$315:$P$616,MATCH(LEFT(X461,255),LEFT('Disaggregation Data'!J$315:$J$616,255),0))),"")</f>
        <v/>
      </c>
      <c r="W461" s="514"/>
      <c r="X461" s="514" t="str">
        <f t="shared" si="32"/>
        <v/>
      </c>
      <c r="Y461" s="514">
        <f t="shared" si="33"/>
        <v>94</v>
      </c>
      <c r="Z461" s="514" t="str">
        <f t="shared" si="34"/>
        <v/>
      </c>
      <c r="AA461" s="514" t="b">
        <f t="shared" si="35"/>
        <v>0</v>
      </c>
      <c r="AB461" s="514" t="s">
        <v>1980</v>
      </c>
      <c r="AC461" s="514" t="str">
        <f t="array" ref="AC461">IFERROR(IF(INDEX('Disaggregation Records'!$G$95:$G$183,MATCH(LEFT(Z461,255),LEFT('Disaggregation Records'!$D$95:$D$183,255),0))=0,"",INDEX('Disaggregation Records'!$G$95:$G$183,MATCH(LEFT(Z461,255),LEFT('Disaggregation Records'!$D$95:$D$183,255),0))),"")</f>
        <v/>
      </c>
      <c r="AD461" s="514" t="s">
        <v>881</v>
      </c>
      <c r="AE461" s="379"/>
      <c r="AF461" s="133"/>
      <c r="AG461" s="133"/>
    </row>
    <row r="462" spans="1:33" ht="47.1" customHeight="1" x14ac:dyDescent="0.25">
      <c r="A462" s="396">
        <v>14</v>
      </c>
      <c r="B462" s="414" t="str">
        <f>IFERROR(VLOOKUP(A462,'Coverage Indicators - Section D'!$A$10:$Y$42,25,FALSE),"")</f>
        <v/>
      </c>
      <c r="C462" s="509" t="str">
        <f t="array" ref="C462">IFERROR(IF(INDEX('Disaggregation Records'!$E$95:$E$183,MATCH(LEFT(Z462,255),LEFT('Disaggregation Records'!$D$95:$D$183,255),0))=0,"",INDEX('Disaggregation Records'!$E$95:$E$183,MATCH(LEFT(Z462,255),LEFT('Disaggregation Records'!$D$95:$D$183,255),0))),"")</f>
        <v/>
      </c>
      <c r="D462" s="509" t="str">
        <f t="array" ref="D462">IFERROR(IF(INDEX('Disaggregation Records'!$F$95:$F$183,MATCH(LEFT(Z462,255),LEFT('Disaggregation Records'!$D$95:$D$183,255),0))=0,"",INDEX('Disaggregation Records'!$F$95:$F$183,MATCH(LEFT(Z462,255),LEFT('Disaggregation Records'!$D$95:$D$183,255),0))),"")</f>
        <v/>
      </c>
      <c r="E462" s="416" t="str">
        <f t="array" ref="E462">IFERROR(IF(INDEX('Disaggregation Data'!$K$315:$K$616,MATCH(LEFT(X462,255),LEFT('Disaggregation Data'!$J$315:$J$616,255),0))=0,"",INDEX('Disaggregation Data'!$K$315:$K$616,MATCH(LEFT(X462,255),LEFT('Disaggregation Data'!J$315:$J$616,255),0))),"")</f>
        <v/>
      </c>
      <c r="F462" s="417" t="str">
        <f t="array" ref="F462">IFERROR(IF(INDEX('Disaggregation Data'!$L$315:$L$616,MATCH(LEFT(X462,255),LEFT('Disaggregation Data'!$J$315:$J$616,255),0))=0,"",INDEX('Disaggregation Data'!$L$315:$L$616,MATCH(LEFT(X462,255),LEFT('Disaggregation Data'!J$315:$J$616,255),0))),"")</f>
        <v/>
      </c>
      <c r="G462" s="481" t="str">
        <f t="array" ref="G462">IFERROR(IF(INDEX('Disaggregation Data'!$M$315:$M$616,MATCH(LEFT(X462,255),LEFT('Disaggregation Data'!$J$315:$J$616,255),0))=0,(E462/F462)*100,INDEX('Disaggregation Data'!$M$315:$M$616,MATCH(LEFT(X462,255),LEFT('Disaggregation Data'!J$315:$J$616,255),0))),"")</f>
        <v/>
      </c>
      <c r="H462" s="420" t="str">
        <f t="array" ref="H462">IFERROR(IF(INDEX('Disaggregation Data'!$N$315:$N$616,MATCH(LEFT(X462,255),LEFT('Disaggregation Data'!$J$315:$J$616,255),0))=0,"",INDEX('Disaggregation Data'!$N$315:$N$616,MATCH(LEFT(X462,255),LEFT('Disaggregation Data'!J$315:$J$616,255),0))),"")</f>
        <v/>
      </c>
      <c r="I462" s="420" t="str">
        <f t="array" ref="I462">IFERROR(IF(INDEX('Disaggregation Data'!$Q$315:$Q$616,MATCH(LEFT(X462,255),LEFT('Disaggregation Data'!$J$315:$J$616,255),0))=0,"",INDEX('Disaggregation Data'!$Q$315:$Q$616,MATCH(LEFT(X462,255),LEFT('Disaggregation Data'!J$315:$J$616,255),0))),"")</f>
        <v/>
      </c>
      <c r="J462" s="434" t="str">
        <f t="array" ref="J462">IFERROR(IF(INDEX('Disaggregation Data'!$R$315:$R$616,MATCH(LEFT(X462,255),LEFT('Disaggregation Data'!$J$315:$J$616,255),0))=0,"",INDEX('Disaggregation Data'!$R$315:$R$616,MATCH(LEFT(X462,255),LEFT('Disaggregation Data'!J$315:$J$616,255),0))),"")</f>
        <v/>
      </c>
      <c r="K462" s="471"/>
      <c r="L462" s="471"/>
      <c r="M462" s="471"/>
      <c r="N462" s="471"/>
      <c r="O462" s="471"/>
      <c r="P462" s="416"/>
      <c r="Q462" s="416"/>
      <c r="R462" s="416"/>
      <c r="S462" s="416"/>
      <c r="T462" s="416"/>
      <c r="U462" s="420" t="str">
        <f t="array" ref="U462">IFERROR(IF(INDEX('Disaggregation Data'!$O$315:$O$616,MATCH(LEFT(X462,255),LEFT('Disaggregation Data'!$J$315:$J$616,255),0))=0,"",INDEX('Disaggregation Data'!$O$315:$O$616,MATCH(LEFT(X462,255),LEFT('Disaggregation Data'!J$315:$J$616,255),0))),"")</f>
        <v/>
      </c>
      <c r="V462" s="434" t="str">
        <f t="array" ref="V462">IFERROR(IF(INDEX('Disaggregation Data'!$P$315:$P$616,MATCH(LEFT(X462,255),LEFT('Disaggregation Data'!$J$315:$J$616,255),0))=0,"",INDEX('Disaggregation Data'!$P$315:$P$616,MATCH(LEFT(X462,255),LEFT('Disaggregation Data'!J$315:$J$616,255),0))),"")</f>
        <v/>
      </c>
      <c r="W462" s="514"/>
      <c r="X462" s="514" t="str">
        <f t="shared" si="32"/>
        <v/>
      </c>
      <c r="Y462" s="514">
        <f t="shared" si="33"/>
        <v>95</v>
      </c>
      <c r="Z462" s="514" t="str">
        <f t="shared" si="34"/>
        <v/>
      </c>
      <c r="AA462" s="514" t="b">
        <f t="shared" si="35"/>
        <v>0</v>
      </c>
      <c r="AB462" s="514" t="s">
        <v>1981</v>
      </c>
      <c r="AC462" s="514" t="str">
        <f t="array" ref="AC462">IFERROR(IF(INDEX('Disaggregation Records'!$G$95:$G$183,MATCH(LEFT(Z462,255),LEFT('Disaggregation Records'!$D$95:$D$183,255),0))=0,"",INDEX('Disaggregation Records'!$G$95:$G$183,MATCH(LEFT(Z462,255),LEFT('Disaggregation Records'!$D$95:$D$183,255),0))),"")</f>
        <v/>
      </c>
      <c r="AD462" s="514" t="s">
        <v>881</v>
      </c>
      <c r="AE462" s="379"/>
      <c r="AF462" s="133"/>
      <c r="AG462" s="133"/>
    </row>
    <row r="463" spans="1:33" ht="47.1" customHeight="1" x14ac:dyDescent="0.25">
      <c r="A463" s="396">
        <v>14</v>
      </c>
      <c r="B463" s="414" t="str">
        <f>IFERROR(VLOOKUP(A463,'Coverage Indicators - Section D'!$A$10:$Y$42,25,FALSE),"")</f>
        <v/>
      </c>
      <c r="C463" s="509" t="str">
        <f t="array" ref="C463">IFERROR(IF(INDEX('Disaggregation Records'!$E$95:$E$183,MATCH(LEFT(Z463,255),LEFT('Disaggregation Records'!$D$95:$D$183,255),0))=0,"",INDEX('Disaggregation Records'!$E$95:$E$183,MATCH(LEFT(Z463,255),LEFT('Disaggregation Records'!$D$95:$D$183,255),0))),"")</f>
        <v/>
      </c>
      <c r="D463" s="509" t="str">
        <f t="array" ref="D463">IFERROR(IF(INDEX('Disaggregation Records'!$F$95:$F$183,MATCH(LEFT(Z463,255),LEFT('Disaggregation Records'!$D$95:$D$183,255),0))=0,"",INDEX('Disaggregation Records'!$F$95:$F$183,MATCH(LEFT(Z463,255),LEFT('Disaggregation Records'!$D$95:$D$183,255),0))),"")</f>
        <v/>
      </c>
      <c r="E463" s="416" t="str">
        <f t="array" ref="E463">IFERROR(IF(INDEX('Disaggregation Data'!$K$315:$K$616,MATCH(LEFT(X463,255),LEFT('Disaggregation Data'!$J$315:$J$616,255),0))=0,"",INDEX('Disaggregation Data'!$K$315:$K$616,MATCH(LEFT(X463,255),LEFT('Disaggregation Data'!J$315:$J$616,255),0))),"")</f>
        <v/>
      </c>
      <c r="F463" s="417" t="str">
        <f t="array" ref="F463">IFERROR(IF(INDEX('Disaggregation Data'!$L$315:$L$616,MATCH(LEFT(X463,255),LEFT('Disaggregation Data'!$J$315:$J$616,255),0))=0,"",INDEX('Disaggregation Data'!$L$315:$L$616,MATCH(LEFT(X463,255),LEFT('Disaggregation Data'!J$315:$J$616,255),0))),"")</f>
        <v/>
      </c>
      <c r="G463" s="481" t="str">
        <f t="array" ref="G463">IFERROR(IF(INDEX('Disaggregation Data'!$M$315:$M$616,MATCH(LEFT(X463,255),LEFT('Disaggregation Data'!$J$315:$J$616,255),0))=0,(E463/F463)*100,INDEX('Disaggregation Data'!$M$315:$M$616,MATCH(LEFT(X463,255),LEFT('Disaggregation Data'!J$315:$J$616,255),0))),"")</f>
        <v/>
      </c>
      <c r="H463" s="420" t="str">
        <f t="array" ref="H463">IFERROR(IF(INDEX('Disaggregation Data'!$N$315:$N$616,MATCH(LEFT(X463,255),LEFT('Disaggregation Data'!$J$315:$J$616,255),0))=0,"",INDEX('Disaggregation Data'!$N$315:$N$616,MATCH(LEFT(X463,255),LEFT('Disaggregation Data'!J$315:$J$616,255),0))),"")</f>
        <v/>
      </c>
      <c r="I463" s="420" t="str">
        <f t="array" ref="I463">IFERROR(IF(INDEX('Disaggregation Data'!$Q$315:$Q$616,MATCH(LEFT(X463,255),LEFT('Disaggregation Data'!$J$315:$J$616,255),0))=0,"",INDEX('Disaggregation Data'!$Q$315:$Q$616,MATCH(LEFT(X463,255),LEFT('Disaggregation Data'!J$315:$J$616,255),0))),"")</f>
        <v/>
      </c>
      <c r="J463" s="434" t="str">
        <f t="array" ref="J463">IFERROR(IF(INDEX('Disaggregation Data'!$R$315:$R$616,MATCH(LEFT(X463,255),LEFT('Disaggregation Data'!$J$315:$J$616,255),0))=0,"",INDEX('Disaggregation Data'!$R$315:$R$616,MATCH(LEFT(X463,255),LEFT('Disaggregation Data'!J$315:$J$616,255),0))),"")</f>
        <v/>
      </c>
      <c r="K463" s="471"/>
      <c r="L463" s="471"/>
      <c r="M463" s="471"/>
      <c r="N463" s="471"/>
      <c r="O463" s="471"/>
      <c r="P463" s="416"/>
      <c r="Q463" s="416"/>
      <c r="R463" s="416"/>
      <c r="S463" s="416"/>
      <c r="T463" s="416"/>
      <c r="U463" s="420" t="str">
        <f t="array" ref="U463">IFERROR(IF(INDEX('Disaggregation Data'!$O$315:$O$616,MATCH(LEFT(X463,255),LEFT('Disaggregation Data'!$J$315:$J$616,255),0))=0,"",INDEX('Disaggregation Data'!$O$315:$O$616,MATCH(LEFT(X463,255),LEFT('Disaggregation Data'!J$315:$J$616,255),0))),"")</f>
        <v/>
      </c>
      <c r="V463" s="434" t="str">
        <f t="array" ref="V463">IFERROR(IF(INDEX('Disaggregation Data'!$P$315:$P$616,MATCH(LEFT(X463,255),LEFT('Disaggregation Data'!$J$315:$J$616,255),0))=0,"",INDEX('Disaggregation Data'!$P$315:$P$616,MATCH(LEFT(X463,255),LEFT('Disaggregation Data'!J$315:$J$616,255),0))),"")</f>
        <v/>
      </c>
      <c r="W463" s="514"/>
      <c r="X463" s="514" t="str">
        <f t="shared" si="32"/>
        <v/>
      </c>
      <c r="Y463" s="514">
        <f t="shared" si="33"/>
        <v>96</v>
      </c>
      <c r="Z463" s="514" t="str">
        <f t="shared" si="34"/>
        <v/>
      </c>
      <c r="AA463" s="514" t="b">
        <f t="shared" si="35"/>
        <v>0</v>
      </c>
      <c r="AB463" s="514" t="s">
        <v>1982</v>
      </c>
      <c r="AC463" s="514" t="str">
        <f t="array" ref="AC463">IFERROR(IF(INDEX('Disaggregation Records'!$G$95:$G$183,MATCH(LEFT(Z463,255),LEFT('Disaggregation Records'!$D$95:$D$183,255),0))=0,"",INDEX('Disaggregation Records'!$G$95:$G$183,MATCH(LEFT(Z463,255),LEFT('Disaggregation Records'!$D$95:$D$183,255),0))),"")</f>
        <v/>
      </c>
      <c r="AD463" s="514" t="s">
        <v>881</v>
      </c>
      <c r="AE463" s="379"/>
      <c r="AF463" s="133"/>
      <c r="AG463" s="133"/>
    </row>
    <row r="464" spans="1:33" ht="47.1" customHeight="1" x14ac:dyDescent="0.25">
      <c r="A464" s="396">
        <v>14</v>
      </c>
      <c r="B464" s="414" t="str">
        <f>IFERROR(VLOOKUP(A464,'Coverage Indicators - Section D'!$A$10:$Y$42,25,FALSE),"")</f>
        <v/>
      </c>
      <c r="C464" s="509" t="str">
        <f t="array" ref="C464">IFERROR(IF(INDEX('Disaggregation Records'!$E$95:$E$183,MATCH(LEFT(Z464,255),LEFT('Disaggregation Records'!$D$95:$D$183,255),0))=0,"",INDEX('Disaggregation Records'!$E$95:$E$183,MATCH(LEFT(Z464,255),LEFT('Disaggregation Records'!$D$95:$D$183,255),0))),"")</f>
        <v/>
      </c>
      <c r="D464" s="509" t="str">
        <f t="array" ref="D464">IFERROR(IF(INDEX('Disaggregation Records'!$F$95:$F$183,MATCH(LEFT(Z464,255),LEFT('Disaggregation Records'!$D$95:$D$183,255),0))=0,"",INDEX('Disaggregation Records'!$F$95:$F$183,MATCH(LEFT(Z464,255),LEFT('Disaggregation Records'!$D$95:$D$183,255),0))),"")</f>
        <v/>
      </c>
      <c r="E464" s="416" t="str">
        <f t="array" ref="E464">IFERROR(IF(INDEX('Disaggregation Data'!$K$315:$K$616,MATCH(LEFT(X464,255),LEFT('Disaggregation Data'!$J$315:$J$616,255),0))=0,"",INDEX('Disaggregation Data'!$K$315:$K$616,MATCH(LEFT(X464,255),LEFT('Disaggregation Data'!J$315:$J$616,255),0))),"")</f>
        <v/>
      </c>
      <c r="F464" s="417" t="str">
        <f t="array" ref="F464">IFERROR(IF(INDEX('Disaggregation Data'!$L$315:$L$616,MATCH(LEFT(X464,255),LEFT('Disaggregation Data'!$J$315:$J$616,255),0))=0,"",INDEX('Disaggregation Data'!$L$315:$L$616,MATCH(LEFT(X464,255),LEFT('Disaggregation Data'!J$315:$J$616,255),0))),"")</f>
        <v/>
      </c>
      <c r="G464" s="481" t="str">
        <f t="array" ref="G464">IFERROR(IF(INDEX('Disaggregation Data'!$M$315:$M$616,MATCH(LEFT(X464,255),LEFT('Disaggregation Data'!$J$315:$J$616,255),0))=0,(E464/F464)*100,INDEX('Disaggregation Data'!$M$315:$M$616,MATCH(LEFT(X464,255),LEFT('Disaggregation Data'!J$315:$J$616,255),0))),"")</f>
        <v/>
      </c>
      <c r="H464" s="420" t="str">
        <f t="array" ref="H464">IFERROR(IF(INDEX('Disaggregation Data'!$N$315:$N$616,MATCH(LEFT(X464,255),LEFT('Disaggregation Data'!$J$315:$J$616,255),0))=0,"",INDEX('Disaggregation Data'!$N$315:$N$616,MATCH(LEFT(X464,255),LEFT('Disaggregation Data'!J$315:$J$616,255),0))),"")</f>
        <v/>
      </c>
      <c r="I464" s="420" t="str">
        <f t="array" ref="I464">IFERROR(IF(INDEX('Disaggregation Data'!$Q$315:$Q$616,MATCH(LEFT(X464,255),LEFT('Disaggregation Data'!$J$315:$J$616,255),0))=0,"",INDEX('Disaggregation Data'!$Q$315:$Q$616,MATCH(LEFT(X464,255),LEFT('Disaggregation Data'!J$315:$J$616,255),0))),"")</f>
        <v/>
      </c>
      <c r="J464" s="434" t="str">
        <f t="array" ref="J464">IFERROR(IF(INDEX('Disaggregation Data'!$R$315:$R$616,MATCH(LEFT(X464,255),LEFT('Disaggregation Data'!$J$315:$J$616,255),0))=0,"",INDEX('Disaggregation Data'!$R$315:$R$616,MATCH(LEFT(X464,255),LEFT('Disaggregation Data'!J$315:$J$616,255),0))),"")</f>
        <v/>
      </c>
      <c r="K464" s="471"/>
      <c r="L464" s="471"/>
      <c r="M464" s="471"/>
      <c r="N464" s="471"/>
      <c r="O464" s="471"/>
      <c r="P464" s="416"/>
      <c r="Q464" s="416"/>
      <c r="R464" s="416"/>
      <c r="S464" s="416"/>
      <c r="T464" s="416"/>
      <c r="U464" s="420" t="str">
        <f t="array" ref="U464">IFERROR(IF(INDEX('Disaggregation Data'!$O$315:$O$616,MATCH(LEFT(X464,255),LEFT('Disaggregation Data'!$J$315:$J$616,255),0))=0,"",INDEX('Disaggregation Data'!$O$315:$O$616,MATCH(LEFT(X464,255),LEFT('Disaggregation Data'!J$315:$J$616,255),0))),"")</f>
        <v/>
      </c>
      <c r="V464" s="434" t="str">
        <f t="array" ref="V464">IFERROR(IF(INDEX('Disaggregation Data'!$P$315:$P$616,MATCH(LEFT(X464,255),LEFT('Disaggregation Data'!$J$315:$J$616,255),0))=0,"",INDEX('Disaggregation Data'!$P$315:$P$616,MATCH(LEFT(X464,255),LEFT('Disaggregation Data'!J$315:$J$616,255),0))),"")</f>
        <v/>
      </c>
      <c r="W464" s="514"/>
      <c r="X464" s="514" t="str">
        <f t="shared" si="32"/>
        <v/>
      </c>
      <c r="Y464" s="514">
        <f t="shared" si="33"/>
        <v>97</v>
      </c>
      <c r="Z464" s="514" t="str">
        <f t="shared" si="34"/>
        <v/>
      </c>
      <c r="AA464" s="514" t="b">
        <f t="shared" si="35"/>
        <v>0</v>
      </c>
      <c r="AB464" s="514" t="s">
        <v>1983</v>
      </c>
      <c r="AC464" s="514" t="str">
        <f t="array" ref="AC464">IFERROR(IF(INDEX('Disaggregation Records'!$G$95:$G$183,MATCH(LEFT(Z464,255),LEFT('Disaggregation Records'!$D$95:$D$183,255),0))=0,"",INDEX('Disaggregation Records'!$G$95:$G$183,MATCH(LEFT(Z464,255),LEFT('Disaggregation Records'!$D$95:$D$183,255),0))),"")</f>
        <v/>
      </c>
      <c r="AD464" s="514" t="s">
        <v>881</v>
      </c>
      <c r="AE464" s="379"/>
      <c r="AF464" s="133"/>
      <c r="AG464" s="133"/>
    </row>
    <row r="465" spans="1:33" ht="47.1" customHeight="1" x14ac:dyDescent="0.25">
      <c r="A465" s="396">
        <v>14</v>
      </c>
      <c r="B465" s="414" t="str">
        <f>IFERROR(VLOOKUP(A465,'Coverage Indicators - Section D'!$A$10:$Y$42,25,FALSE),"")</f>
        <v/>
      </c>
      <c r="C465" s="509" t="str">
        <f t="array" ref="C465">IFERROR(IF(INDEX('Disaggregation Records'!$E$95:$E$183,MATCH(LEFT(Z465,255),LEFT('Disaggregation Records'!$D$95:$D$183,255),0))=0,"",INDEX('Disaggregation Records'!$E$95:$E$183,MATCH(LEFT(Z465,255),LEFT('Disaggregation Records'!$D$95:$D$183,255),0))),"")</f>
        <v/>
      </c>
      <c r="D465" s="509" t="str">
        <f t="array" ref="D465">IFERROR(IF(INDEX('Disaggregation Records'!$F$95:$F$183,MATCH(LEFT(Z465,255),LEFT('Disaggregation Records'!$D$95:$D$183,255),0))=0,"",INDEX('Disaggregation Records'!$F$95:$F$183,MATCH(LEFT(Z465,255),LEFT('Disaggregation Records'!$D$95:$D$183,255),0))),"")</f>
        <v/>
      </c>
      <c r="E465" s="416" t="str">
        <f t="array" ref="E465">IFERROR(IF(INDEX('Disaggregation Data'!$K$315:$K$616,MATCH(LEFT(X465,255),LEFT('Disaggregation Data'!$J$315:$J$616,255),0))=0,"",INDEX('Disaggregation Data'!$K$315:$K$616,MATCH(LEFT(X465,255),LEFT('Disaggregation Data'!J$315:$J$616,255),0))),"")</f>
        <v/>
      </c>
      <c r="F465" s="417" t="str">
        <f t="array" ref="F465">IFERROR(IF(INDEX('Disaggregation Data'!$L$315:$L$616,MATCH(LEFT(X465,255),LEFT('Disaggregation Data'!$J$315:$J$616,255),0))=0,"",INDEX('Disaggregation Data'!$L$315:$L$616,MATCH(LEFT(X465,255),LEFT('Disaggregation Data'!J$315:$J$616,255),0))),"")</f>
        <v/>
      </c>
      <c r="G465" s="481" t="str">
        <f t="array" ref="G465">IFERROR(IF(INDEX('Disaggregation Data'!$M$315:$M$616,MATCH(LEFT(X465,255),LEFT('Disaggregation Data'!$J$315:$J$616,255),0))=0,(E465/F465)*100,INDEX('Disaggregation Data'!$M$315:$M$616,MATCH(LEFT(X465,255),LEFT('Disaggregation Data'!J$315:$J$616,255),0))),"")</f>
        <v/>
      </c>
      <c r="H465" s="420" t="str">
        <f t="array" ref="H465">IFERROR(IF(INDEX('Disaggregation Data'!$N$315:$N$616,MATCH(LEFT(X465,255),LEFT('Disaggregation Data'!$J$315:$J$616,255),0))=0,"",INDEX('Disaggregation Data'!$N$315:$N$616,MATCH(LEFT(X465,255),LEFT('Disaggregation Data'!J$315:$J$616,255),0))),"")</f>
        <v/>
      </c>
      <c r="I465" s="420" t="str">
        <f t="array" ref="I465">IFERROR(IF(INDEX('Disaggregation Data'!$Q$315:$Q$616,MATCH(LEFT(X465,255),LEFT('Disaggregation Data'!$J$315:$J$616,255),0))=0,"",INDEX('Disaggregation Data'!$Q$315:$Q$616,MATCH(LEFT(X465,255),LEFT('Disaggregation Data'!J$315:$J$616,255),0))),"")</f>
        <v/>
      </c>
      <c r="J465" s="434" t="str">
        <f t="array" ref="J465">IFERROR(IF(INDEX('Disaggregation Data'!$R$315:$R$616,MATCH(LEFT(X465,255),LEFT('Disaggregation Data'!$J$315:$J$616,255),0))=0,"",INDEX('Disaggregation Data'!$R$315:$R$616,MATCH(LEFT(X465,255),LEFT('Disaggregation Data'!J$315:$J$616,255),0))),"")</f>
        <v/>
      </c>
      <c r="K465" s="471"/>
      <c r="L465" s="471"/>
      <c r="M465" s="471"/>
      <c r="N465" s="471"/>
      <c r="O465" s="471"/>
      <c r="P465" s="416"/>
      <c r="Q465" s="416"/>
      <c r="R465" s="416"/>
      <c r="S465" s="416"/>
      <c r="T465" s="416"/>
      <c r="U465" s="420" t="str">
        <f t="array" ref="U465">IFERROR(IF(INDEX('Disaggregation Data'!$O$315:$O$616,MATCH(LEFT(X465,255),LEFT('Disaggregation Data'!$J$315:$J$616,255),0))=0,"",INDEX('Disaggregation Data'!$O$315:$O$616,MATCH(LEFT(X465,255),LEFT('Disaggregation Data'!J$315:$J$616,255),0))),"")</f>
        <v/>
      </c>
      <c r="V465" s="434" t="str">
        <f t="array" ref="V465">IFERROR(IF(INDEX('Disaggregation Data'!$P$315:$P$616,MATCH(LEFT(X465,255),LEFT('Disaggregation Data'!$J$315:$J$616,255),0))=0,"",INDEX('Disaggregation Data'!$P$315:$P$616,MATCH(LEFT(X465,255),LEFT('Disaggregation Data'!J$315:$J$616,255),0))),"")</f>
        <v/>
      </c>
      <c r="W465" s="514"/>
      <c r="X465" s="514" t="str">
        <f t="shared" si="32"/>
        <v/>
      </c>
      <c r="Y465" s="514">
        <f t="shared" si="33"/>
        <v>98</v>
      </c>
      <c r="Z465" s="514" t="str">
        <f t="shared" si="34"/>
        <v/>
      </c>
      <c r="AA465" s="514" t="b">
        <f t="shared" si="35"/>
        <v>0</v>
      </c>
      <c r="AB465" s="514" t="s">
        <v>1984</v>
      </c>
      <c r="AC465" s="514" t="str">
        <f t="array" ref="AC465">IFERROR(IF(INDEX('Disaggregation Records'!$G$95:$G$183,MATCH(LEFT(Z465,255),LEFT('Disaggregation Records'!$D$95:$D$183,255),0))=0,"",INDEX('Disaggregation Records'!$G$95:$G$183,MATCH(LEFT(Z465,255),LEFT('Disaggregation Records'!$D$95:$D$183,255),0))),"")</f>
        <v/>
      </c>
      <c r="AD465" s="514" t="s">
        <v>881</v>
      </c>
      <c r="AE465" s="379"/>
      <c r="AF465" s="133"/>
      <c r="AG465" s="133"/>
    </row>
    <row r="466" spans="1:33" ht="47.1" customHeight="1" x14ac:dyDescent="0.25">
      <c r="A466" s="396">
        <v>14</v>
      </c>
      <c r="B466" s="414" t="str">
        <f>IFERROR(VLOOKUP(A466,'Coverage Indicators - Section D'!$A$10:$Y$42,25,FALSE),"")</f>
        <v/>
      </c>
      <c r="C466" s="509" t="str">
        <f t="array" ref="C466">IFERROR(IF(INDEX('Disaggregation Records'!$E$95:$E$183,MATCH(LEFT(Z466,255),LEFT('Disaggregation Records'!$D$95:$D$183,255),0))=0,"",INDEX('Disaggregation Records'!$E$95:$E$183,MATCH(LEFT(Z466,255),LEFT('Disaggregation Records'!$D$95:$D$183,255),0))),"")</f>
        <v/>
      </c>
      <c r="D466" s="509" t="str">
        <f t="array" ref="D466">IFERROR(IF(INDEX('Disaggregation Records'!$F$95:$F$183,MATCH(LEFT(Z466,255),LEFT('Disaggregation Records'!$D$95:$D$183,255),0))=0,"",INDEX('Disaggregation Records'!$F$95:$F$183,MATCH(LEFT(Z466,255),LEFT('Disaggregation Records'!$D$95:$D$183,255),0))),"")</f>
        <v/>
      </c>
      <c r="E466" s="416" t="str">
        <f t="array" ref="E466">IFERROR(IF(INDEX('Disaggregation Data'!$K$315:$K$616,MATCH(LEFT(X466,255),LEFT('Disaggregation Data'!$J$315:$J$616,255),0))=0,"",INDEX('Disaggregation Data'!$K$315:$K$616,MATCH(LEFT(X466,255),LEFT('Disaggregation Data'!J$315:$J$616,255),0))),"")</f>
        <v/>
      </c>
      <c r="F466" s="417" t="str">
        <f t="array" ref="F466">IFERROR(IF(INDEX('Disaggregation Data'!$L$315:$L$616,MATCH(LEFT(X466,255),LEFT('Disaggregation Data'!$J$315:$J$616,255),0))=0,"",INDEX('Disaggregation Data'!$L$315:$L$616,MATCH(LEFT(X466,255),LEFT('Disaggregation Data'!J$315:$J$616,255),0))),"")</f>
        <v/>
      </c>
      <c r="G466" s="481" t="str">
        <f t="array" ref="G466">IFERROR(IF(INDEX('Disaggregation Data'!$M$315:$M$616,MATCH(LEFT(X466,255),LEFT('Disaggregation Data'!$J$315:$J$616,255),0))=0,(E466/F466)*100,INDEX('Disaggregation Data'!$M$315:$M$616,MATCH(LEFT(X466,255),LEFT('Disaggregation Data'!J$315:$J$616,255),0))),"")</f>
        <v/>
      </c>
      <c r="H466" s="420" t="str">
        <f t="array" ref="H466">IFERROR(IF(INDEX('Disaggregation Data'!$N$315:$N$616,MATCH(LEFT(X466,255),LEFT('Disaggregation Data'!$J$315:$J$616,255),0))=0,"",INDEX('Disaggregation Data'!$N$315:$N$616,MATCH(LEFT(X466,255),LEFT('Disaggregation Data'!J$315:$J$616,255),0))),"")</f>
        <v/>
      </c>
      <c r="I466" s="420" t="str">
        <f t="array" ref="I466">IFERROR(IF(INDEX('Disaggregation Data'!$Q$315:$Q$616,MATCH(LEFT(X466,255),LEFT('Disaggregation Data'!$J$315:$J$616,255),0))=0,"",INDEX('Disaggregation Data'!$Q$315:$Q$616,MATCH(LEFT(X466,255),LEFT('Disaggregation Data'!J$315:$J$616,255),0))),"")</f>
        <v/>
      </c>
      <c r="J466" s="434" t="str">
        <f t="array" ref="J466">IFERROR(IF(INDEX('Disaggregation Data'!$R$315:$R$616,MATCH(LEFT(X466,255),LEFT('Disaggregation Data'!$J$315:$J$616,255),0))=0,"",INDEX('Disaggregation Data'!$R$315:$R$616,MATCH(LEFT(X466,255),LEFT('Disaggregation Data'!J$315:$J$616,255),0))),"")</f>
        <v/>
      </c>
      <c r="K466" s="471"/>
      <c r="L466" s="471"/>
      <c r="M466" s="471"/>
      <c r="N466" s="471"/>
      <c r="O466" s="471"/>
      <c r="P466" s="416"/>
      <c r="Q466" s="416"/>
      <c r="R466" s="416"/>
      <c r="S466" s="416"/>
      <c r="T466" s="416"/>
      <c r="U466" s="420" t="str">
        <f t="array" ref="U466">IFERROR(IF(INDEX('Disaggregation Data'!$O$315:$O$616,MATCH(LEFT(X466,255),LEFT('Disaggregation Data'!$J$315:$J$616,255),0))=0,"",INDEX('Disaggregation Data'!$O$315:$O$616,MATCH(LEFT(X466,255),LEFT('Disaggregation Data'!J$315:$J$616,255),0))),"")</f>
        <v/>
      </c>
      <c r="V466" s="434" t="str">
        <f t="array" ref="V466">IFERROR(IF(INDEX('Disaggregation Data'!$P$315:$P$616,MATCH(LEFT(X466,255),LEFT('Disaggregation Data'!$J$315:$J$616,255),0))=0,"",INDEX('Disaggregation Data'!$P$315:$P$616,MATCH(LEFT(X466,255),LEFT('Disaggregation Data'!J$315:$J$616,255),0))),"")</f>
        <v/>
      </c>
      <c r="W466" s="514"/>
      <c r="X466" s="514" t="str">
        <f t="shared" si="32"/>
        <v/>
      </c>
      <c r="Y466" s="514">
        <f t="shared" si="33"/>
        <v>99</v>
      </c>
      <c r="Z466" s="514" t="str">
        <f t="shared" si="34"/>
        <v/>
      </c>
      <c r="AA466" s="514" t="b">
        <f t="shared" si="35"/>
        <v>0</v>
      </c>
      <c r="AB466" s="514" t="s">
        <v>1985</v>
      </c>
      <c r="AC466" s="514" t="str">
        <f t="array" ref="AC466">IFERROR(IF(INDEX('Disaggregation Records'!$G$95:$G$183,MATCH(LEFT(Z466,255),LEFT('Disaggregation Records'!$D$95:$D$183,255),0))=0,"",INDEX('Disaggregation Records'!$G$95:$G$183,MATCH(LEFT(Z466,255),LEFT('Disaggregation Records'!$D$95:$D$183,255),0))),"")</f>
        <v/>
      </c>
      <c r="AD466" s="514" t="s">
        <v>881</v>
      </c>
      <c r="AE466" s="379"/>
      <c r="AF466" s="133"/>
      <c r="AG466" s="133"/>
    </row>
    <row r="467" spans="1:33" ht="47.1" customHeight="1" x14ac:dyDescent="0.25">
      <c r="A467" s="396">
        <v>15</v>
      </c>
      <c r="B467" s="414" t="str">
        <f>IFERROR(VLOOKUP(A467,'Coverage Indicators - Section D'!$A$10:$Y$42,25,FALSE),"")</f>
        <v/>
      </c>
      <c r="C467" s="509" t="str">
        <f t="array" ref="C467">IFERROR(IF(INDEX('Disaggregation Records'!$E$95:$E$183,MATCH(LEFT(Z467,255),LEFT('Disaggregation Records'!$D$95:$D$183,255),0))=0,"",INDEX('Disaggregation Records'!$E$95:$E$183,MATCH(LEFT(Z467,255),LEFT('Disaggregation Records'!$D$95:$D$183,255),0))),"")</f>
        <v/>
      </c>
      <c r="D467" s="509" t="str">
        <f t="array" ref="D467">IFERROR(IF(INDEX('Disaggregation Records'!$F$95:$F$183,MATCH(LEFT(Z467,255),LEFT('Disaggregation Records'!$D$95:$D$183,255),0))=0,"",INDEX('Disaggregation Records'!$F$95:$F$183,MATCH(LEFT(Z467,255),LEFT('Disaggregation Records'!$D$95:$D$183,255),0))),"")</f>
        <v/>
      </c>
      <c r="E467" s="416" t="str">
        <f t="array" ref="E467">IFERROR(IF(INDEX('Disaggregation Data'!$K$315:$K$616,MATCH(LEFT(X467,255),LEFT('Disaggregation Data'!$J$315:$J$616,255),0))=0,"",INDEX('Disaggregation Data'!$K$315:$K$616,MATCH(LEFT(X467,255),LEFT('Disaggregation Data'!J$315:$J$616,255),0))),"")</f>
        <v/>
      </c>
      <c r="F467" s="417" t="str">
        <f t="array" ref="F467">IFERROR(IF(INDEX('Disaggregation Data'!$L$315:$L$616,MATCH(LEFT(X467,255),LEFT('Disaggregation Data'!$J$315:$J$616,255),0))=0,"",INDEX('Disaggregation Data'!$L$315:$L$616,MATCH(LEFT(X467,255),LEFT('Disaggregation Data'!J$315:$J$616,255),0))),"")</f>
        <v/>
      </c>
      <c r="G467" s="481" t="str">
        <f t="array" ref="G467">IFERROR(IF(INDEX('Disaggregation Data'!$M$315:$M$616,MATCH(LEFT(X467,255),LEFT('Disaggregation Data'!$J$315:$J$616,255),0))=0,(E467/F467)*100,INDEX('Disaggregation Data'!$M$315:$M$616,MATCH(LEFT(X467,255),LEFT('Disaggregation Data'!J$315:$J$616,255),0))),"")</f>
        <v/>
      </c>
      <c r="H467" s="420" t="str">
        <f t="array" ref="H467">IFERROR(IF(INDEX('Disaggregation Data'!$N$315:$N$616,MATCH(LEFT(X467,255),LEFT('Disaggregation Data'!$J$315:$J$616,255),0))=0,"",INDEX('Disaggregation Data'!$N$315:$N$616,MATCH(LEFT(X467,255),LEFT('Disaggregation Data'!J$315:$J$616,255),0))),"")</f>
        <v/>
      </c>
      <c r="I467" s="420" t="str">
        <f t="array" ref="I467">IFERROR(IF(INDEX('Disaggregation Data'!$Q$315:$Q$616,MATCH(LEFT(X467,255),LEFT('Disaggregation Data'!$J$315:$J$616,255),0))=0,"",INDEX('Disaggregation Data'!$Q$315:$Q$616,MATCH(LEFT(X467,255),LEFT('Disaggregation Data'!J$315:$J$616,255),0))),"")</f>
        <v/>
      </c>
      <c r="J467" s="434" t="str">
        <f t="array" ref="J467">IFERROR(IF(INDEX('Disaggregation Data'!$R$315:$R$616,MATCH(LEFT(X467,255),LEFT('Disaggregation Data'!$J$315:$J$616,255),0))=0,"",INDEX('Disaggregation Data'!$R$315:$R$616,MATCH(LEFT(X467,255),LEFT('Disaggregation Data'!J$315:$J$616,255),0))),"")</f>
        <v/>
      </c>
      <c r="K467" s="471"/>
      <c r="L467" s="471"/>
      <c r="M467" s="471"/>
      <c r="N467" s="471"/>
      <c r="O467" s="471"/>
      <c r="P467" s="416"/>
      <c r="Q467" s="416"/>
      <c r="R467" s="416"/>
      <c r="S467" s="416"/>
      <c r="T467" s="416"/>
      <c r="U467" s="420" t="str">
        <f t="array" ref="U467">IFERROR(IF(INDEX('Disaggregation Data'!$O$315:$O$616,MATCH(LEFT(X467,255),LEFT('Disaggregation Data'!$J$315:$J$616,255),0))=0,"",INDEX('Disaggregation Data'!$O$315:$O$616,MATCH(LEFT(X467,255),LEFT('Disaggregation Data'!J$315:$J$616,255),0))),"")</f>
        <v/>
      </c>
      <c r="V467" s="434" t="str">
        <f t="array" ref="V467">IFERROR(IF(INDEX('Disaggregation Data'!$P$315:$P$616,MATCH(LEFT(X467,255),LEFT('Disaggregation Data'!$J$315:$J$616,255),0))=0,"",INDEX('Disaggregation Data'!$P$315:$P$616,MATCH(LEFT(X467,255),LEFT('Disaggregation Data'!J$315:$J$616,255),0))),"")</f>
        <v/>
      </c>
      <c r="W467" s="514"/>
      <c r="X467" s="514" t="str">
        <f t="shared" si="32"/>
        <v/>
      </c>
      <c r="Y467" s="514">
        <f t="shared" si="33"/>
        <v>100</v>
      </c>
      <c r="Z467" s="514" t="str">
        <f t="shared" si="34"/>
        <v/>
      </c>
      <c r="AA467" s="514" t="b">
        <f t="shared" si="35"/>
        <v>0</v>
      </c>
      <c r="AB467" s="514" t="s">
        <v>1986</v>
      </c>
      <c r="AC467" s="514" t="str">
        <f t="array" ref="AC467">IFERROR(IF(INDEX('Disaggregation Records'!$G$95:$G$183,MATCH(LEFT(Z467,255),LEFT('Disaggregation Records'!$D$95:$D$183,255),0))=0,"",INDEX('Disaggregation Records'!$G$95:$G$183,MATCH(LEFT(Z467,255),LEFT('Disaggregation Records'!$D$95:$D$183,255),0))),"")</f>
        <v/>
      </c>
      <c r="AD467" s="514" t="s">
        <v>882</v>
      </c>
      <c r="AE467" s="379"/>
      <c r="AF467" s="133"/>
      <c r="AG467" s="133"/>
    </row>
    <row r="468" spans="1:33" ht="47.1" customHeight="1" x14ac:dyDescent="0.25">
      <c r="A468" s="396">
        <v>15</v>
      </c>
      <c r="B468" s="414" t="str">
        <f>IFERROR(VLOOKUP(A468,'Coverage Indicators - Section D'!$A$10:$Y$42,25,FALSE),"")</f>
        <v/>
      </c>
      <c r="C468" s="509" t="str">
        <f t="array" ref="C468">IFERROR(IF(INDEX('Disaggregation Records'!$E$95:$E$183,MATCH(LEFT(Z468,255),LEFT('Disaggregation Records'!$D$95:$D$183,255),0))=0,"",INDEX('Disaggregation Records'!$E$95:$E$183,MATCH(LEFT(Z468,255),LEFT('Disaggregation Records'!$D$95:$D$183,255),0))),"")</f>
        <v/>
      </c>
      <c r="D468" s="509" t="str">
        <f t="array" ref="D468">IFERROR(IF(INDEX('Disaggregation Records'!$F$95:$F$183,MATCH(LEFT(Z468,255),LEFT('Disaggregation Records'!$D$95:$D$183,255),0))=0,"",INDEX('Disaggregation Records'!$F$95:$F$183,MATCH(LEFT(Z468,255),LEFT('Disaggregation Records'!$D$95:$D$183,255),0))),"")</f>
        <v/>
      </c>
      <c r="E468" s="416" t="str">
        <f t="array" ref="E468">IFERROR(IF(INDEX('Disaggregation Data'!$K$315:$K$616,MATCH(LEFT(X468,255),LEFT('Disaggregation Data'!$J$315:$J$616,255),0))=0,"",INDEX('Disaggregation Data'!$K$315:$K$616,MATCH(LEFT(X468,255),LEFT('Disaggregation Data'!J$315:$J$616,255),0))),"")</f>
        <v/>
      </c>
      <c r="F468" s="417" t="str">
        <f t="array" ref="F468">IFERROR(IF(INDEX('Disaggregation Data'!$L$315:$L$616,MATCH(LEFT(X468,255),LEFT('Disaggregation Data'!$J$315:$J$616,255),0))=0,"",INDEX('Disaggregation Data'!$L$315:$L$616,MATCH(LEFT(X468,255),LEFT('Disaggregation Data'!J$315:$J$616,255),0))),"")</f>
        <v/>
      </c>
      <c r="G468" s="481" t="str">
        <f t="array" ref="G468">IFERROR(IF(INDEX('Disaggregation Data'!$M$315:$M$616,MATCH(LEFT(X468,255),LEFT('Disaggregation Data'!$J$315:$J$616,255),0))=0,(E468/F468)*100,INDEX('Disaggregation Data'!$M$315:$M$616,MATCH(LEFT(X468,255),LEFT('Disaggregation Data'!J$315:$J$616,255),0))),"")</f>
        <v/>
      </c>
      <c r="H468" s="420" t="str">
        <f t="array" ref="H468">IFERROR(IF(INDEX('Disaggregation Data'!$N$315:$N$616,MATCH(LEFT(X468,255),LEFT('Disaggregation Data'!$J$315:$J$616,255),0))=0,"",INDEX('Disaggregation Data'!$N$315:$N$616,MATCH(LEFT(X468,255),LEFT('Disaggregation Data'!J$315:$J$616,255),0))),"")</f>
        <v/>
      </c>
      <c r="I468" s="420" t="str">
        <f t="array" ref="I468">IFERROR(IF(INDEX('Disaggregation Data'!$Q$315:$Q$616,MATCH(LEFT(X468,255),LEFT('Disaggregation Data'!$J$315:$J$616,255),0))=0,"",INDEX('Disaggregation Data'!$Q$315:$Q$616,MATCH(LEFT(X468,255),LEFT('Disaggregation Data'!J$315:$J$616,255),0))),"")</f>
        <v/>
      </c>
      <c r="J468" s="434" t="str">
        <f t="array" ref="J468">IFERROR(IF(INDEX('Disaggregation Data'!$R$315:$R$616,MATCH(LEFT(X468,255),LEFT('Disaggregation Data'!$J$315:$J$616,255),0))=0,"",INDEX('Disaggregation Data'!$R$315:$R$616,MATCH(LEFT(X468,255),LEFT('Disaggregation Data'!J$315:$J$616,255),0))),"")</f>
        <v/>
      </c>
      <c r="K468" s="471"/>
      <c r="L468" s="471"/>
      <c r="M468" s="471"/>
      <c r="N468" s="471"/>
      <c r="O468" s="471"/>
      <c r="P468" s="416"/>
      <c r="Q468" s="416"/>
      <c r="R468" s="416"/>
      <c r="S468" s="416"/>
      <c r="T468" s="416"/>
      <c r="U468" s="420" t="str">
        <f t="array" ref="U468">IFERROR(IF(INDEX('Disaggregation Data'!$O$315:$O$616,MATCH(LEFT(X468,255),LEFT('Disaggregation Data'!$J$315:$J$616,255),0))=0,"",INDEX('Disaggregation Data'!$O$315:$O$616,MATCH(LEFT(X468,255),LEFT('Disaggregation Data'!J$315:$J$616,255),0))),"")</f>
        <v/>
      </c>
      <c r="V468" s="434" t="str">
        <f t="array" ref="V468">IFERROR(IF(INDEX('Disaggregation Data'!$P$315:$P$616,MATCH(LEFT(X468,255),LEFT('Disaggregation Data'!$J$315:$J$616,255),0))=0,"",INDEX('Disaggregation Data'!$P$315:$P$616,MATCH(LEFT(X468,255),LEFT('Disaggregation Data'!J$315:$J$616,255),0))),"")</f>
        <v/>
      </c>
      <c r="W468" s="514"/>
      <c r="X468" s="514" t="str">
        <f t="shared" si="32"/>
        <v/>
      </c>
      <c r="Y468" s="514">
        <f t="shared" si="33"/>
        <v>101</v>
      </c>
      <c r="Z468" s="514" t="str">
        <f t="shared" si="34"/>
        <v/>
      </c>
      <c r="AA468" s="514" t="b">
        <f t="shared" si="35"/>
        <v>0</v>
      </c>
      <c r="AB468" s="514" t="s">
        <v>1987</v>
      </c>
      <c r="AC468" s="514" t="str">
        <f t="array" ref="AC468">IFERROR(IF(INDEX('Disaggregation Records'!$G$95:$G$183,MATCH(LEFT(Z468,255),LEFT('Disaggregation Records'!$D$95:$D$183,255),0))=0,"",INDEX('Disaggregation Records'!$G$95:$G$183,MATCH(LEFT(Z468,255),LEFT('Disaggregation Records'!$D$95:$D$183,255),0))),"")</f>
        <v/>
      </c>
      <c r="AD468" s="514" t="s">
        <v>882</v>
      </c>
      <c r="AE468" s="379"/>
      <c r="AF468" s="133"/>
      <c r="AG468" s="133"/>
    </row>
    <row r="469" spans="1:33" ht="47.1" customHeight="1" x14ac:dyDescent="0.25">
      <c r="A469" s="396">
        <v>15</v>
      </c>
      <c r="B469" s="414" t="str">
        <f>IFERROR(VLOOKUP(A469,'Coverage Indicators - Section D'!$A$10:$Y$42,25,FALSE),"")</f>
        <v/>
      </c>
      <c r="C469" s="509" t="str">
        <f t="array" ref="C469">IFERROR(IF(INDEX('Disaggregation Records'!$E$95:$E$183,MATCH(LEFT(Z469,255),LEFT('Disaggregation Records'!$D$95:$D$183,255),0))=0,"",INDEX('Disaggregation Records'!$E$95:$E$183,MATCH(LEFT(Z469,255),LEFT('Disaggregation Records'!$D$95:$D$183,255),0))),"")</f>
        <v/>
      </c>
      <c r="D469" s="509" t="str">
        <f t="array" ref="D469">IFERROR(IF(INDEX('Disaggregation Records'!$F$95:$F$183,MATCH(LEFT(Z469,255),LEFT('Disaggregation Records'!$D$95:$D$183,255),0))=0,"",INDEX('Disaggregation Records'!$F$95:$F$183,MATCH(LEFT(Z469,255),LEFT('Disaggregation Records'!$D$95:$D$183,255),0))),"")</f>
        <v/>
      </c>
      <c r="E469" s="416" t="str">
        <f t="array" ref="E469">IFERROR(IF(INDEX('Disaggregation Data'!$K$315:$K$616,MATCH(LEFT(X469,255),LEFT('Disaggregation Data'!$J$315:$J$616,255),0))=0,"",INDEX('Disaggregation Data'!$K$315:$K$616,MATCH(LEFT(X469,255),LEFT('Disaggregation Data'!J$315:$J$616,255),0))),"")</f>
        <v/>
      </c>
      <c r="F469" s="417" t="str">
        <f t="array" ref="F469">IFERROR(IF(INDEX('Disaggregation Data'!$L$315:$L$616,MATCH(LEFT(X469,255),LEFT('Disaggregation Data'!$J$315:$J$616,255),0))=0,"",INDEX('Disaggregation Data'!$L$315:$L$616,MATCH(LEFT(X469,255),LEFT('Disaggregation Data'!J$315:$J$616,255),0))),"")</f>
        <v/>
      </c>
      <c r="G469" s="481" t="str">
        <f t="array" ref="G469">IFERROR(IF(INDEX('Disaggregation Data'!$M$315:$M$616,MATCH(LEFT(X469,255),LEFT('Disaggregation Data'!$J$315:$J$616,255),0))=0,(E469/F469)*100,INDEX('Disaggregation Data'!$M$315:$M$616,MATCH(LEFT(X469,255),LEFT('Disaggregation Data'!J$315:$J$616,255),0))),"")</f>
        <v/>
      </c>
      <c r="H469" s="420" t="str">
        <f t="array" ref="H469">IFERROR(IF(INDEX('Disaggregation Data'!$N$315:$N$616,MATCH(LEFT(X469,255),LEFT('Disaggregation Data'!$J$315:$J$616,255),0))=0,"",INDEX('Disaggregation Data'!$N$315:$N$616,MATCH(LEFT(X469,255),LEFT('Disaggregation Data'!J$315:$J$616,255),0))),"")</f>
        <v/>
      </c>
      <c r="I469" s="420" t="str">
        <f t="array" ref="I469">IFERROR(IF(INDEX('Disaggregation Data'!$Q$315:$Q$616,MATCH(LEFT(X469,255),LEFT('Disaggregation Data'!$J$315:$J$616,255),0))=0,"",INDEX('Disaggregation Data'!$Q$315:$Q$616,MATCH(LEFT(X469,255),LEFT('Disaggregation Data'!J$315:$J$616,255),0))),"")</f>
        <v/>
      </c>
      <c r="J469" s="434" t="str">
        <f t="array" ref="J469">IFERROR(IF(INDEX('Disaggregation Data'!$R$315:$R$616,MATCH(LEFT(X469,255),LEFT('Disaggregation Data'!$J$315:$J$616,255),0))=0,"",INDEX('Disaggregation Data'!$R$315:$R$616,MATCH(LEFT(X469,255),LEFT('Disaggregation Data'!J$315:$J$616,255),0))),"")</f>
        <v/>
      </c>
      <c r="K469" s="471"/>
      <c r="L469" s="471"/>
      <c r="M469" s="471"/>
      <c r="N469" s="471"/>
      <c r="O469" s="471"/>
      <c r="P469" s="416"/>
      <c r="Q469" s="416"/>
      <c r="R469" s="416"/>
      <c r="S469" s="416"/>
      <c r="T469" s="416"/>
      <c r="U469" s="420" t="str">
        <f t="array" ref="U469">IFERROR(IF(INDEX('Disaggregation Data'!$O$315:$O$616,MATCH(LEFT(X469,255),LEFT('Disaggregation Data'!$J$315:$J$616,255),0))=0,"",INDEX('Disaggregation Data'!$O$315:$O$616,MATCH(LEFT(X469,255),LEFT('Disaggregation Data'!J$315:$J$616,255),0))),"")</f>
        <v/>
      </c>
      <c r="V469" s="434" t="str">
        <f t="array" ref="V469">IFERROR(IF(INDEX('Disaggregation Data'!$P$315:$P$616,MATCH(LEFT(X469,255),LEFT('Disaggregation Data'!$J$315:$J$616,255),0))=0,"",INDEX('Disaggregation Data'!$P$315:$P$616,MATCH(LEFT(X469,255),LEFT('Disaggregation Data'!J$315:$J$616,255),0))),"")</f>
        <v/>
      </c>
      <c r="W469" s="514"/>
      <c r="X469" s="514" t="str">
        <f t="shared" si="32"/>
        <v/>
      </c>
      <c r="Y469" s="514">
        <f t="shared" si="33"/>
        <v>102</v>
      </c>
      <c r="Z469" s="514" t="str">
        <f t="shared" si="34"/>
        <v/>
      </c>
      <c r="AA469" s="514" t="b">
        <f t="shared" si="35"/>
        <v>0</v>
      </c>
      <c r="AB469" s="514" t="s">
        <v>1988</v>
      </c>
      <c r="AC469" s="514" t="str">
        <f t="array" ref="AC469">IFERROR(IF(INDEX('Disaggregation Records'!$G$95:$G$183,MATCH(LEFT(Z469,255),LEFT('Disaggregation Records'!$D$95:$D$183,255),0))=0,"",INDEX('Disaggregation Records'!$G$95:$G$183,MATCH(LEFT(Z469,255),LEFT('Disaggregation Records'!$D$95:$D$183,255),0))),"")</f>
        <v/>
      </c>
      <c r="AD469" s="514" t="s">
        <v>882</v>
      </c>
      <c r="AE469" s="379"/>
      <c r="AF469" s="133"/>
      <c r="AG469" s="133"/>
    </row>
    <row r="470" spans="1:33" ht="47.1" customHeight="1" x14ac:dyDescent="0.25">
      <c r="A470" s="396">
        <v>15</v>
      </c>
      <c r="B470" s="414" t="str">
        <f>IFERROR(VLOOKUP(A470,'Coverage Indicators - Section D'!$A$10:$Y$42,25,FALSE),"")</f>
        <v/>
      </c>
      <c r="C470" s="509" t="str">
        <f t="array" ref="C470">IFERROR(IF(INDEX('Disaggregation Records'!$E$95:$E$183,MATCH(LEFT(Z470,255),LEFT('Disaggregation Records'!$D$95:$D$183,255),0))=0,"",INDEX('Disaggregation Records'!$E$95:$E$183,MATCH(LEFT(Z470,255),LEFT('Disaggregation Records'!$D$95:$D$183,255),0))),"")</f>
        <v/>
      </c>
      <c r="D470" s="509" t="str">
        <f t="array" ref="D470">IFERROR(IF(INDEX('Disaggregation Records'!$F$95:$F$183,MATCH(LEFT(Z470,255),LEFT('Disaggregation Records'!$D$95:$D$183,255),0))=0,"",INDEX('Disaggregation Records'!$F$95:$F$183,MATCH(LEFT(Z470,255),LEFT('Disaggregation Records'!$D$95:$D$183,255),0))),"")</f>
        <v/>
      </c>
      <c r="E470" s="416" t="str">
        <f t="array" ref="E470">IFERROR(IF(INDEX('Disaggregation Data'!$K$315:$K$616,MATCH(LEFT(X470,255),LEFT('Disaggregation Data'!$J$315:$J$616,255),0))=0,"",INDEX('Disaggregation Data'!$K$315:$K$616,MATCH(LEFT(X470,255),LEFT('Disaggregation Data'!J$315:$J$616,255),0))),"")</f>
        <v/>
      </c>
      <c r="F470" s="417" t="str">
        <f t="array" ref="F470">IFERROR(IF(INDEX('Disaggregation Data'!$L$315:$L$616,MATCH(LEFT(X470,255),LEFT('Disaggregation Data'!$J$315:$J$616,255),0))=0,"",INDEX('Disaggregation Data'!$L$315:$L$616,MATCH(LEFT(X470,255),LEFT('Disaggregation Data'!J$315:$J$616,255),0))),"")</f>
        <v/>
      </c>
      <c r="G470" s="481" t="str">
        <f t="array" ref="G470">IFERROR(IF(INDEX('Disaggregation Data'!$M$315:$M$616,MATCH(LEFT(X470,255),LEFT('Disaggregation Data'!$J$315:$J$616,255),0))=0,(E470/F470)*100,INDEX('Disaggregation Data'!$M$315:$M$616,MATCH(LEFT(X470,255),LEFT('Disaggregation Data'!J$315:$J$616,255),0))),"")</f>
        <v/>
      </c>
      <c r="H470" s="420" t="str">
        <f t="array" ref="H470">IFERROR(IF(INDEX('Disaggregation Data'!$N$315:$N$616,MATCH(LEFT(X470,255),LEFT('Disaggregation Data'!$J$315:$J$616,255),0))=0,"",INDEX('Disaggregation Data'!$N$315:$N$616,MATCH(LEFT(X470,255),LEFT('Disaggregation Data'!J$315:$J$616,255),0))),"")</f>
        <v/>
      </c>
      <c r="I470" s="420" t="str">
        <f t="array" ref="I470">IFERROR(IF(INDEX('Disaggregation Data'!$Q$315:$Q$616,MATCH(LEFT(X470,255),LEFT('Disaggregation Data'!$J$315:$J$616,255),0))=0,"",INDEX('Disaggregation Data'!$Q$315:$Q$616,MATCH(LEFT(X470,255),LEFT('Disaggregation Data'!J$315:$J$616,255),0))),"")</f>
        <v/>
      </c>
      <c r="J470" s="434" t="str">
        <f t="array" ref="J470">IFERROR(IF(INDEX('Disaggregation Data'!$R$315:$R$616,MATCH(LEFT(X470,255),LEFT('Disaggregation Data'!$J$315:$J$616,255),0))=0,"",INDEX('Disaggregation Data'!$R$315:$R$616,MATCH(LEFT(X470,255),LEFT('Disaggregation Data'!J$315:$J$616,255),0))),"")</f>
        <v/>
      </c>
      <c r="K470" s="471"/>
      <c r="L470" s="471"/>
      <c r="M470" s="471"/>
      <c r="N470" s="471"/>
      <c r="O470" s="471"/>
      <c r="P470" s="416"/>
      <c r="Q470" s="416"/>
      <c r="R470" s="416"/>
      <c r="S470" s="416"/>
      <c r="T470" s="416"/>
      <c r="U470" s="420" t="str">
        <f t="array" ref="U470">IFERROR(IF(INDEX('Disaggregation Data'!$O$315:$O$616,MATCH(LEFT(X470,255),LEFT('Disaggregation Data'!$J$315:$J$616,255),0))=0,"",INDEX('Disaggregation Data'!$O$315:$O$616,MATCH(LEFT(X470,255),LEFT('Disaggregation Data'!J$315:$J$616,255),0))),"")</f>
        <v/>
      </c>
      <c r="V470" s="434" t="str">
        <f t="array" ref="V470">IFERROR(IF(INDEX('Disaggregation Data'!$P$315:$P$616,MATCH(LEFT(X470,255),LEFT('Disaggregation Data'!$J$315:$J$616,255),0))=0,"",INDEX('Disaggregation Data'!$P$315:$P$616,MATCH(LEFT(X470,255),LEFT('Disaggregation Data'!J$315:$J$616,255),0))),"")</f>
        <v/>
      </c>
      <c r="W470" s="514"/>
      <c r="X470" s="514" t="str">
        <f t="shared" si="32"/>
        <v/>
      </c>
      <c r="Y470" s="514">
        <f t="shared" si="33"/>
        <v>103</v>
      </c>
      <c r="Z470" s="514" t="str">
        <f t="shared" si="34"/>
        <v/>
      </c>
      <c r="AA470" s="514" t="b">
        <f t="shared" si="35"/>
        <v>0</v>
      </c>
      <c r="AB470" s="514" t="s">
        <v>1989</v>
      </c>
      <c r="AC470" s="514" t="str">
        <f t="array" ref="AC470">IFERROR(IF(INDEX('Disaggregation Records'!$G$95:$G$183,MATCH(LEFT(Z470,255),LEFT('Disaggregation Records'!$D$95:$D$183,255),0))=0,"",INDEX('Disaggregation Records'!$G$95:$G$183,MATCH(LEFT(Z470,255),LEFT('Disaggregation Records'!$D$95:$D$183,255),0))),"")</f>
        <v/>
      </c>
      <c r="AD470" s="514" t="s">
        <v>882</v>
      </c>
      <c r="AE470" s="379"/>
      <c r="AF470" s="133"/>
      <c r="AG470" s="133"/>
    </row>
    <row r="471" spans="1:33" ht="47.1" customHeight="1" x14ac:dyDescent="0.25">
      <c r="A471" s="396">
        <v>15</v>
      </c>
      <c r="B471" s="414" t="str">
        <f>IFERROR(VLOOKUP(A471,'Coverage Indicators - Section D'!$A$10:$Y$42,25,FALSE),"")</f>
        <v/>
      </c>
      <c r="C471" s="509" t="str">
        <f t="array" ref="C471">IFERROR(IF(INDEX('Disaggregation Records'!$E$95:$E$183,MATCH(LEFT(Z471,255),LEFT('Disaggregation Records'!$D$95:$D$183,255),0))=0,"",INDEX('Disaggregation Records'!$E$95:$E$183,MATCH(LEFT(Z471,255),LEFT('Disaggregation Records'!$D$95:$D$183,255),0))),"")</f>
        <v/>
      </c>
      <c r="D471" s="509" t="str">
        <f t="array" ref="D471">IFERROR(IF(INDEX('Disaggregation Records'!$F$95:$F$183,MATCH(LEFT(Z471,255),LEFT('Disaggregation Records'!$D$95:$D$183,255),0))=0,"",INDEX('Disaggregation Records'!$F$95:$F$183,MATCH(LEFT(Z471,255),LEFT('Disaggregation Records'!$D$95:$D$183,255),0))),"")</f>
        <v/>
      </c>
      <c r="E471" s="416" t="str">
        <f t="array" ref="E471">IFERROR(IF(INDEX('Disaggregation Data'!$K$315:$K$616,MATCH(LEFT(X471,255),LEFT('Disaggregation Data'!$J$315:$J$616,255),0))=0,"",INDEX('Disaggregation Data'!$K$315:$K$616,MATCH(LEFT(X471,255),LEFT('Disaggregation Data'!J$315:$J$616,255),0))),"")</f>
        <v/>
      </c>
      <c r="F471" s="417" t="str">
        <f t="array" ref="F471">IFERROR(IF(INDEX('Disaggregation Data'!$L$315:$L$616,MATCH(LEFT(X471,255),LEFT('Disaggregation Data'!$J$315:$J$616,255),0))=0,"",INDEX('Disaggregation Data'!$L$315:$L$616,MATCH(LEFT(X471,255),LEFT('Disaggregation Data'!J$315:$J$616,255),0))),"")</f>
        <v/>
      </c>
      <c r="G471" s="481" t="str">
        <f t="array" ref="G471">IFERROR(IF(INDEX('Disaggregation Data'!$M$315:$M$616,MATCH(LEFT(X471,255),LEFT('Disaggregation Data'!$J$315:$J$616,255),0))=0,(E471/F471)*100,INDEX('Disaggregation Data'!$M$315:$M$616,MATCH(LEFT(X471,255),LEFT('Disaggregation Data'!J$315:$J$616,255),0))),"")</f>
        <v/>
      </c>
      <c r="H471" s="420" t="str">
        <f t="array" ref="H471">IFERROR(IF(INDEX('Disaggregation Data'!$N$315:$N$616,MATCH(LEFT(X471,255),LEFT('Disaggregation Data'!$J$315:$J$616,255),0))=0,"",INDEX('Disaggregation Data'!$N$315:$N$616,MATCH(LEFT(X471,255),LEFT('Disaggregation Data'!J$315:$J$616,255),0))),"")</f>
        <v/>
      </c>
      <c r="I471" s="420" t="str">
        <f t="array" ref="I471">IFERROR(IF(INDEX('Disaggregation Data'!$Q$315:$Q$616,MATCH(LEFT(X471,255),LEFT('Disaggregation Data'!$J$315:$J$616,255),0))=0,"",INDEX('Disaggregation Data'!$Q$315:$Q$616,MATCH(LEFT(X471,255),LEFT('Disaggregation Data'!J$315:$J$616,255),0))),"")</f>
        <v/>
      </c>
      <c r="J471" s="434" t="str">
        <f t="array" ref="J471">IFERROR(IF(INDEX('Disaggregation Data'!$R$315:$R$616,MATCH(LEFT(X471,255),LEFT('Disaggregation Data'!$J$315:$J$616,255),0))=0,"",INDEX('Disaggregation Data'!$R$315:$R$616,MATCH(LEFT(X471,255),LEFT('Disaggregation Data'!J$315:$J$616,255),0))),"")</f>
        <v/>
      </c>
      <c r="K471" s="471"/>
      <c r="L471" s="471"/>
      <c r="M471" s="471"/>
      <c r="N471" s="471"/>
      <c r="O471" s="471"/>
      <c r="P471" s="416"/>
      <c r="Q471" s="416"/>
      <c r="R471" s="416"/>
      <c r="S471" s="416"/>
      <c r="T471" s="416"/>
      <c r="U471" s="420" t="str">
        <f t="array" ref="U471">IFERROR(IF(INDEX('Disaggregation Data'!$O$315:$O$616,MATCH(LEFT(X471,255),LEFT('Disaggregation Data'!$J$315:$J$616,255),0))=0,"",INDEX('Disaggregation Data'!$O$315:$O$616,MATCH(LEFT(X471,255),LEFT('Disaggregation Data'!J$315:$J$616,255),0))),"")</f>
        <v/>
      </c>
      <c r="V471" s="434" t="str">
        <f t="array" ref="V471">IFERROR(IF(INDEX('Disaggregation Data'!$P$315:$P$616,MATCH(LEFT(X471,255),LEFT('Disaggregation Data'!$J$315:$J$616,255),0))=0,"",INDEX('Disaggregation Data'!$P$315:$P$616,MATCH(LEFT(X471,255),LEFT('Disaggregation Data'!J$315:$J$616,255),0))),"")</f>
        <v/>
      </c>
      <c r="W471" s="514"/>
      <c r="X471" s="514" t="str">
        <f t="shared" si="32"/>
        <v/>
      </c>
      <c r="Y471" s="514">
        <f t="shared" si="33"/>
        <v>104</v>
      </c>
      <c r="Z471" s="514" t="str">
        <f t="shared" si="34"/>
        <v/>
      </c>
      <c r="AA471" s="514" t="b">
        <f t="shared" si="35"/>
        <v>0</v>
      </c>
      <c r="AB471" s="514" t="s">
        <v>1990</v>
      </c>
      <c r="AC471" s="514" t="str">
        <f t="array" ref="AC471">IFERROR(IF(INDEX('Disaggregation Records'!$G$95:$G$183,MATCH(LEFT(Z471,255),LEFT('Disaggregation Records'!$D$95:$D$183,255),0))=0,"",INDEX('Disaggregation Records'!$G$95:$G$183,MATCH(LEFT(Z471,255),LEFT('Disaggregation Records'!$D$95:$D$183,255),0))),"")</f>
        <v/>
      </c>
      <c r="AD471" s="514" t="s">
        <v>882</v>
      </c>
      <c r="AE471" s="379"/>
      <c r="AF471" s="133"/>
      <c r="AG471" s="133"/>
    </row>
    <row r="472" spans="1:33" ht="47.1" customHeight="1" x14ac:dyDescent="0.25">
      <c r="A472" s="396">
        <v>15</v>
      </c>
      <c r="B472" s="414" t="str">
        <f>IFERROR(VLOOKUP(A472,'Coverage Indicators - Section D'!$A$10:$Y$42,25,FALSE),"")</f>
        <v/>
      </c>
      <c r="C472" s="509" t="str">
        <f t="array" ref="C472">IFERROR(IF(INDEX('Disaggregation Records'!$E$95:$E$183,MATCH(LEFT(Z472,255),LEFT('Disaggregation Records'!$D$95:$D$183,255),0))=0,"",INDEX('Disaggregation Records'!$E$95:$E$183,MATCH(LEFT(Z472,255),LEFT('Disaggregation Records'!$D$95:$D$183,255),0))),"")</f>
        <v/>
      </c>
      <c r="D472" s="509" t="str">
        <f t="array" ref="D472">IFERROR(IF(INDEX('Disaggregation Records'!$F$95:$F$183,MATCH(LEFT(Z472,255),LEFT('Disaggregation Records'!$D$95:$D$183,255),0))=0,"",INDEX('Disaggregation Records'!$F$95:$F$183,MATCH(LEFT(Z472,255),LEFT('Disaggregation Records'!$D$95:$D$183,255),0))),"")</f>
        <v/>
      </c>
      <c r="E472" s="416" t="str">
        <f t="array" ref="E472">IFERROR(IF(INDEX('Disaggregation Data'!$K$315:$K$616,MATCH(LEFT(X472,255),LEFT('Disaggregation Data'!$J$315:$J$616,255),0))=0,"",INDEX('Disaggregation Data'!$K$315:$K$616,MATCH(LEFT(X472,255),LEFT('Disaggregation Data'!J$315:$J$616,255),0))),"")</f>
        <v/>
      </c>
      <c r="F472" s="417" t="str">
        <f t="array" ref="F472">IFERROR(IF(INDEX('Disaggregation Data'!$L$315:$L$616,MATCH(LEFT(X472,255),LEFT('Disaggregation Data'!$J$315:$J$616,255),0))=0,"",INDEX('Disaggregation Data'!$L$315:$L$616,MATCH(LEFT(X472,255),LEFT('Disaggregation Data'!J$315:$J$616,255),0))),"")</f>
        <v/>
      </c>
      <c r="G472" s="481" t="str">
        <f t="array" ref="G472">IFERROR(IF(INDEX('Disaggregation Data'!$M$315:$M$616,MATCH(LEFT(X472,255),LEFT('Disaggregation Data'!$J$315:$J$616,255),0))=0,(E472/F472)*100,INDEX('Disaggregation Data'!$M$315:$M$616,MATCH(LEFT(X472,255),LEFT('Disaggregation Data'!J$315:$J$616,255),0))),"")</f>
        <v/>
      </c>
      <c r="H472" s="420" t="str">
        <f t="array" ref="H472">IFERROR(IF(INDEX('Disaggregation Data'!$N$315:$N$616,MATCH(LEFT(X472,255),LEFT('Disaggregation Data'!$J$315:$J$616,255),0))=0,"",INDEX('Disaggregation Data'!$N$315:$N$616,MATCH(LEFT(X472,255),LEFT('Disaggregation Data'!J$315:$J$616,255),0))),"")</f>
        <v/>
      </c>
      <c r="I472" s="420" t="str">
        <f t="array" ref="I472">IFERROR(IF(INDEX('Disaggregation Data'!$Q$315:$Q$616,MATCH(LEFT(X472,255),LEFT('Disaggregation Data'!$J$315:$J$616,255),0))=0,"",INDEX('Disaggregation Data'!$Q$315:$Q$616,MATCH(LEFT(X472,255),LEFT('Disaggregation Data'!J$315:$J$616,255),0))),"")</f>
        <v/>
      </c>
      <c r="J472" s="434" t="str">
        <f t="array" ref="J472">IFERROR(IF(INDEX('Disaggregation Data'!$R$315:$R$616,MATCH(LEFT(X472,255),LEFT('Disaggregation Data'!$J$315:$J$616,255),0))=0,"",INDEX('Disaggregation Data'!$R$315:$R$616,MATCH(LEFT(X472,255),LEFT('Disaggregation Data'!J$315:$J$616,255),0))),"")</f>
        <v/>
      </c>
      <c r="K472" s="471"/>
      <c r="L472" s="471"/>
      <c r="M472" s="471"/>
      <c r="N472" s="471"/>
      <c r="O472" s="471"/>
      <c r="P472" s="416"/>
      <c r="Q472" s="416"/>
      <c r="R472" s="416"/>
      <c r="S472" s="416"/>
      <c r="T472" s="416"/>
      <c r="U472" s="420" t="str">
        <f t="array" ref="U472">IFERROR(IF(INDEX('Disaggregation Data'!$O$315:$O$616,MATCH(LEFT(X472,255),LEFT('Disaggregation Data'!$J$315:$J$616,255),0))=0,"",INDEX('Disaggregation Data'!$O$315:$O$616,MATCH(LEFT(X472,255),LEFT('Disaggregation Data'!J$315:$J$616,255),0))),"")</f>
        <v/>
      </c>
      <c r="V472" s="434" t="str">
        <f t="array" ref="V472">IFERROR(IF(INDEX('Disaggregation Data'!$P$315:$P$616,MATCH(LEFT(X472,255),LEFT('Disaggregation Data'!$J$315:$J$616,255),0))=0,"",INDEX('Disaggregation Data'!$P$315:$P$616,MATCH(LEFT(X472,255),LEFT('Disaggregation Data'!J$315:$J$616,255),0))),"")</f>
        <v/>
      </c>
      <c r="W472" s="514"/>
      <c r="X472" s="514" t="str">
        <f t="shared" si="32"/>
        <v/>
      </c>
      <c r="Y472" s="514">
        <f t="shared" si="33"/>
        <v>105</v>
      </c>
      <c r="Z472" s="514" t="str">
        <f t="shared" si="34"/>
        <v/>
      </c>
      <c r="AA472" s="514" t="b">
        <f t="shared" si="35"/>
        <v>0</v>
      </c>
      <c r="AB472" s="514" t="s">
        <v>1991</v>
      </c>
      <c r="AC472" s="514" t="str">
        <f t="array" ref="AC472">IFERROR(IF(INDEX('Disaggregation Records'!$G$95:$G$183,MATCH(LEFT(Z472,255),LEFT('Disaggregation Records'!$D$95:$D$183,255),0))=0,"",INDEX('Disaggregation Records'!$G$95:$G$183,MATCH(LEFT(Z472,255),LEFT('Disaggregation Records'!$D$95:$D$183,255),0))),"")</f>
        <v/>
      </c>
      <c r="AD472" s="514" t="s">
        <v>882</v>
      </c>
      <c r="AE472" s="379"/>
      <c r="AF472" s="133"/>
      <c r="AG472" s="133"/>
    </row>
    <row r="473" spans="1:33" ht="47.1" customHeight="1" x14ac:dyDescent="0.25">
      <c r="A473" s="396">
        <v>15</v>
      </c>
      <c r="B473" s="414" t="str">
        <f>IFERROR(VLOOKUP(A473,'Coverage Indicators - Section D'!$A$10:$Y$42,25,FALSE),"")</f>
        <v/>
      </c>
      <c r="C473" s="509" t="str">
        <f t="array" ref="C473">IFERROR(IF(INDEX('Disaggregation Records'!$E$95:$E$183,MATCH(LEFT(Z473,255),LEFT('Disaggregation Records'!$D$95:$D$183,255),0))=0,"",INDEX('Disaggregation Records'!$E$95:$E$183,MATCH(LEFT(Z473,255),LEFT('Disaggregation Records'!$D$95:$D$183,255),0))),"")</f>
        <v/>
      </c>
      <c r="D473" s="509" t="str">
        <f t="array" ref="D473">IFERROR(IF(INDEX('Disaggregation Records'!$F$95:$F$183,MATCH(LEFT(Z473,255),LEFT('Disaggregation Records'!$D$95:$D$183,255),0))=0,"",INDEX('Disaggregation Records'!$F$95:$F$183,MATCH(LEFT(Z473,255),LEFT('Disaggregation Records'!$D$95:$D$183,255),0))),"")</f>
        <v/>
      </c>
      <c r="E473" s="416" t="str">
        <f t="array" ref="E473">IFERROR(IF(INDEX('Disaggregation Data'!$K$315:$K$616,MATCH(LEFT(X473,255),LEFT('Disaggregation Data'!$J$315:$J$616,255),0))=0,"",INDEX('Disaggregation Data'!$K$315:$K$616,MATCH(LEFT(X473,255),LEFT('Disaggregation Data'!J$315:$J$616,255),0))),"")</f>
        <v/>
      </c>
      <c r="F473" s="417" t="str">
        <f t="array" ref="F473">IFERROR(IF(INDEX('Disaggregation Data'!$L$315:$L$616,MATCH(LEFT(X473,255),LEFT('Disaggregation Data'!$J$315:$J$616,255),0))=0,"",INDEX('Disaggregation Data'!$L$315:$L$616,MATCH(LEFT(X473,255),LEFT('Disaggregation Data'!J$315:$J$616,255),0))),"")</f>
        <v/>
      </c>
      <c r="G473" s="481" t="str">
        <f t="array" ref="G473">IFERROR(IF(INDEX('Disaggregation Data'!$M$315:$M$616,MATCH(LEFT(X473,255),LEFT('Disaggregation Data'!$J$315:$J$616,255),0))=0,(E473/F473)*100,INDEX('Disaggregation Data'!$M$315:$M$616,MATCH(LEFT(X473,255),LEFT('Disaggregation Data'!J$315:$J$616,255),0))),"")</f>
        <v/>
      </c>
      <c r="H473" s="420" t="str">
        <f t="array" ref="H473">IFERROR(IF(INDEX('Disaggregation Data'!$N$315:$N$616,MATCH(LEFT(X473,255),LEFT('Disaggregation Data'!$J$315:$J$616,255),0))=0,"",INDEX('Disaggregation Data'!$N$315:$N$616,MATCH(LEFT(X473,255),LEFT('Disaggregation Data'!J$315:$J$616,255),0))),"")</f>
        <v/>
      </c>
      <c r="I473" s="420" t="str">
        <f t="array" ref="I473">IFERROR(IF(INDEX('Disaggregation Data'!$Q$315:$Q$616,MATCH(LEFT(X473,255),LEFT('Disaggregation Data'!$J$315:$J$616,255),0))=0,"",INDEX('Disaggregation Data'!$Q$315:$Q$616,MATCH(LEFT(X473,255),LEFT('Disaggregation Data'!J$315:$J$616,255),0))),"")</f>
        <v/>
      </c>
      <c r="J473" s="434" t="str">
        <f t="array" ref="J473">IFERROR(IF(INDEX('Disaggregation Data'!$R$315:$R$616,MATCH(LEFT(X473,255),LEFT('Disaggregation Data'!$J$315:$J$616,255),0))=0,"",INDEX('Disaggregation Data'!$R$315:$R$616,MATCH(LEFT(X473,255),LEFT('Disaggregation Data'!J$315:$J$616,255),0))),"")</f>
        <v/>
      </c>
      <c r="K473" s="471"/>
      <c r="L473" s="471"/>
      <c r="M473" s="471"/>
      <c r="N473" s="471"/>
      <c r="O473" s="471"/>
      <c r="P473" s="416"/>
      <c r="Q473" s="416"/>
      <c r="R473" s="416"/>
      <c r="S473" s="416"/>
      <c r="T473" s="416"/>
      <c r="U473" s="420" t="str">
        <f t="array" ref="U473">IFERROR(IF(INDEX('Disaggregation Data'!$O$315:$O$616,MATCH(LEFT(X473,255),LEFT('Disaggregation Data'!$J$315:$J$616,255),0))=0,"",INDEX('Disaggregation Data'!$O$315:$O$616,MATCH(LEFT(X473,255),LEFT('Disaggregation Data'!J$315:$J$616,255),0))),"")</f>
        <v/>
      </c>
      <c r="V473" s="434" t="str">
        <f t="array" ref="V473">IFERROR(IF(INDEX('Disaggregation Data'!$P$315:$P$616,MATCH(LEFT(X473,255),LEFT('Disaggregation Data'!$J$315:$J$616,255),0))=0,"",INDEX('Disaggregation Data'!$P$315:$P$616,MATCH(LEFT(X473,255),LEFT('Disaggregation Data'!J$315:$J$616,255),0))),"")</f>
        <v/>
      </c>
      <c r="W473" s="514"/>
      <c r="X473" s="514" t="str">
        <f t="shared" si="32"/>
        <v/>
      </c>
      <c r="Y473" s="514">
        <f t="shared" si="33"/>
        <v>106</v>
      </c>
      <c r="Z473" s="514" t="str">
        <f t="shared" si="34"/>
        <v/>
      </c>
      <c r="AA473" s="514" t="b">
        <f t="shared" si="35"/>
        <v>0</v>
      </c>
      <c r="AB473" s="514" t="s">
        <v>1992</v>
      </c>
      <c r="AC473" s="514" t="str">
        <f t="array" ref="AC473">IFERROR(IF(INDEX('Disaggregation Records'!$G$95:$G$183,MATCH(LEFT(Z473,255),LEFT('Disaggregation Records'!$D$95:$D$183,255),0))=0,"",INDEX('Disaggregation Records'!$G$95:$G$183,MATCH(LEFT(Z473,255),LEFT('Disaggregation Records'!$D$95:$D$183,255),0))),"")</f>
        <v/>
      </c>
      <c r="AD473" s="514" t="s">
        <v>882</v>
      </c>
      <c r="AE473" s="379"/>
      <c r="AF473" s="133"/>
      <c r="AG473" s="133"/>
    </row>
    <row r="474" spans="1:33" ht="47.1" customHeight="1" x14ac:dyDescent="0.25">
      <c r="A474" s="396">
        <v>15</v>
      </c>
      <c r="B474" s="414" t="str">
        <f>IFERROR(VLOOKUP(A474,'Coverage Indicators - Section D'!$A$10:$Y$42,25,FALSE),"")</f>
        <v/>
      </c>
      <c r="C474" s="509" t="str">
        <f t="array" ref="C474">IFERROR(IF(INDEX('Disaggregation Records'!$E$95:$E$183,MATCH(LEFT(Z474,255),LEFT('Disaggregation Records'!$D$95:$D$183,255),0))=0,"",INDEX('Disaggregation Records'!$E$95:$E$183,MATCH(LEFT(Z474,255),LEFT('Disaggregation Records'!$D$95:$D$183,255),0))),"")</f>
        <v/>
      </c>
      <c r="D474" s="509" t="str">
        <f t="array" ref="D474">IFERROR(IF(INDEX('Disaggregation Records'!$F$95:$F$183,MATCH(LEFT(Z474,255),LEFT('Disaggregation Records'!$D$95:$D$183,255),0))=0,"",INDEX('Disaggregation Records'!$F$95:$F$183,MATCH(LEFT(Z474,255),LEFT('Disaggregation Records'!$D$95:$D$183,255),0))),"")</f>
        <v/>
      </c>
      <c r="E474" s="416" t="str">
        <f t="array" ref="E474">IFERROR(IF(INDEX('Disaggregation Data'!$K$315:$K$616,MATCH(LEFT(X474,255),LEFT('Disaggregation Data'!$J$315:$J$616,255),0))=0,"",INDEX('Disaggregation Data'!$K$315:$K$616,MATCH(LEFT(X474,255),LEFT('Disaggregation Data'!J$315:$J$616,255),0))),"")</f>
        <v/>
      </c>
      <c r="F474" s="417" t="str">
        <f t="array" ref="F474">IFERROR(IF(INDEX('Disaggregation Data'!$L$315:$L$616,MATCH(LEFT(X474,255),LEFT('Disaggregation Data'!$J$315:$J$616,255),0))=0,"",INDEX('Disaggregation Data'!$L$315:$L$616,MATCH(LEFT(X474,255),LEFT('Disaggregation Data'!J$315:$J$616,255),0))),"")</f>
        <v/>
      </c>
      <c r="G474" s="481" t="str">
        <f t="array" ref="G474">IFERROR(IF(INDEX('Disaggregation Data'!$M$315:$M$616,MATCH(LEFT(X474,255),LEFT('Disaggregation Data'!$J$315:$J$616,255),0))=0,(E474/F474)*100,INDEX('Disaggregation Data'!$M$315:$M$616,MATCH(LEFT(X474,255),LEFT('Disaggregation Data'!J$315:$J$616,255),0))),"")</f>
        <v/>
      </c>
      <c r="H474" s="420" t="str">
        <f t="array" ref="H474">IFERROR(IF(INDEX('Disaggregation Data'!$N$315:$N$616,MATCH(LEFT(X474,255),LEFT('Disaggregation Data'!$J$315:$J$616,255),0))=0,"",INDEX('Disaggregation Data'!$N$315:$N$616,MATCH(LEFT(X474,255),LEFT('Disaggregation Data'!J$315:$J$616,255),0))),"")</f>
        <v/>
      </c>
      <c r="I474" s="420" t="str">
        <f t="array" ref="I474">IFERROR(IF(INDEX('Disaggregation Data'!$Q$315:$Q$616,MATCH(LEFT(X474,255),LEFT('Disaggregation Data'!$J$315:$J$616,255),0))=0,"",INDEX('Disaggregation Data'!$Q$315:$Q$616,MATCH(LEFT(X474,255),LEFT('Disaggregation Data'!J$315:$J$616,255),0))),"")</f>
        <v/>
      </c>
      <c r="J474" s="434" t="str">
        <f t="array" ref="J474">IFERROR(IF(INDEX('Disaggregation Data'!$R$315:$R$616,MATCH(LEFT(X474,255),LEFT('Disaggregation Data'!$J$315:$J$616,255),0))=0,"",INDEX('Disaggregation Data'!$R$315:$R$616,MATCH(LEFT(X474,255),LEFT('Disaggregation Data'!J$315:$J$616,255),0))),"")</f>
        <v/>
      </c>
      <c r="K474" s="471"/>
      <c r="L474" s="471"/>
      <c r="M474" s="471"/>
      <c r="N474" s="471"/>
      <c r="O474" s="471"/>
      <c r="P474" s="416"/>
      <c r="Q474" s="416"/>
      <c r="R474" s="416"/>
      <c r="S474" s="416"/>
      <c r="T474" s="416"/>
      <c r="U474" s="420" t="str">
        <f t="array" ref="U474">IFERROR(IF(INDEX('Disaggregation Data'!$O$315:$O$616,MATCH(LEFT(X474,255),LEFT('Disaggregation Data'!$J$315:$J$616,255),0))=0,"",INDEX('Disaggregation Data'!$O$315:$O$616,MATCH(LEFT(X474,255),LEFT('Disaggregation Data'!J$315:$J$616,255),0))),"")</f>
        <v/>
      </c>
      <c r="V474" s="434" t="str">
        <f t="array" ref="V474">IFERROR(IF(INDEX('Disaggregation Data'!$P$315:$P$616,MATCH(LEFT(X474,255),LEFT('Disaggregation Data'!$J$315:$J$616,255),0))=0,"",INDEX('Disaggregation Data'!$P$315:$P$616,MATCH(LEFT(X474,255),LEFT('Disaggregation Data'!J$315:$J$616,255),0))),"")</f>
        <v/>
      </c>
      <c r="W474" s="514"/>
      <c r="X474" s="514" t="str">
        <f t="shared" si="32"/>
        <v/>
      </c>
      <c r="Y474" s="514">
        <f t="shared" si="33"/>
        <v>107</v>
      </c>
      <c r="Z474" s="514" t="str">
        <f t="shared" si="34"/>
        <v/>
      </c>
      <c r="AA474" s="514" t="b">
        <f t="shared" si="35"/>
        <v>0</v>
      </c>
      <c r="AB474" s="514" t="s">
        <v>1993</v>
      </c>
      <c r="AC474" s="514" t="str">
        <f t="array" ref="AC474">IFERROR(IF(INDEX('Disaggregation Records'!$G$95:$G$183,MATCH(LEFT(Z474,255),LEFT('Disaggregation Records'!$D$95:$D$183,255),0))=0,"",INDEX('Disaggregation Records'!$G$95:$G$183,MATCH(LEFT(Z474,255),LEFT('Disaggregation Records'!$D$95:$D$183,255),0))),"")</f>
        <v/>
      </c>
      <c r="AD474" s="514" t="s">
        <v>882</v>
      </c>
      <c r="AE474" s="379"/>
      <c r="AF474" s="133"/>
      <c r="AG474" s="133"/>
    </row>
    <row r="475" spans="1:33" ht="47.1" customHeight="1" x14ac:dyDescent="0.25">
      <c r="A475" s="396">
        <v>15</v>
      </c>
      <c r="B475" s="414" t="str">
        <f>IFERROR(VLOOKUP(A475,'Coverage Indicators - Section D'!$A$10:$Y$42,25,FALSE),"")</f>
        <v/>
      </c>
      <c r="C475" s="509" t="str">
        <f t="array" ref="C475">IFERROR(IF(INDEX('Disaggregation Records'!$E$95:$E$183,MATCH(LEFT(Z475,255),LEFT('Disaggregation Records'!$D$95:$D$183,255),0))=0,"",INDEX('Disaggregation Records'!$E$95:$E$183,MATCH(LEFT(Z475,255),LEFT('Disaggregation Records'!$D$95:$D$183,255),0))),"")</f>
        <v/>
      </c>
      <c r="D475" s="509" t="str">
        <f t="array" ref="D475">IFERROR(IF(INDEX('Disaggregation Records'!$F$95:$F$183,MATCH(LEFT(Z475,255),LEFT('Disaggregation Records'!$D$95:$D$183,255),0))=0,"",INDEX('Disaggregation Records'!$F$95:$F$183,MATCH(LEFT(Z475,255),LEFT('Disaggregation Records'!$D$95:$D$183,255),0))),"")</f>
        <v/>
      </c>
      <c r="E475" s="416" t="str">
        <f t="array" ref="E475">IFERROR(IF(INDEX('Disaggregation Data'!$K$315:$K$616,MATCH(LEFT(X475,255),LEFT('Disaggregation Data'!$J$315:$J$616,255),0))=0,"",INDEX('Disaggregation Data'!$K$315:$K$616,MATCH(LEFT(X475,255),LEFT('Disaggregation Data'!J$315:$J$616,255),0))),"")</f>
        <v/>
      </c>
      <c r="F475" s="417" t="str">
        <f t="array" ref="F475">IFERROR(IF(INDEX('Disaggregation Data'!$L$315:$L$616,MATCH(LEFT(X475,255),LEFT('Disaggregation Data'!$J$315:$J$616,255),0))=0,"",INDEX('Disaggregation Data'!$L$315:$L$616,MATCH(LEFT(X475,255),LEFT('Disaggregation Data'!J$315:$J$616,255),0))),"")</f>
        <v/>
      </c>
      <c r="G475" s="481" t="str">
        <f t="array" ref="G475">IFERROR(IF(INDEX('Disaggregation Data'!$M$315:$M$616,MATCH(LEFT(X475,255),LEFT('Disaggregation Data'!$J$315:$J$616,255),0))=0,(E475/F475)*100,INDEX('Disaggregation Data'!$M$315:$M$616,MATCH(LEFT(X475,255),LEFT('Disaggregation Data'!J$315:$J$616,255),0))),"")</f>
        <v/>
      </c>
      <c r="H475" s="420" t="str">
        <f t="array" ref="H475">IFERROR(IF(INDEX('Disaggregation Data'!$N$315:$N$616,MATCH(LEFT(X475,255),LEFT('Disaggregation Data'!$J$315:$J$616,255),0))=0,"",INDEX('Disaggregation Data'!$N$315:$N$616,MATCH(LEFT(X475,255),LEFT('Disaggregation Data'!J$315:$J$616,255),0))),"")</f>
        <v/>
      </c>
      <c r="I475" s="420" t="str">
        <f t="array" ref="I475">IFERROR(IF(INDEX('Disaggregation Data'!$Q$315:$Q$616,MATCH(LEFT(X475,255),LEFT('Disaggregation Data'!$J$315:$J$616,255),0))=0,"",INDEX('Disaggregation Data'!$Q$315:$Q$616,MATCH(LEFT(X475,255),LEFT('Disaggregation Data'!J$315:$J$616,255),0))),"")</f>
        <v/>
      </c>
      <c r="J475" s="434" t="str">
        <f t="array" ref="J475">IFERROR(IF(INDEX('Disaggregation Data'!$R$315:$R$616,MATCH(LEFT(X475,255),LEFT('Disaggregation Data'!$J$315:$J$616,255),0))=0,"",INDEX('Disaggregation Data'!$R$315:$R$616,MATCH(LEFT(X475,255),LEFT('Disaggregation Data'!J$315:$J$616,255),0))),"")</f>
        <v/>
      </c>
      <c r="K475" s="471"/>
      <c r="L475" s="471"/>
      <c r="M475" s="471"/>
      <c r="N475" s="471"/>
      <c r="O475" s="471"/>
      <c r="P475" s="416"/>
      <c r="Q475" s="416"/>
      <c r="R475" s="416"/>
      <c r="S475" s="416"/>
      <c r="T475" s="416"/>
      <c r="U475" s="420" t="str">
        <f t="array" ref="U475">IFERROR(IF(INDEX('Disaggregation Data'!$O$315:$O$616,MATCH(LEFT(X475,255),LEFT('Disaggregation Data'!$J$315:$J$616,255),0))=0,"",INDEX('Disaggregation Data'!$O$315:$O$616,MATCH(LEFT(X475,255),LEFT('Disaggregation Data'!J$315:$J$616,255),0))),"")</f>
        <v/>
      </c>
      <c r="V475" s="434" t="str">
        <f t="array" ref="V475">IFERROR(IF(INDEX('Disaggregation Data'!$P$315:$P$616,MATCH(LEFT(X475,255),LEFT('Disaggregation Data'!$J$315:$J$616,255),0))=0,"",INDEX('Disaggregation Data'!$P$315:$P$616,MATCH(LEFT(X475,255),LEFT('Disaggregation Data'!J$315:$J$616,255),0))),"")</f>
        <v/>
      </c>
      <c r="W475" s="514"/>
      <c r="X475" s="514" t="str">
        <f t="shared" si="32"/>
        <v/>
      </c>
      <c r="Y475" s="514">
        <f t="shared" si="33"/>
        <v>108</v>
      </c>
      <c r="Z475" s="514" t="str">
        <f t="shared" si="34"/>
        <v/>
      </c>
      <c r="AA475" s="514" t="b">
        <f t="shared" si="35"/>
        <v>0</v>
      </c>
      <c r="AB475" s="514" t="s">
        <v>1994</v>
      </c>
      <c r="AC475" s="514" t="str">
        <f t="array" ref="AC475">IFERROR(IF(INDEX('Disaggregation Records'!$G$95:$G$183,MATCH(LEFT(Z475,255),LEFT('Disaggregation Records'!$D$95:$D$183,255),0))=0,"",INDEX('Disaggregation Records'!$G$95:$G$183,MATCH(LEFT(Z475,255),LEFT('Disaggregation Records'!$D$95:$D$183,255),0))),"")</f>
        <v/>
      </c>
      <c r="AD475" s="514" t="s">
        <v>882</v>
      </c>
      <c r="AE475" s="379"/>
      <c r="AF475" s="133"/>
      <c r="AG475" s="133"/>
    </row>
    <row r="476" spans="1:33" ht="47.1" customHeight="1" x14ac:dyDescent="0.25">
      <c r="A476" s="396">
        <v>15</v>
      </c>
      <c r="B476" s="414" t="str">
        <f>IFERROR(VLOOKUP(A476,'Coverage Indicators - Section D'!$A$10:$Y$42,25,FALSE),"")</f>
        <v/>
      </c>
      <c r="C476" s="509" t="str">
        <f t="array" ref="C476">IFERROR(IF(INDEX('Disaggregation Records'!$E$95:$E$183,MATCH(LEFT(Z476,255),LEFT('Disaggregation Records'!$D$95:$D$183,255),0))=0,"",INDEX('Disaggregation Records'!$E$95:$E$183,MATCH(LEFT(Z476,255),LEFT('Disaggregation Records'!$D$95:$D$183,255),0))),"")</f>
        <v/>
      </c>
      <c r="D476" s="509" t="str">
        <f t="array" ref="D476">IFERROR(IF(INDEX('Disaggregation Records'!$F$95:$F$183,MATCH(LEFT(Z476,255),LEFT('Disaggregation Records'!$D$95:$D$183,255),0))=0,"",INDEX('Disaggregation Records'!$F$95:$F$183,MATCH(LEFT(Z476,255),LEFT('Disaggregation Records'!$D$95:$D$183,255),0))),"")</f>
        <v/>
      </c>
      <c r="E476" s="416" t="str">
        <f t="array" ref="E476">IFERROR(IF(INDEX('Disaggregation Data'!$K$315:$K$616,MATCH(LEFT(X476,255),LEFT('Disaggregation Data'!$J$315:$J$616,255),0))=0,"",INDEX('Disaggregation Data'!$K$315:$K$616,MATCH(LEFT(X476,255),LEFT('Disaggregation Data'!J$315:$J$616,255),0))),"")</f>
        <v/>
      </c>
      <c r="F476" s="417" t="str">
        <f t="array" ref="F476">IFERROR(IF(INDEX('Disaggregation Data'!$L$315:$L$616,MATCH(LEFT(X476,255),LEFT('Disaggregation Data'!$J$315:$J$616,255),0))=0,"",INDEX('Disaggregation Data'!$L$315:$L$616,MATCH(LEFT(X476,255),LEFT('Disaggregation Data'!J$315:$J$616,255),0))),"")</f>
        <v/>
      </c>
      <c r="G476" s="481" t="str">
        <f t="array" ref="G476">IFERROR(IF(INDEX('Disaggregation Data'!$M$315:$M$616,MATCH(LEFT(X476,255),LEFT('Disaggregation Data'!$J$315:$J$616,255),0))=0,(E476/F476)*100,INDEX('Disaggregation Data'!$M$315:$M$616,MATCH(LEFT(X476,255),LEFT('Disaggregation Data'!J$315:$J$616,255),0))),"")</f>
        <v/>
      </c>
      <c r="H476" s="420" t="str">
        <f t="array" ref="H476">IFERROR(IF(INDEX('Disaggregation Data'!$N$315:$N$616,MATCH(LEFT(X476,255),LEFT('Disaggregation Data'!$J$315:$J$616,255),0))=0,"",INDEX('Disaggregation Data'!$N$315:$N$616,MATCH(LEFT(X476,255),LEFT('Disaggregation Data'!J$315:$J$616,255),0))),"")</f>
        <v/>
      </c>
      <c r="I476" s="420" t="str">
        <f t="array" ref="I476">IFERROR(IF(INDEX('Disaggregation Data'!$Q$315:$Q$616,MATCH(LEFT(X476,255),LEFT('Disaggregation Data'!$J$315:$J$616,255),0))=0,"",INDEX('Disaggregation Data'!$Q$315:$Q$616,MATCH(LEFT(X476,255),LEFT('Disaggregation Data'!J$315:$J$616,255),0))),"")</f>
        <v/>
      </c>
      <c r="J476" s="434" t="str">
        <f t="array" ref="J476">IFERROR(IF(INDEX('Disaggregation Data'!$R$315:$R$616,MATCH(LEFT(X476,255),LEFT('Disaggregation Data'!$J$315:$J$616,255),0))=0,"",INDEX('Disaggregation Data'!$R$315:$R$616,MATCH(LEFT(X476,255),LEFT('Disaggregation Data'!J$315:$J$616,255),0))),"")</f>
        <v/>
      </c>
      <c r="K476" s="471"/>
      <c r="L476" s="471"/>
      <c r="M476" s="471"/>
      <c r="N476" s="471"/>
      <c r="O476" s="471"/>
      <c r="P476" s="416"/>
      <c r="Q476" s="416"/>
      <c r="R476" s="416"/>
      <c r="S476" s="416"/>
      <c r="T476" s="416"/>
      <c r="U476" s="420" t="str">
        <f t="array" ref="U476">IFERROR(IF(INDEX('Disaggregation Data'!$O$315:$O$616,MATCH(LEFT(X476,255),LEFT('Disaggregation Data'!$J$315:$J$616,255),0))=0,"",INDEX('Disaggregation Data'!$O$315:$O$616,MATCH(LEFT(X476,255),LEFT('Disaggregation Data'!J$315:$J$616,255),0))),"")</f>
        <v/>
      </c>
      <c r="V476" s="434" t="str">
        <f t="array" ref="V476">IFERROR(IF(INDEX('Disaggregation Data'!$P$315:$P$616,MATCH(LEFT(X476,255),LEFT('Disaggregation Data'!$J$315:$J$616,255),0))=0,"",INDEX('Disaggregation Data'!$P$315:$P$616,MATCH(LEFT(X476,255),LEFT('Disaggregation Data'!J$315:$J$616,255),0))),"")</f>
        <v/>
      </c>
      <c r="W476" s="514"/>
      <c r="X476" s="514" t="str">
        <f t="shared" si="32"/>
        <v/>
      </c>
      <c r="Y476" s="514">
        <f t="shared" si="33"/>
        <v>109</v>
      </c>
      <c r="Z476" s="514" t="str">
        <f t="shared" si="34"/>
        <v/>
      </c>
      <c r="AA476" s="514" t="b">
        <f t="shared" si="35"/>
        <v>0</v>
      </c>
      <c r="AB476" s="514" t="s">
        <v>1995</v>
      </c>
      <c r="AC476" s="514" t="str">
        <f t="array" ref="AC476">IFERROR(IF(INDEX('Disaggregation Records'!$G$95:$G$183,MATCH(LEFT(Z476,255),LEFT('Disaggregation Records'!$D$95:$D$183,255),0))=0,"",INDEX('Disaggregation Records'!$G$95:$G$183,MATCH(LEFT(Z476,255),LEFT('Disaggregation Records'!$D$95:$D$183,255),0))),"")</f>
        <v/>
      </c>
      <c r="AD476" s="514" t="s">
        <v>882</v>
      </c>
      <c r="AE476" s="379"/>
      <c r="AF476" s="133"/>
      <c r="AG476" s="133"/>
    </row>
    <row r="477" spans="1:33" ht="47.1" customHeight="1" x14ac:dyDescent="0.25">
      <c r="A477" s="396">
        <v>16</v>
      </c>
      <c r="B477" s="414" t="str">
        <f>IFERROR(VLOOKUP(A477,'Coverage Indicators - Section D'!$A$10:$Y$42,25,FALSE),"")</f>
        <v/>
      </c>
      <c r="C477" s="509" t="str">
        <f t="array" ref="C477">IFERROR(IF(INDEX('Disaggregation Records'!$E$95:$E$183,MATCH(LEFT(Z477,255),LEFT('Disaggregation Records'!$D$95:$D$183,255),0))=0,"",INDEX('Disaggregation Records'!$E$95:$E$183,MATCH(LEFT(Z477,255),LEFT('Disaggregation Records'!$D$95:$D$183,255),0))),"")</f>
        <v/>
      </c>
      <c r="D477" s="509" t="str">
        <f t="array" ref="D477">IFERROR(IF(INDEX('Disaggregation Records'!$F$95:$F$183,MATCH(LEFT(Z477,255),LEFT('Disaggregation Records'!$D$95:$D$183,255),0))=0,"",INDEX('Disaggregation Records'!$F$95:$F$183,MATCH(LEFT(Z477,255),LEFT('Disaggregation Records'!$D$95:$D$183,255),0))),"")</f>
        <v/>
      </c>
      <c r="E477" s="416" t="str">
        <f t="array" ref="E477">IFERROR(IF(INDEX('Disaggregation Data'!$K$315:$K$616,MATCH(LEFT(X477,255),LEFT('Disaggregation Data'!$J$315:$J$616,255),0))=0,"",INDEX('Disaggregation Data'!$K$315:$K$616,MATCH(LEFT(X477,255),LEFT('Disaggregation Data'!J$315:$J$616,255),0))),"")</f>
        <v/>
      </c>
      <c r="F477" s="417" t="str">
        <f t="array" ref="F477">IFERROR(IF(INDEX('Disaggregation Data'!$L$315:$L$616,MATCH(LEFT(X477,255),LEFT('Disaggregation Data'!$J$315:$J$616,255),0))=0,"",INDEX('Disaggregation Data'!$L$315:$L$616,MATCH(LEFT(X477,255),LEFT('Disaggregation Data'!J$315:$J$616,255),0))),"")</f>
        <v/>
      </c>
      <c r="G477" s="481" t="str">
        <f t="array" ref="G477">IFERROR(IF(INDEX('Disaggregation Data'!$M$315:$M$616,MATCH(LEFT(X477,255),LEFT('Disaggregation Data'!$J$315:$J$616,255),0))=0,(E477/F477)*100,INDEX('Disaggregation Data'!$M$315:$M$616,MATCH(LEFT(X477,255),LEFT('Disaggregation Data'!J$315:$J$616,255),0))),"")</f>
        <v/>
      </c>
      <c r="H477" s="420" t="str">
        <f t="array" ref="H477">IFERROR(IF(INDEX('Disaggregation Data'!$N$315:$N$616,MATCH(LEFT(X477,255),LEFT('Disaggregation Data'!$J$315:$J$616,255),0))=0,"",INDEX('Disaggregation Data'!$N$315:$N$616,MATCH(LEFT(X477,255),LEFT('Disaggregation Data'!J$315:$J$616,255),0))),"")</f>
        <v/>
      </c>
      <c r="I477" s="420" t="str">
        <f t="array" ref="I477">IFERROR(IF(INDEX('Disaggregation Data'!$Q$315:$Q$616,MATCH(LEFT(X477,255),LEFT('Disaggregation Data'!$J$315:$J$616,255),0))=0,"",INDEX('Disaggregation Data'!$Q$315:$Q$616,MATCH(LEFT(X477,255),LEFT('Disaggregation Data'!J$315:$J$616,255),0))),"")</f>
        <v/>
      </c>
      <c r="J477" s="434" t="str">
        <f t="array" ref="J477">IFERROR(IF(INDEX('Disaggregation Data'!$R$315:$R$616,MATCH(LEFT(X477,255),LEFT('Disaggregation Data'!$J$315:$J$616,255),0))=0,"",INDEX('Disaggregation Data'!$R$315:$R$616,MATCH(LEFT(X477,255),LEFT('Disaggregation Data'!J$315:$J$616,255),0))),"")</f>
        <v/>
      </c>
      <c r="K477" s="471"/>
      <c r="L477" s="471"/>
      <c r="M477" s="471"/>
      <c r="N477" s="471"/>
      <c r="O477" s="471"/>
      <c r="P477" s="416"/>
      <c r="Q477" s="416"/>
      <c r="R477" s="416"/>
      <c r="S477" s="416"/>
      <c r="T477" s="416"/>
      <c r="U477" s="420" t="str">
        <f t="array" ref="U477">IFERROR(IF(INDEX('Disaggregation Data'!$O$315:$O$616,MATCH(LEFT(X477,255),LEFT('Disaggregation Data'!$J$315:$J$616,255),0))=0,"",INDEX('Disaggregation Data'!$O$315:$O$616,MATCH(LEFT(X477,255),LEFT('Disaggregation Data'!J$315:$J$616,255),0))),"")</f>
        <v/>
      </c>
      <c r="V477" s="434" t="str">
        <f t="array" ref="V477">IFERROR(IF(INDEX('Disaggregation Data'!$P$315:$P$616,MATCH(LEFT(X477,255),LEFT('Disaggregation Data'!$J$315:$J$616,255),0))=0,"",INDEX('Disaggregation Data'!$P$315:$P$616,MATCH(LEFT(X477,255),LEFT('Disaggregation Data'!J$315:$J$616,255),0))),"")</f>
        <v/>
      </c>
      <c r="W477" s="514"/>
      <c r="X477" s="514" t="str">
        <f t="shared" si="32"/>
        <v/>
      </c>
      <c r="Y477" s="514">
        <f t="shared" si="33"/>
        <v>110</v>
      </c>
      <c r="Z477" s="514" t="str">
        <f t="shared" si="34"/>
        <v/>
      </c>
      <c r="AA477" s="514" t="b">
        <f t="shared" si="35"/>
        <v>0</v>
      </c>
      <c r="AB477" s="514" t="s">
        <v>1996</v>
      </c>
      <c r="AC477" s="514" t="str">
        <f t="array" ref="AC477">IFERROR(IF(INDEX('Disaggregation Records'!$G$95:$G$183,MATCH(LEFT(Z477,255),LEFT('Disaggregation Records'!$D$95:$D$183,255),0))=0,"",INDEX('Disaggregation Records'!$G$95:$G$183,MATCH(LEFT(Z477,255),LEFT('Disaggregation Records'!$D$95:$D$183,255),0))),"")</f>
        <v/>
      </c>
      <c r="AD477" s="514" t="s">
        <v>883</v>
      </c>
      <c r="AE477" s="379"/>
      <c r="AF477" s="133"/>
      <c r="AG477" s="133"/>
    </row>
    <row r="478" spans="1:33" ht="47.1" customHeight="1" x14ac:dyDescent="0.25">
      <c r="A478" s="396">
        <v>16</v>
      </c>
      <c r="B478" s="414" t="str">
        <f>IFERROR(VLOOKUP(A478,'Coverage Indicators - Section D'!$A$10:$Y$42,25,FALSE),"")</f>
        <v/>
      </c>
      <c r="C478" s="509" t="str">
        <f t="array" ref="C478">IFERROR(IF(INDEX('Disaggregation Records'!$E$95:$E$183,MATCH(LEFT(Z478,255),LEFT('Disaggregation Records'!$D$95:$D$183,255),0))=0,"",INDEX('Disaggregation Records'!$E$95:$E$183,MATCH(LEFT(Z478,255),LEFT('Disaggregation Records'!$D$95:$D$183,255),0))),"")</f>
        <v/>
      </c>
      <c r="D478" s="509" t="str">
        <f t="array" ref="D478">IFERROR(IF(INDEX('Disaggregation Records'!$F$95:$F$183,MATCH(LEFT(Z478,255),LEFT('Disaggregation Records'!$D$95:$D$183,255),0))=0,"",INDEX('Disaggregation Records'!$F$95:$F$183,MATCH(LEFT(Z478,255),LEFT('Disaggregation Records'!$D$95:$D$183,255),0))),"")</f>
        <v/>
      </c>
      <c r="E478" s="416" t="str">
        <f t="array" ref="E478">IFERROR(IF(INDEX('Disaggregation Data'!$K$315:$K$616,MATCH(LEFT(X478,255),LEFT('Disaggregation Data'!$J$315:$J$616,255),0))=0,"",INDEX('Disaggregation Data'!$K$315:$K$616,MATCH(LEFT(X478,255),LEFT('Disaggregation Data'!J$315:$J$616,255),0))),"")</f>
        <v/>
      </c>
      <c r="F478" s="417" t="str">
        <f t="array" ref="F478">IFERROR(IF(INDEX('Disaggregation Data'!$L$315:$L$616,MATCH(LEFT(X478,255),LEFT('Disaggregation Data'!$J$315:$J$616,255),0))=0,"",INDEX('Disaggregation Data'!$L$315:$L$616,MATCH(LEFT(X478,255),LEFT('Disaggregation Data'!J$315:$J$616,255),0))),"")</f>
        <v/>
      </c>
      <c r="G478" s="481" t="str">
        <f t="array" ref="G478">IFERROR(IF(INDEX('Disaggregation Data'!$M$315:$M$616,MATCH(LEFT(X478,255),LEFT('Disaggregation Data'!$J$315:$J$616,255),0))=0,(E478/F478)*100,INDEX('Disaggregation Data'!$M$315:$M$616,MATCH(LEFT(X478,255),LEFT('Disaggregation Data'!J$315:$J$616,255),0))),"")</f>
        <v/>
      </c>
      <c r="H478" s="420" t="str">
        <f t="array" ref="H478">IFERROR(IF(INDEX('Disaggregation Data'!$N$315:$N$616,MATCH(LEFT(X478,255),LEFT('Disaggregation Data'!$J$315:$J$616,255),0))=0,"",INDEX('Disaggregation Data'!$N$315:$N$616,MATCH(LEFT(X478,255),LEFT('Disaggregation Data'!J$315:$J$616,255),0))),"")</f>
        <v/>
      </c>
      <c r="I478" s="420" t="str">
        <f t="array" ref="I478">IFERROR(IF(INDEX('Disaggregation Data'!$Q$315:$Q$616,MATCH(LEFT(X478,255),LEFT('Disaggregation Data'!$J$315:$J$616,255),0))=0,"",INDEX('Disaggregation Data'!$Q$315:$Q$616,MATCH(LEFT(X478,255),LEFT('Disaggregation Data'!J$315:$J$616,255),0))),"")</f>
        <v/>
      </c>
      <c r="J478" s="434" t="str">
        <f t="array" ref="J478">IFERROR(IF(INDEX('Disaggregation Data'!$R$315:$R$616,MATCH(LEFT(X478,255),LEFT('Disaggregation Data'!$J$315:$J$616,255),0))=0,"",INDEX('Disaggregation Data'!$R$315:$R$616,MATCH(LEFT(X478,255),LEFT('Disaggregation Data'!J$315:$J$616,255),0))),"")</f>
        <v/>
      </c>
      <c r="K478" s="471"/>
      <c r="L478" s="471"/>
      <c r="M478" s="471"/>
      <c r="N478" s="471"/>
      <c r="O478" s="471"/>
      <c r="P478" s="416"/>
      <c r="Q478" s="416"/>
      <c r="R478" s="416"/>
      <c r="S478" s="416"/>
      <c r="T478" s="416"/>
      <c r="U478" s="420" t="str">
        <f t="array" ref="U478">IFERROR(IF(INDEX('Disaggregation Data'!$O$315:$O$616,MATCH(LEFT(X478,255),LEFT('Disaggregation Data'!$J$315:$J$616,255),0))=0,"",INDEX('Disaggregation Data'!$O$315:$O$616,MATCH(LEFT(X478,255),LEFT('Disaggregation Data'!J$315:$J$616,255),0))),"")</f>
        <v/>
      </c>
      <c r="V478" s="434" t="str">
        <f t="array" ref="V478">IFERROR(IF(INDEX('Disaggregation Data'!$P$315:$P$616,MATCH(LEFT(X478,255),LEFT('Disaggregation Data'!$J$315:$J$616,255),0))=0,"",INDEX('Disaggregation Data'!$P$315:$P$616,MATCH(LEFT(X478,255),LEFT('Disaggregation Data'!J$315:$J$616,255),0))),"")</f>
        <v/>
      </c>
      <c r="W478" s="514"/>
      <c r="X478" s="514" t="str">
        <f t="shared" si="32"/>
        <v/>
      </c>
      <c r="Y478" s="514">
        <f t="shared" si="33"/>
        <v>111</v>
      </c>
      <c r="Z478" s="514" t="str">
        <f t="shared" si="34"/>
        <v/>
      </c>
      <c r="AA478" s="514" t="b">
        <f t="shared" si="35"/>
        <v>0</v>
      </c>
      <c r="AB478" s="514" t="s">
        <v>1997</v>
      </c>
      <c r="AC478" s="514" t="str">
        <f t="array" ref="AC478">IFERROR(IF(INDEX('Disaggregation Records'!$G$95:$G$183,MATCH(LEFT(Z478,255),LEFT('Disaggregation Records'!$D$95:$D$183,255),0))=0,"",INDEX('Disaggregation Records'!$G$95:$G$183,MATCH(LEFT(Z478,255),LEFT('Disaggregation Records'!$D$95:$D$183,255),0))),"")</f>
        <v/>
      </c>
      <c r="AD478" s="514" t="s">
        <v>883</v>
      </c>
      <c r="AE478" s="379"/>
      <c r="AF478" s="133"/>
      <c r="AG478" s="133"/>
    </row>
    <row r="479" spans="1:33" ht="47.1" customHeight="1" x14ac:dyDescent="0.25">
      <c r="A479" s="396">
        <v>16</v>
      </c>
      <c r="B479" s="414" t="str">
        <f>IFERROR(VLOOKUP(A479,'Coverage Indicators - Section D'!$A$10:$Y$42,25,FALSE),"")</f>
        <v/>
      </c>
      <c r="C479" s="509" t="str">
        <f t="array" ref="C479">IFERROR(IF(INDEX('Disaggregation Records'!$E$95:$E$183,MATCH(LEFT(Z479,255),LEFT('Disaggregation Records'!$D$95:$D$183,255),0))=0,"",INDEX('Disaggregation Records'!$E$95:$E$183,MATCH(LEFT(Z479,255),LEFT('Disaggregation Records'!$D$95:$D$183,255),0))),"")</f>
        <v/>
      </c>
      <c r="D479" s="509" t="str">
        <f t="array" ref="D479">IFERROR(IF(INDEX('Disaggregation Records'!$F$95:$F$183,MATCH(LEFT(Z479,255),LEFT('Disaggregation Records'!$D$95:$D$183,255),0))=0,"",INDEX('Disaggregation Records'!$F$95:$F$183,MATCH(LEFT(Z479,255),LEFT('Disaggregation Records'!$D$95:$D$183,255),0))),"")</f>
        <v/>
      </c>
      <c r="E479" s="416" t="str">
        <f t="array" ref="E479">IFERROR(IF(INDEX('Disaggregation Data'!$K$315:$K$616,MATCH(LEFT(X479,255),LEFT('Disaggregation Data'!$J$315:$J$616,255),0))=0,"",INDEX('Disaggregation Data'!$K$315:$K$616,MATCH(LEFT(X479,255),LEFT('Disaggregation Data'!J$315:$J$616,255),0))),"")</f>
        <v/>
      </c>
      <c r="F479" s="417" t="str">
        <f t="array" ref="F479">IFERROR(IF(INDEX('Disaggregation Data'!$L$315:$L$616,MATCH(LEFT(X479,255),LEFT('Disaggregation Data'!$J$315:$J$616,255),0))=0,"",INDEX('Disaggregation Data'!$L$315:$L$616,MATCH(LEFT(X479,255),LEFT('Disaggregation Data'!J$315:$J$616,255),0))),"")</f>
        <v/>
      </c>
      <c r="G479" s="481" t="str">
        <f t="array" ref="G479">IFERROR(IF(INDEX('Disaggregation Data'!$M$315:$M$616,MATCH(LEFT(X479,255),LEFT('Disaggregation Data'!$J$315:$J$616,255),0))=0,(E479/F479)*100,INDEX('Disaggregation Data'!$M$315:$M$616,MATCH(LEFT(X479,255),LEFT('Disaggregation Data'!J$315:$J$616,255),0))),"")</f>
        <v/>
      </c>
      <c r="H479" s="420" t="str">
        <f t="array" ref="H479">IFERROR(IF(INDEX('Disaggregation Data'!$N$315:$N$616,MATCH(LEFT(X479,255),LEFT('Disaggregation Data'!$J$315:$J$616,255),0))=0,"",INDEX('Disaggregation Data'!$N$315:$N$616,MATCH(LEFT(X479,255),LEFT('Disaggregation Data'!J$315:$J$616,255),0))),"")</f>
        <v/>
      </c>
      <c r="I479" s="420" t="str">
        <f t="array" ref="I479">IFERROR(IF(INDEX('Disaggregation Data'!$Q$315:$Q$616,MATCH(LEFT(X479,255),LEFT('Disaggregation Data'!$J$315:$J$616,255),0))=0,"",INDEX('Disaggregation Data'!$Q$315:$Q$616,MATCH(LEFT(X479,255),LEFT('Disaggregation Data'!J$315:$J$616,255),0))),"")</f>
        <v/>
      </c>
      <c r="J479" s="434" t="str">
        <f t="array" ref="J479">IFERROR(IF(INDEX('Disaggregation Data'!$R$315:$R$616,MATCH(LEFT(X479,255),LEFT('Disaggregation Data'!$J$315:$J$616,255),0))=0,"",INDEX('Disaggregation Data'!$R$315:$R$616,MATCH(LEFT(X479,255),LEFT('Disaggregation Data'!J$315:$J$616,255),0))),"")</f>
        <v/>
      </c>
      <c r="K479" s="471"/>
      <c r="L479" s="471"/>
      <c r="M479" s="471"/>
      <c r="N479" s="471"/>
      <c r="O479" s="471"/>
      <c r="P479" s="416"/>
      <c r="Q479" s="416"/>
      <c r="R479" s="416"/>
      <c r="S479" s="416"/>
      <c r="T479" s="416"/>
      <c r="U479" s="420" t="str">
        <f t="array" ref="U479">IFERROR(IF(INDEX('Disaggregation Data'!$O$315:$O$616,MATCH(LEFT(X479,255),LEFT('Disaggregation Data'!$J$315:$J$616,255),0))=0,"",INDEX('Disaggregation Data'!$O$315:$O$616,MATCH(LEFT(X479,255),LEFT('Disaggregation Data'!J$315:$J$616,255),0))),"")</f>
        <v/>
      </c>
      <c r="V479" s="434" t="str">
        <f t="array" ref="V479">IFERROR(IF(INDEX('Disaggregation Data'!$P$315:$P$616,MATCH(LEFT(X479,255),LEFT('Disaggregation Data'!$J$315:$J$616,255),0))=0,"",INDEX('Disaggregation Data'!$P$315:$P$616,MATCH(LEFT(X479,255),LEFT('Disaggregation Data'!J$315:$J$616,255),0))),"")</f>
        <v/>
      </c>
      <c r="W479" s="514"/>
      <c r="X479" s="514" t="str">
        <f t="shared" si="32"/>
        <v/>
      </c>
      <c r="Y479" s="514">
        <f t="shared" si="33"/>
        <v>112</v>
      </c>
      <c r="Z479" s="514" t="str">
        <f t="shared" si="34"/>
        <v/>
      </c>
      <c r="AA479" s="514" t="b">
        <f t="shared" si="35"/>
        <v>0</v>
      </c>
      <c r="AB479" s="514" t="s">
        <v>1998</v>
      </c>
      <c r="AC479" s="514" t="str">
        <f t="array" ref="AC479">IFERROR(IF(INDEX('Disaggregation Records'!$G$95:$G$183,MATCH(LEFT(Z479,255),LEFT('Disaggregation Records'!$D$95:$D$183,255),0))=0,"",INDEX('Disaggregation Records'!$G$95:$G$183,MATCH(LEFT(Z479,255),LEFT('Disaggregation Records'!$D$95:$D$183,255),0))),"")</f>
        <v/>
      </c>
      <c r="AD479" s="514" t="s">
        <v>883</v>
      </c>
      <c r="AE479" s="379"/>
      <c r="AF479" s="133"/>
      <c r="AG479" s="133"/>
    </row>
    <row r="480" spans="1:33" ht="47.1" customHeight="1" x14ac:dyDescent="0.25">
      <c r="A480" s="396">
        <v>16</v>
      </c>
      <c r="B480" s="414" t="str">
        <f>IFERROR(VLOOKUP(A480,'Coverage Indicators - Section D'!$A$10:$Y$42,25,FALSE),"")</f>
        <v/>
      </c>
      <c r="C480" s="509" t="str">
        <f t="array" ref="C480">IFERROR(IF(INDEX('Disaggregation Records'!$E$95:$E$183,MATCH(LEFT(Z480,255),LEFT('Disaggregation Records'!$D$95:$D$183,255),0))=0,"",INDEX('Disaggregation Records'!$E$95:$E$183,MATCH(LEFT(Z480,255),LEFT('Disaggregation Records'!$D$95:$D$183,255),0))),"")</f>
        <v/>
      </c>
      <c r="D480" s="509" t="str">
        <f t="array" ref="D480">IFERROR(IF(INDEX('Disaggregation Records'!$F$95:$F$183,MATCH(LEFT(Z480,255),LEFT('Disaggregation Records'!$D$95:$D$183,255),0))=0,"",INDEX('Disaggregation Records'!$F$95:$F$183,MATCH(LEFT(Z480,255),LEFT('Disaggregation Records'!$D$95:$D$183,255),0))),"")</f>
        <v/>
      </c>
      <c r="E480" s="416" t="str">
        <f t="array" ref="E480">IFERROR(IF(INDEX('Disaggregation Data'!$K$315:$K$616,MATCH(LEFT(X480,255),LEFT('Disaggregation Data'!$J$315:$J$616,255),0))=0,"",INDEX('Disaggregation Data'!$K$315:$K$616,MATCH(LEFT(X480,255),LEFT('Disaggregation Data'!J$315:$J$616,255),0))),"")</f>
        <v/>
      </c>
      <c r="F480" s="417" t="str">
        <f t="array" ref="F480">IFERROR(IF(INDEX('Disaggregation Data'!$L$315:$L$616,MATCH(LEFT(X480,255),LEFT('Disaggregation Data'!$J$315:$J$616,255),0))=0,"",INDEX('Disaggregation Data'!$L$315:$L$616,MATCH(LEFT(X480,255),LEFT('Disaggregation Data'!J$315:$J$616,255),0))),"")</f>
        <v/>
      </c>
      <c r="G480" s="481" t="str">
        <f t="array" ref="G480">IFERROR(IF(INDEX('Disaggregation Data'!$M$315:$M$616,MATCH(LEFT(X480,255),LEFT('Disaggregation Data'!$J$315:$J$616,255),0))=0,(E480/F480)*100,INDEX('Disaggregation Data'!$M$315:$M$616,MATCH(LEFT(X480,255),LEFT('Disaggregation Data'!J$315:$J$616,255),0))),"")</f>
        <v/>
      </c>
      <c r="H480" s="420" t="str">
        <f t="array" ref="H480">IFERROR(IF(INDEX('Disaggregation Data'!$N$315:$N$616,MATCH(LEFT(X480,255),LEFT('Disaggregation Data'!$J$315:$J$616,255),0))=0,"",INDEX('Disaggregation Data'!$N$315:$N$616,MATCH(LEFT(X480,255),LEFT('Disaggregation Data'!J$315:$J$616,255),0))),"")</f>
        <v/>
      </c>
      <c r="I480" s="420" t="str">
        <f t="array" ref="I480">IFERROR(IF(INDEX('Disaggregation Data'!$Q$315:$Q$616,MATCH(LEFT(X480,255),LEFT('Disaggregation Data'!$J$315:$J$616,255),0))=0,"",INDEX('Disaggregation Data'!$Q$315:$Q$616,MATCH(LEFT(X480,255),LEFT('Disaggregation Data'!J$315:$J$616,255),0))),"")</f>
        <v/>
      </c>
      <c r="J480" s="434" t="str">
        <f t="array" ref="J480">IFERROR(IF(INDEX('Disaggregation Data'!$R$315:$R$616,MATCH(LEFT(X480,255),LEFT('Disaggregation Data'!$J$315:$J$616,255),0))=0,"",INDEX('Disaggregation Data'!$R$315:$R$616,MATCH(LEFT(X480,255),LEFT('Disaggregation Data'!J$315:$J$616,255),0))),"")</f>
        <v/>
      </c>
      <c r="K480" s="471"/>
      <c r="L480" s="471"/>
      <c r="M480" s="471"/>
      <c r="N480" s="471"/>
      <c r="O480" s="471"/>
      <c r="P480" s="416"/>
      <c r="Q480" s="416"/>
      <c r="R480" s="416"/>
      <c r="S480" s="416"/>
      <c r="T480" s="416"/>
      <c r="U480" s="420" t="str">
        <f t="array" ref="U480">IFERROR(IF(INDEX('Disaggregation Data'!$O$315:$O$616,MATCH(LEFT(X480,255),LEFT('Disaggregation Data'!$J$315:$J$616,255),0))=0,"",INDEX('Disaggregation Data'!$O$315:$O$616,MATCH(LEFT(X480,255),LEFT('Disaggregation Data'!J$315:$J$616,255),0))),"")</f>
        <v/>
      </c>
      <c r="V480" s="434" t="str">
        <f t="array" ref="V480">IFERROR(IF(INDEX('Disaggregation Data'!$P$315:$P$616,MATCH(LEFT(X480,255),LEFT('Disaggregation Data'!$J$315:$J$616,255),0))=0,"",INDEX('Disaggregation Data'!$P$315:$P$616,MATCH(LEFT(X480,255),LEFT('Disaggregation Data'!J$315:$J$616,255),0))),"")</f>
        <v/>
      </c>
      <c r="W480" s="514"/>
      <c r="X480" s="514" t="str">
        <f t="shared" si="32"/>
        <v/>
      </c>
      <c r="Y480" s="514">
        <f t="shared" si="33"/>
        <v>113</v>
      </c>
      <c r="Z480" s="514" t="str">
        <f t="shared" si="34"/>
        <v/>
      </c>
      <c r="AA480" s="514" t="b">
        <f t="shared" si="35"/>
        <v>0</v>
      </c>
      <c r="AB480" s="514" t="s">
        <v>1999</v>
      </c>
      <c r="AC480" s="514" t="str">
        <f t="array" ref="AC480">IFERROR(IF(INDEX('Disaggregation Records'!$G$95:$G$183,MATCH(LEFT(Z480,255),LEFT('Disaggregation Records'!$D$95:$D$183,255),0))=0,"",INDEX('Disaggregation Records'!$G$95:$G$183,MATCH(LEFT(Z480,255),LEFT('Disaggregation Records'!$D$95:$D$183,255),0))),"")</f>
        <v/>
      </c>
      <c r="AD480" s="514" t="s">
        <v>883</v>
      </c>
      <c r="AE480" s="379"/>
      <c r="AF480" s="133"/>
      <c r="AG480" s="133"/>
    </row>
    <row r="481" spans="1:33" ht="47.1" customHeight="1" x14ac:dyDescent="0.25">
      <c r="A481" s="396">
        <v>16</v>
      </c>
      <c r="B481" s="414" t="str">
        <f>IFERROR(VLOOKUP(A481,'Coverage Indicators - Section D'!$A$10:$Y$42,25,FALSE),"")</f>
        <v/>
      </c>
      <c r="C481" s="509" t="str">
        <f t="array" ref="C481">IFERROR(IF(INDEX('Disaggregation Records'!$E$95:$E$183,MATCH(LEFT(Z481,255),LEFT('Disaggregation Records'!$D$95:$D$183,255),0))=0,"",INDEX('Disaggregation Records'!$E$95:$E$183,MATCH(LEFT(Z481,255),LEFT('Disaggregation Records'!$D$95:$D$183,255),0))),"")</f>
        <v/>
      </c>
      <c r="D481" s="509" t="str">
        <f t="array" ref="D481">IFERROR(IF(INDEX('Disaggregation Records'!$F$95:$F$183,MATCH(LEFT(Z481,255),LEFT('Disaggregation Records'!$D$95:$D$183,255),0))=0,"",INDEX('Disaggregation Records'!$F$95:$F$183,MATCH(LEFT(Z481,255),LEFT('Disaggregation Records'!$D$95:$D$183,255),0))),"")</f>
        <v/>
      </c>
      <c r="E481" s="416" t="str">
        <f t="array" ref="E481">IFERROR(IF(INDEX('Disaggregation Data'!$K$315:$K$616,MATCH(LEFT(X481,255),LEFT('Disaggregation Data'!$J$315:$J$616,255),0))=0,"",INDEX('Disaggregation Data'!$K$315:$K$616,MATCH(LEFT(X481,255),LEFT('Disaggregation Data'!J$315:$J$616,255),0))),"")</f>
        <v/>
      </c>
      <c r="F481" s="417" t="str">
        <f t="array" ref="F481">IFERROR(IF(INDEX('Disaggregation Data'!$L$315:$L$616,MATCH(LEFT(X481,255),LEFT('Disaggregation Data'!$J$315:$J$616,255),0))=0,"",INDEX('Disaggregation Data'!$L$315:$L$616,MATCH(LEFT(X481,255),LEFT('Disaggregation Data'!J$315:$J$616,255),0))),"")</f>
        <v/>
      </c>
      <c r="G481" s="481" t="str">
        <f t="array" ref="G481">IFERROR(IF(INDEX('Disaggregation Data'!$M$315:$M$616,MATCH(LEFT(X481,255),LEFT('Disaggregation Data'!$J$315:$J$616,255),0))=0,(E481/F481)*100,INDEX('Disaggregation Data'!$M$315:$M$616,MATCH(LEFT(X481,255),LEFT('Disaggregation Data'!J$315:$J$616,255),0))),"")</f>
        <v/>
      </c>
      <c r="H481" s="420" t="str">
        <f t="array" ref="H481">IFERROR(IF(INDEX('Disaggregation Data'!$N$315:$N$616,MATCH(LEFT(X481,255),LEFT('Disaggregation Data'!$J$315:$J$616,255),0))=0,"",INDEX('Disaggregation Data'!$N$315:$N$616,MATCH(LEFT(X481,255),LEFT('Disaggregation Data'!J$315:$J$616,255),0))),"")</f>
        <v/>
      </c>
      <c r="I481" s="420" t="str">
        <f t="array" ref="I481">IFERROR(IF(INDEX('Disaggregation Data'!$Q$315:$Q$616,MATCH(LEFT(X481,255),LEFT('Disaggregation Data'!$J$315:$J$616,255),0))=0,"",INDEX('Disaggregation Data'!$Q$315:$Q$616,MATCH(LEFT(X481,255),LEFT('Disaggregation Data'!J$315:$J$616,255),0))),"")</f>
        <v/>
      </c>
      <c r="J481" s="434" t="str">
        <f t="array" ref="J481">IFERROR(IF(INDEX('Disaggregation Data'!$R$315:$R$616,MATCH(LEFT(X481,255),LEFT('Disaggregation Data'!$J$315:$J$616,255),0))=0,"",INDEX('Disaggregation Data'!$R$315:$R$616,MATCH(LEFT(X481,255),LEFT('Disaggregation Data'!J$315:$J$616,255),0))),"")</f>
        <v/>
      </c>
      <c r="K481" s="471"/>
      <c r="L481" s="471"/>
      <c r="M481" s="471"/>
      <c r="N481" s="471"/>
      <c r="O481" s="471"/>
      <c r="P481" s="416"/>
      <c r="Q481" s="416"/>
      <c r="R481" s="416"/>
      <c r="S481" s="416"/>
      <c r="T481" s="416"/>
      <c r="U481" s="420" t="str">
        <f t="array" ref="U481">IFERROR(IF(INDEX('Disaggregation Data'!$O$315:$O$616,MATCH(LEFT(X481,255),LEFT('Disaggregation Data'!$J$315:$J$616,255),0))=0,"",INDEX('Disaggregation Data'!$O$315:$O$616,MATCH(LEFT(X481,255),LEFT('Disaggregation Data'!J$315:$J$616,255),0))),"")</f>
        <v/>
      </c>
      <c r="V481" s="434" t="str">
        <f t="array" ref="V481">IFERROR(IF(INDEX('Disaggregation Data'!$P$315:$P$616,MATCH(LEFT(X481,255),LEFT('Disaggregation Data'!$J$315:$J$616,255),0))=0,"",INDEX('Disaggregation Data'!$P$315:$P$616,MATCH(LEFT(X481,255),LEFT('Disaggregation Data'!J$315:$J$616,255),0))),"")</f>
        <v/>
      </c>
      <c r="W481" s="514"/>
      <c r="X481" s="514" t="str">
        <f t="shared" si="32"/>
        <v/>
      </c>
      <c r="Y481" s="514">
        <f t="shared" si="33"/>
        <v>114</v>
      </c>
      <c r="Z481" s="514" t="str">
        <f t="shared" si="34"/>
        <v/>
      </c>
      <c r="AA481" s="514" t="b">
        <f t="shared" si="35"/>
        <v>0</v>
      </c>
      <c r="AB481" s="514" t="s">
        <v>2000</v>
      </c>
      <c r="AC481" s="514" t="str">
        <f t="array" ref="AC481">IFERROR(IF(INDEX('Disaggregation Records'!$G$95:$G$183,MATCH(LEFT(Z481,255),LEFT('Disaggregation Records'!$D$95:$D$183,255),0))=0,"",INDEX('Disaggregation Records'!$G$95:$G$183,MATCH(LEFT(Z481,255),LEFT('Disaggregation Records'!$D$95:$D$183,255),0))),"")</f>
        <v/>
      </c>
      <c r="AD481" s="514" t="s">
        <v>883</v>
      </c>
      <c r="AE481" s="379"/>
      <c r="AF481" s="133"/>
      <c r="AG481" s="133"/>
    </row>
    <row r="482" spans="1:33" ht="47.1" customHeight="1" x14ac:dyDescent="0.25">
      <c r="A482" s="396">
        <v>16</v>
      </c>
      <c r="B482" s="414" t="str">
        <f>IFERROR(VLOOKUP(A482,'Coverage Indicators - Section D'!$A$10:$Y$42,25,FALSE),"")</f>
        <v/>
      </c>
      <c r="C482" s="509" t="str">
        <f t="array" ref="C482">IFERROR(IF(INDEX('Disaggregation Records'!$E$95:$E$183,MATCH(LEFT(Z482,255),LEFT('Disaggregation Records'!$D$95:$D$183,255),0))=0,"",INDEX('Disaggregation Records'!$E$95:$E$183,MATCH(LEFT(Z482,255),LEFT('Disaggregation Records'!$D$95:$D$183,255),0))),"")</f>
        <v/>
      </c>
      <c r="D482" s="509" t="str">
        <f t="array" ref="D482">IFERROR(IF(INDEX('Disaggregation Records'!$F$95:$F$183,MATCH(LEFT(Z482,255),LEFT('Disaggregation Records'!$D$95:$D$183,255),0))=0,"",INDEX('Disaggregation Records'!$F$95:$F$183,MATCH(LEFT(Z482,255),LEFT('Disaggregation Records'!$D$95:$D$183,255),0))),"")</f>
        <v/>
      </c>
      <c r="E482" s="416" t="str">
        <f t="array" ref="E482">IFERROR(IF(INDEX('Disaggregation Data'!$K$315:$K$616,MATCH(LEFT(X482,255),LEFT('Disaggregation Data'!$J$315:$J$616,255),0))=0,"",INDEX('Disaggregation Data'!$K$315:$K$616,MATCH(LEFT(X482,255),LEFT('Disaggregation Data'!J$315:$J$616,255),0))),"")</f>
        <v/>
      </c>
      <c r="F482" s="417" t="str">
        <f t="array" ref="F482">IFERROR(IF(INDEX('Disaggregation Data'!$L$315:$L$616,MATCH(LEFT(X482,255),LEFT('Disaggregation Data'!$J$315:$J$616,255),0))=0,"",INDEX('Disaggregation Data'!$L$315:$L$616,MATCH(LEFT(X482,255),LEFT('Disaggregation Data'!J$315:$J$616,255),0))),"")</f>
        <v/>
      </c>
      <c r="G482" s="481" t="str">
        <f t="array" ref="G482">IFERROR(IF(INDEX('Disaggregation Data'!$M$315:$M$616,MATCH(LEFT(X482,255),LEFT('Disaggregation Data'!$J$315:$J$616,255),0))=0,(E482/F482)*100,INDEX('Disaggregation Data'!$M$315:$M$616,MATCH(LEFT(X482,255),LEFT('Disaggregation Data'!J$315:$J$616,255),0))),"")</f>
        <v/>
      </c>
      <c r="H482" s="420" t="str">
        <f t="array" ref="H482">IFERROR(IF(INDEX('Disaggregation Data'!$N$315:$N$616,MATCH(LEFT(X482,255),LEFT('Disaggregation Data'!$J$315:$J$616,255),0))=0,"",INDEX('Disaggregation Data'!$N$315:$N$616,MATCH(LEFT(X482,255),LEFT('Disaggregation Data'!J$315:$J$616,255),0))),"")</f>
        <v/>
      </c>
      <c r="I482" s="420" t="str">
        <f t="array" ref="I482">IFERROR(IF(INDEX('Disaggregation Data'!$Q$315:$Q$616,MATCH(LEFT(X482,255),LEFT('Disaggregation Data'!$J$315:$J$616,255),0))=0,"",INDEX('Disaggregation Data'!$Q$315:$Q$616,MATCH(LEFT(X482,255),LEFT('Disaggregation Data'!J$315:$J$616,255),0))),"")</f>
        <v/>
      </c>
      <c r="J482" s="434" t="str">
        <f t="array" ref="J482">IFERROR(IF(INDEX('Disaggregation Data'!$R$315:$R$616,MATCH(LEFT(X482,255),LEFT('Disaggregation Data'!$J$315:$J$616,255),0))=0,"",INDEX('Disaggregation Data'!$R$315:$R$616,MATCH(LEFT(X482,255),LEFT('Disaggregation Data'!J$315:$J$616,255),0))),"")</f>
        <v/>
      </c>
      <c r="K482" s="471"/>
      <c r="L482" s="471"/>
      <c r="M482" s="471"/>
      <c r="N482" s="471"/>
      <c r="O482" s="471"/>
      <c r="P482" s="416"/>
      <c r="Q482" s="416"/>
      <c r="R482" s="416"/>
      <c r="S482" s="416"/>
      <c r="T482" s="416"/>
      <c r="U482" s="420" t="str">
        <f t="array" ref="U482">IFERROR(IF(INDEX('Disaggregation Data'!$O$315:$O$616,MATCH(LEFT(X482,255),LEFT('Disaggregation Data'!$J$315:$J$616,255),0))=0,"",INDEX('Disaggregation Data'!$O$315:$O$616,MATCH(LEFT(X482,255),LEFT('Disaggregation Data'!J$315:$J$616,255),0))),"")</f>
        <v/>
      </c>
      <c r="V482" s="434" t="str">
        <f t="array" ref="V482">IFERROR(IF(INDEX('Disaggregation Data'!$P$315:$P$616,MATCH(LEFT(X482,255),LEFT('Disaggregation Data'!$J$315:$J$616,255),0))=0,"",INDEX('Disaggregation Data'!$P$315:$P$616,MATCH(LEFT(X482,255),LEFT('Disaggregation Data'!J$315:$J$616,255),0))),"")</f>
        <v/>
      </c>
      <c r="W482" s="514"/>
      <c r="X482" s="514" t="str">
        <f t="shared" si="32"/>
        <v/>
      </c>
      <c r="Y482" s="514">
        <f t="shared" si="33"/>
        <v>115</v>
      </c>
      <c r="Z482" s="514" t="str">
        <f t="shared" si="34"/>
        <v/>
      </c>
      <c r="AA482" s="514" t="b">
        <f t="shared" si="35"/>
        <v>0</v>
      </c>
      <c r="AB482" s="514" t="s">
        <v>2001</v>
      </c>
      <c r="AC482" s="514" t="str">
        <f t="array" ref="AC482">IFERROR(IF(INDEX('Disaggregation Records'!$G$95:$G$183,MATCH(LEFT(Z482,255),LEFT('Disaggregation Records'!$D$95:$D$183,255),0))=0,"",INDEX('Disaggregation Records'!$G$95:$G$183,MATCH(LEFT(Z482,255),LEFT('Disaggregation Records'!$D$95:$D$183,255),0))),"")</f>
        <v/>
      </c>
      <c r="AD482" s="514" t="s">
        <v>883</v>
      </c>
      <c r="AE482" s="379"/>
      <c r="AF482" s="133"/>
      <c r="AG482" s="133"/>
    </row>
    <row r="483" spans="1:33" ht="47.1" customHeight="1" x14ac:dyDescent="0.25">
      <c r="A483" s="396">
        <v>16</v>
      </c>
      <c r="B483" s="414" t="str">
        <f>IFERROR(VLOOKUP(A483,'Coverage Indicators - Section D'!$A$10:$Y$42,25,FALSE),"")</f>
        <v/>
      </c>
      <c r="C483" s="509" t="str">
        <f t="array" ref="C483">IFERROR(IF(INDEX('Disaggregation Records'!$E$95:$E$183,MATCH(LEFT(Z483,255),LEFT('Disaggregation Records'!$D$95:$D$183,255),0))=0,"",INDEX('Disaggregation Records'!$E$95:$E$183,MATCH(LEFT(Z483,255),LEFT('Disaggregation Records'!$D$95:$D$183,255),0))),"")</f>
        <v/>
      </c>
      <c r="D483" s="509" t="str">
        <f t="array" ref="D483">IFERROR(IF(INDEX('Disaggregation Records'!$F$95:$F$183,MATCH(LEFT(Z483,255),LEFT('Disaggregation Records'!$D$95:$D$183,255),0))=0,"",INDEX('Disaggregation Records'!$F$95:$F$183,MATCH(LEFT(Z483,255),LEFT('Disaggregation Records'!$D$95:$D$183,255),0))),"")</f>
        <v/>
      </c>
      <c r="E483" s="416" t="str">
        <f t="array" ref="E483">IFERROR(IF(INDEX('Disaggregation Data'!$K$315:$K$616,MATCH(LEFT(X483,255),LEFT('Disaggregation Data'!$J$315:$J$616,255),0))=0,"",INDEX('Disaggregation Data'!$K$315:$K$616,MATCH(LEFT(X483,255),LEFT('Disaggregation Data'!J$315:$J$616,255),0))),"")</f>
        <v/>
      </c>
      <c r="F483" s="417" t="str">
        <f t="array" ref="F483">IFERROR(IF(INDEX('Disaggregation Data'!$L$315:$L$616,MATCH(LEFT(X483,255),LEFT('Disaggregation Data'!$J$315:$J$616,255),0))=0,"",INDEX('Disaggregation Data'!$L$315:$L$616,MATCH(LEFT(X483,255),LEFT('Disaggregation Data'!J$315:$J$616,255),0))),"")</f>
        <v/>
      </c>
      <c r="G483" s="481" t="str">
        <f t="array" ref="G483">IFERROR(IF(INDEX('Disaggregation Data'!$M$315:$M$616,MATCH(LEFT(X483,255),LEFT('Disaggregation Data'!$J$315:$J$616,255),0))=0,(E483/F483)*100,INDEX('Disaggregation Data'!$M$315:$M$616,MATCH(LEFT(X483,255),LEFT('Disaggregation Data'!J$315:$J$616,255),0))),"")</f>
        <v/>
      </c>
      <c r="H483" s="420" t="str">
        <f t="array" ref="H483">IFERROR(IF(INDEX('Disaggregation Data'!$N$315:$N$616,MATCH(LEFT(X483,255),LEFT('Disaggregation Data'!$J$315:$J$616,255),0))=0,"",INDEX('Disaggregation Data'!$N$315:$N$616,MATCH(LEFT(X483,255),LEFT('Disaggregation Data'!J$315:$J$616,255),0))),"")</f>
        <v/>
      </c>
      <c r="I483" s="420" t="str">
        <f t="array" ref="I483">IFERROR(IF(INDEX('Disaggregation Data'!$Q$315:$Q$616,MATCH(LEFT(X483,255),LEFT('Disaggregation Data'!$J$315:$J$616,255),0))=0,"",INDEX('Disaggregation Data'!$Q$315:$Q$616,MATCH(LEFT(X483,255),LEFT('Disaggregation Data'!J$315:$J$616,255),0))),"")</f>
        <v/>
      </c>
      <c r="J483" s="434" t="str">
        <f t="array" ref="J483">IFERROR(IF(INDEX('Disaggregation Data'!$R$315:$R$616,MATCH(LEFT(X483,255),LEFT('Disaggregation Data'!$J$315:$J$616,255),0))=0,"",INDEX('Disaggregation Data'!$R$315:$R$616,MATCH(LEFT(X483,255),LEFT('Disaggregation Data'!J$315:$J$616,255),0))),"")</f>
        <v/>
      </c>
      <c r="K483" s="471"/>
      <c r="L483" s="471"/>
      <c r="M483" s="471"/>
      <c r="N483" s="471"/>
      <c r="O483" s="471"/>
      <c r="P483" s="416"/>
      <c r="Q483" s="416"/>
      <c r="R483" s="416"/>
      <c r="S483" s="416"/>
      <c r="T483" s="416"/>
      <c r="U483" s="420" t="str">
        <f t="array" ref="U483">IFERROR(IF(INDEX('Disaggregation Data'!$O$315:$O$616,MATCH(LEFT(X483,255),LEFT('Disaggregation Data'!$J$315:$J$616,255),0))=0,"",INDEX('Disaggregation Data'!$O$315:$O$616,MATCH(LEFT(X483,255),LEFT('Disaggregation Data'!J$315:$J$616,255),0))),"")</f>
        <v/>
      </c>
      <c r="V483" s="434" t="str">
        <f t="array" ref="V483">IFERROR(IF(INDEX('Disaggregation Data'!$P$315:$P$616,MATCH(LEFT(X483,255),LEFT('Disaggregation Data'!$J$315:$J$616,255),0))=0,"",INDEX('Disaggregation Data'!$P$315:$P$616,MATCH(LEFT(X483,255),LEFT('Disaggregation Data'!J$315:$J$616,255),0))),"")</f>
        <v/>
      </c>
      <c r="W483" s="514"/>
      <c r="X483" s="514" t="str">
        <f t="shared" si="32"/>
        <v/>
      </c>
      <c r="Y483" s="514">
        <f t="shared" si="33"/>
        <v>116</v>
      </c>
      <c r="Z483" s="514" t="str">
        <f t="shared" si="34"/>
        <v/>
      </c>
      <c r="AA483" s="514" t="b">
        <f t="shared" si="35"/>
        <v>0</v>
      </c>
      <c r="AB483" s="514" t="s">
        <v>2002</v>
      </c>
      <c r="AC483" s="514" t="str">
        <f t="array" ref="AC483">IFERROR(IF(INDEX('Disaggregation Records'!$G$95:$G$183,MATCH(LEFT(Z483,255),LEFT('Disaggregation Records'!$D$95:$D$183,255),0))=0,"",INDEX('Disaggregation Records'!$G$95:$G$183,MATCH(LEFT(Z483,255),LEFT('Disaggregation Records'!$D$95:$D$183,255),0))),"")</f>
        <v/>
      </c>
      <c r="AD483" s="514" t="s">
        <v>883</v>
      </c>
      <c r="AE483" s="379"/>
      <c r="AF483" s="133"/>
      <c r="AG483" s="133"/>
    </row>
    <row r="484" spans="1:33" ht="47.1" customHeight="1" x14ac:dyDescent="0.25">
      <c r="A484" s="396">
        <v>16</v>
      </c>
      <c r="B484" s="414" t="str">
        <f>IFERROR(VLOOKUP(A484,'Coverage Indicators - Section D'!$A$10:$Y$42,25,FALSE),"")</f>
        <v/>
      </c>
      <c r="C484" s="509" t="str">
        <f t="array" ref="C484">IFERROR(IF(INDEX('Disaggregation Records'!$E$95:$E$183,MATCH(LEFT(Z484,255),LEFT('Disaggregation Records'!$D$95:$D$183,255),0))=0,"",INDEX('Disaggregation Records'!$E$95:$E$183,MATCH(LEFT(Z484,255),LEFT('Disaggregation Records'!$D$95:$D$183,255),0))),"")</f>
        <v/>
      </c>
      <c r="D484" s="509" t="str">
        <f t="array" ref="D484">IFERROR(IF(INDEX('Disaggregation Records'!$F$95:$F$183,MATCH(LEFT(Z484,255),LEFT('Disaggregation Records'!$D$95:$D$183,255),0))=0,"",INDEX('Disaggregation Records'!$F$95:$F$183,MATCH(LEFT(Z484,255),LEFT('Disaggregation Records'!$D$95:$D$183,255),0))),"")</f>
        <v/>
      </c>
      <c r="E484" s="416" t="str">
        <f t="array" ref="E484">IFERROR(IF(INDEX('Disaggregation Data'!$K$315:$K$616,MATCH(LEFT(X484,255),LEFT('Disaggregation Data'!$J$315:$J$616,255),0))=0,"",INDEX('Disaggregation Data'!$K$315:$K$616,MATCH(LEFT(X484,255),LEFT('Disaggregation Data'!J$315:$J$616,255),0))),"")</f>
        <v/>
      </c>
      <c r="F484" s="417" t="str">
        <f t="array" ref="F484">IFERROR(IF(INDEX('Disaggregation Data'!$L$315:$L$616,MATCH(LEFT(X484,255),LEFT('Disaggregation Data'!$J$315:$J$616,255),0))=0,"",INDEX('Disaggregation Data'!$L$315:$L$616,MATCH(LEFT(X484,255),LEFT('Disaggregation Data'!J$315:$J$616,255),0))),"")</f>
        <v/>
      </c>
      <c r="G484" s="481" t="str">
        <f t="array" ref="G484">IFERROR(IF(INDEX('Disaggregation Data'!$M$315:$M$616,MATCH(LEFT(X484,255),LEFT('Disaggregation Data'!$J$315:$J$616,255),0))=0,(E484/F484)*100,INDEX('Disaggregation Data'!$M$315:$M$616,MATCH(LEFT(X484,255),LEFT('Disaggregation Data'!J$315:$J$616,255),0))),"")</f>
        <v/>
      </c>
      <c r="H484" s="420" t="str">
        <f t="array" ref="H484">IFERROR(IF(INDEX('Disaggregation Data'!$N$315:$N$616,MATCH(LEFT(X484,255),LEFT('Disaggregation Data'!$J$315:$J$616,255),0))=0,"",INDEX('Disaggregation Data'!$N$315:$N$616,MATCH(LEFT(X484,255),LEFT('Disaggregation Data'!J$315:$J$616,255),0))),"")</f>
        <v/>
      </c>
      <c r="I484" s="420" t="str">
        <f t="array" ref="I484">IFERROR(IF(INDEX('Disaggregation Data'!$Q$315:$Q$616,MATCH(LEFT(X484,255),LEFT('Disaggregation Data'!$J$315:$J$616,255),0))=0,"",INDEX('Disaggregation Data'!$Q$315:$Q$616,MATCH(LEFT(X484,255),LEFT('Disaggregation Data'!J$315:$J$616,255),0))),"")</f>
        <v/>
      </c>
      <c r="J484" s="434" t="str">
        <f t="array" ref="J484">IFERROR(IF(INDEX('Disaggregation Data'!$R$315:$R$616,MATCH(LEFT(X484,255),LEFT('Disaggregation Data'!$J$315:$J$616,255),0))=0,"",INDEX('Disaggregation Data'!$R$315:$R$616,MATCH(LEFT(X484,255),LEFT('Disaggregation Data'!J$315:$J$616,255),0))),"")</f>
        <v/>
      </c>
      <c r="K484" s="471"/>
      <c r="L484" s="471"/>
      <c r="M484" s="471"/>
      <c r="N484" s="471"/>
      <c r="O484" s="471"/>
      <c r="P484" s="416"/>
      <c r="Q484" s="416"/>
      <c r="R484" s="416"/>
      <c r="S484" s="416"/>
      <c r="T484" s="416"/>
      <c r="U484" s="420" t="str">
        <f t="array" ref="U484">IFERROR(IF(INDEX('Disaggregation Data'!$O$315:$O$616,MATCH(LEFT(X484,255),LEFT('Disaggregation Data'!$J$315:$J$616,255),0))=0,"",INDEX('Disaggregation Data'!$O$315:$O$616,MATCH(LEFT(X484,255),LEFT('Disaggregation Data'!J$315:$J$616,255),0))),"")</f>
        <v/>
      </c>
      <c r="V484" s="434" t="str">
        <f t="array" ref="V484">IFERROR(IF(INDEX('Disaggregation Data'!$P$315:$P$616,MATCH(LEFT(X484,255),LEFT('Disaggregation Data'!$J$315:$J$616,255),0))=0,"",INDEX('Disaggregation Data'!$P$315:$P$616,MATCH(LEFT(X484,255),LEFT('Disaggregation Data'!J$315:$J$616,255),0))),"")</f>
        <v/>
      </c>
      <c r="W484" s="514"/>
      <c r="X484" s="514" t="str">
        <f t="shared" si="32"/>
        <v/>
      </c>
      <c r="Y484" s="514">
        <f t="shared" si="33"/>
        <v>117</v>
      </c>
      <c r="Z484" s="514" t="str">
        <f t="shared" si="34"/>
        <v/>
      </c>
      <c r="AA484" s="514" t="b">
        <f t="shared" si="35"/>
        <v>0</v>
      </c>
      <c r="AB484" s="514" t="s">
        <v>2003</v>
      </c>
      <c r="AC484" s="514" t="str">
        <f t="array" ref="AC484">IFERROR(IF(INDEX('Disaggregation Records'!$G$95:$G$183,MATCH(LEFT(Z484,255),LEFT('Disaggregation Records'!$D$95:$D$183,255),0))=0,"",INDEX('Disaggregation Records'!$G$95:$G$183,MATCH(LEFT(Z484,255),LEFT('Disaggregation Records'!$D$95:$D$183,255),0))),"")</f>
        <v/>
      </c>
      <c r="AD484" s="514" t="s">
        <v>883</v>
      </c>
      <c r="AE484" s="379"/>
      <c r="AF484" s="133"/>
      <c r="AG484" s="133"/>
    </row>
    <row r="485" spans="1:33" ht="47.1" customHeight="1" x14ac:dyDescent="0.25">
      <c r="A485" s="396">
        <v>16</v>
      </c>
      <c r="B485" s="414" t="str">
        <f>IFERROR(VLOOKUP(A485,'Coverage Indicators - Section D'!$A$10:$Y$42,25,FALSE),"")</f>
        <v/>
      </c>
      <c r="C485" s="509" t="str">
        <f t="array" ref="C485">IFERROR(IF(INDEX('Disaggregation Records'!$E$95:$E$183,MATCH(LEFT(Z485,255),LEFT('Disaggregation Records'!$D$95:$D$183,255),0))=0,"",INDEX('Disaggregation Records'!$E$95:$E$183,MATCH(LEFT(Z485,255),LEFT('Disaggregation Records'!$D$95:$D$183,255),0))),"")</f>
        <v/>
      </c>
      <c r="D485" s="509" t="str">
        <f t="array" ref="D485">IFERROR(IF(INDEX('Disaggregation Records'!$F$95:$F$183,MATCH(LEFT(Z485,255),LEFT('Disaggregation Records'!$D$95:$D$183,255),0))=0,"",INDEX('Disaggregation Records'!$F$95:$F$183,MATCH(LEFT(Z485,255),LEFT('Disaggregation Records'!$D$95:$D$183,255),0))),"")</f>
        <v/>
      </c>
      <c r="E485" s="416" t="str">
        <f t="array" ref="E485">IFERROR(IF(INDEX('Disaggregation Data'!$K$315:$K$616,MATCH(LEFT(X485,255),LEFT('Disaggregation Data'!$J$315:$J$616,255),0))=0,"",INDEX('Disaggregation Data'!$K$315:$K$616,MATCH(LEFT(X485,255),LEFT('Disaggregation Data'!J$315:$J$616,255),0))),"")</f>
        <v/>
      </c>
      <c r="F485" s="417" t="str">
        <f t="array" ref="F485">IFERROR(IF(INDEX('Disaggregation Data'!$L$315:$L$616,MATCH(LEFT(X485,255),LEFT('Disaggregation Data'!$J$315:$J$616,255),0))=0,"",INDEX('Disaggregation Data'!$L$315:$L$616,MATCH(LEFT(X485,255),LEFT('Disaggregation Data'!J$315:$J$616,255),0))),"")</f>
        <v/>
      </c>
      <c r="G485" s="481" t="str">
        <f t="array" ref="G485">IFERROR(IF(INDEX('Disaggregation Data'!$M$315:$M$616,MATCH(LEFT(X485,255),LEFT('Disaggregation Data'!$J$315:$J$616,255),0))=0,(E485/F485)*100,INDEX('Disaggregation Data'!$M$315:$M$616,MATCH(LEFT(X485,255),LEFT('Disaggregation Data'!J$315:$J$616,255),0))),"")</f>
        <v/>
      </c>
      <c r="H485" s="420" t="str">
        <f t="array" ref="H485">IFERROR(IF(INDEX('Disaggregation Data'!$N$315:$N$616,MATCH(LEFT(X485,255),LEFT('Disaggregation Data'!$J$315:$J$616,255),0))=0,"",INDEX('Disaggregation Data'!$N$315:$N$616,MATCH(LEFT(X485,255),LEFT('Disaggregation Data'!J$315:$J$616,255),0))),"")</f>
        <v/>
      </c>
      <c r="I485" s="420" t="str">
        <f t="array" ref="I485">IFERROR(IF(INDEX('Disaggregation Data'!$Q$315:$Q$616,MATCH(LEFT(X485,255),LEFT('Disaggregation Data'!$J$315:$J$616,255),0))=0,"",INDEX('Disaggregation Data'!$Q$315:$Q$616,MATCH(LEFT(X485,255),LEFT('Disaggregation Data'!J$315:$J$616,255),0))),"")</f>
        <v/>
      </c>
      <c r="J485" s="434" t="str">
        <f t="array" ref="J485">IFERROR(IF(INDEX('Disaggregation Data'!$R$315:$R$616,MATCH(LEFT(X485,255),LEFT('Disaggregation Data'!$J$315:$J$616,255),0))=0,"",INDEX('Disaggregation Data'!$R$315:$R$616,MATCH(LEFT(X485,255),LEFT('Disaggregation Data'!J$315:$J$616,255),0))),"")</f>
        <v/>
      </c>
      <c r="K485" s="471"/>
      <c r="L485" s="471"/>
      <c r="M485" s="471"/>
      <c r="N485" s="471"/>
      <c r="O485" s="471"/>
      <c r="P485" s="416"/>
      <c r="Q485" s="416"/>
      <c r="R485" s="416"/>
      <c r="S485" s="416"/>
      <c r="T485" s="416"/>
      <c r="U485" s="420" t="str">
        <f t="array" ref="U485">IFERROR(IF(INDEX('Disaggregation Data'!$O$315:$O$616,MATCH(LEFT(X485,255),LEFT('Disaggregation Data'!$J$315:$J$616,255),0))=0,"",INDEX('Disaggregation Data'!$O$315:$O$616,MATCH(LEFT(X485,255),LEFT('Disaggregation Data'!J$315:$J$616,255),0))),"")</f>
        <v/>
      </c>
      <c r="V485" s="434" t="str">
        <f t="array" ref="V485">IFERROR(IF(INDEX('Disaggregation Data'!$P$315:$P$616,MATCH(LEFT(X485,255),LEFT('Disaggregation Data'!$J$315:$J$616,255),0))=0,"",INDEX('Disaggregation Data'!$P$315:$P$616,MATCH(LEFT(X485,255),LEFT('Disaggregation Data'!J$315:$J$616,255),0))),"")</f>
        <v/>
      </c>
      <c r="W485" s="514"/>
      <c r="X485" s="514" t="str">
        <f t="shared" si="32"/>
        <v/>
      </c>
      <c r="Y485" s="514">
        <f t="shared" si="33"/>
        <v>118</v>
      </c>
      <c r="Z485" s="514" t="str">
        <f t="shared" si="34"/>
        <v/>
      </c>
      <c r="AA485" s="514" t="b">
        <f t="shared" si="35"/>
        <v>0</v>
      </c>
      <c r="AB485" s="514" t="s">
        <v>2004</v>
      </c>
      <c r="AC485" s="514" t="str">
        <f t="array" ref="AC485">IFERROR(IF(INDEX('Disaggregation Records'!$G$95:$G$183,MATCH(LEFT(Z485,255),LEFT('Disaggregation Records'!$D$95:$D$183,255),0))=0,"",INDEX('Disaggregation Records'!$G$95:$G$183,MATCH(LEFT(Z485,255),LEFT('Disaggregation Records'!$D$95:$D$183,255),0))),"")</f>
        <v/>
      </c>
      <c r="AD485" s="514" t="s">
        <v>883</v>
      </c>
      <c r="AE485" s="379"/>
      <c r="AF485" s="133"/>
      <c r="AG485" s="133"/>
    </row>
    <row r="486" spans="1:33" ht="47.1" customHeight="1" x14ac:dyDescent="0.25">
      <c r="A486" s="396">
        <v>16</v>
      </c>
      <c r="B486" s="414" t="str">
        <f>IFERROR(VLOOKUP(A486,'Coverage Indicators - Section D'!$A$10:$Y$42,25,FALSE),"")</f>
        <v/>
      </c>
      <c r="C486" s="509" t="str">
        <f t="array" ref="C486">IFERROR(IF(INDEX('Disaggregation Records'!$E$95:$E$183,MATCH(LEFT(Z486,255),LEFT('Disaggregation Records'!$D$95:$D$183,255),0))=0,"",INDEX('Disaggregation Records'!$E$95:$E$183,MATCH(LEFT(Z486,255),LEFT('Disaggregation Records'!$D$95:$D$183,255),0))),"")</f>
        <v/>
      </c>
      <c r="D486" s="509" t="str">
        <f t="array" ref="D486">IFERROR(IF(INDEX('Disaggregation Records'!$F$95:$F$183,MATCH(LEFT(Z486,255),LEFT('Disaggregation Records'!$D$95:$D$183,255),0))=0,"",INDEX('Disaggregation Records'!$F$95:$F$183,MATCH(LEFT(Z486,255),LEFT('Disaggregation Records'!$D$95:$D$183,255),0))),"")</f>
        <v/>
      </c>
      <c r="E486" s="416" t="str">
        <f t="array" ref="E486">IFERROR(IF(INDEX('Disaggregation Data'!$K$315:$K$616,MATCH(LEFT(X486,255),LEFT('Disaggregation Data'!$J$315:$J$616,255),0))=0,"",INDEX('Disaggregation Data'!$K$315:$K$616,MATCH(LEFT(X486,255),LEFT('Disaggregation Data'!J$315:$J$616,255),0))),"")</f>
        <v/>
      </c>
      <c r="F486" s="417" t="str">
        <f t="array" ref="F486">IFERROR(IF(INDEX('Disaggregation Data'!$L$315:$L$616,MATCH(LEFT(X486,255),LEFT('Disaggregation Data'!$J$315:$J$616,255),0))=0,"",INDEX('Disaggregation Data'!$L$315:$L$616,MATCH(LEFT(X486,255),LEFT('Disaggregation Data'!J$315:$J$616,255),0))),"")</f>
        <v/>
      </c>
      <c r="G486" s="481" t="str">
        <f t="array" ref="G486">IFERROR(IF(INDEX('Disaggregation Data'!$M$315:$M$616,MATCH(LEFT(X486,255),LEFT('Disaggregation Data'!$J$315:$J$616,255),0))=0,(E486/F486)*100,INDEX('Disaggregation Data'!$M$315:$M$616,MATCH(LEFT(X486,255),LEFT('Disaggregation Data'!J$315:$J$616,255),0))),"")</f>
        <v/>
      </c>
      <c r="H486" s="420" t="str">
        <f t="array" ref="H486">IFERROR(IF(INDEX('Disaggregation Data'!$N$315:$N$616,MATCH(LEFT(X486,255),LEFT('Disaggregation Data'!$J$315:$J$616,255),0))=0,"",INDEX('Disaggregation Data'!$N$315:$N$616,MATCH(LEFT(X486,255),LEFT('Disaggregation Data'!J$315:$J$616,255),0))),"")</f>
        <v/>
      </c>
      <c r="I486" s="420" t="str">
        <f t="array" ref="I486">IFERROR(IF(INDEX('Disaggregation Data'!$Q$315:$Q$616,MATCH(LEFT(X486,255),LEFT('Disaggregation Data'!$J$315:$J$616,255),0))=0,"",INDEX('Disaggregation Data'!$Q$315:$Q$616,MATCH(LEFT(X486,255),LEFT('Disaggregation Data'!J$315:$J$616,255),0))),"")</f>
        <v/>
      </c>
      <c r="J486" s="434" t="str">
        <f t="array" ref="J486">IFERROR(IF(INDEX('Disaggregation Data'!$R$315:$R$616,MATCH(LEFT(X486,255),LEFT('Disaggregation Data'!$J$315:$J$616,255),0))=0,"",INDEX('Disaggregation Data'!$R$315:$R$616,MATCH(LEFT(X486,255),LEFT('Disaggregation Data'!J$315:$J$616,255),0))),"")</f>
        <v/>
      </c>
      <c r="K486" s="471"/>
      <c r="L486" s="471"/>
      <c r="M486" s="471"/>
      <c r="N486" s="471"/>
      <c r="O486" s="471"/>
      <c r="P486" s="416"/>
      <c r="Q486" s="416"/>
      <c r="R486" s="416"/>
      <c r="S486" s="416"/>
      <c r="T486" s="416"/>
      <c r="U486" s="420" t="str">
        <f t="array" ref="U486">IFERROR(IF(INDEX('Disaggregation Data'!$O$315:$O$616,MATCH(LEFT(X486,255),LEFT('Disaggregation Data'!$J$315:$J$616,255),0))=0,"",INDEX('Disaggregation Data'!$O$315:$O$616,MATCH(LEFT(X486,255),LEFT('Disaggregation Data'!J$315:$J$616,255),0))),"")</f>
        <v/>
      </c>
      <c r="V486" s="434" t="str">
        <f t="array" ref="V486">IFERROR(IF(INDEX('Disaggregation Data'!$P$315:$P$616,MATCH(LEFT(X486,255),LEFT('Disaggregation Data'!$J$315:$J$616,255),0))=0,"",INDEX('Disaggregation Data'!$P$315:$P$616,MATCH(LEFT(X486,255),LEFT('Disaggregation Data'!J$315:$J$616,255),0))),"")</f>
        <v/>
      </c>
      <c r="W486" s="514"/>
      <c r="X486" s="514" t="str">
        <f t="shared" si="32"/>
        <v/>
      </c>
      <c r="Y486" s="514">
        <f t="shared" si="33"/>
        <v>119</v>
      </c>
      <c r="Z486" s="514" t="str">
        <f t="shared" si="34"/>
        <v/>
      </c>
      <c r="AA486" s="514" t="b">
        <f t="shared" si="35"/>
        <v>0</v>
      </c>
      <c r="AB486" s="514" t="s">
        <v>2005</v>
      </c>
      <c r="AC486" s="514" t="str">
        <f t="array" ref="AC486">IFERROR(IF(INDEX('Disaggregation Records'!$G$95:$G$183,MATCH(LEFT(Z486,255),LEFT('Disaggregation Records'!$D$95:$D$183,255),0))=0,"",INDEX('Disaggregation Records'!$G$95:$G$183,MATCH(LEFT(Z486,255),LEFT('Disaggregation Records'!$D$95:$D$183,255),0))),"")</f>
        <v/>
      </c>
      <c r="AD486" s="514" t="s">
        <v>883</v>
      </c>
      <c r="AE486" s="379"/>
      <c r="AF486" s="133"/>
      <c r="AG486" s="133"/>
    </row>
    <row r="487" spans="1:33" ht="47.1" customHeight="1" x14ac:dyDescent="0.25">
      <c r="A487" s="396">
        <v>17</v>
      </c>
      <c r="B487" s="414" t="str">
        <f>IFERROR(VLOOKUP(A487,'Coverage Indicators - Section D'!$A$10:$Y$42,25,FALSE),"")</f>
        <v/>
      </c>
      <c r="C487" s="509" t="str">
        <f t="array" ref="C487">IFERROR(IF(INDEX('Disaggregation Records'!$E$95:$E$183,MATCH(LEFT(Z487,255),LEFT('Disaggregation Records'!$D$95:$D$183,255),0))=0,"",INDEX('Disaggregation Records'!$E$95:$E$183,MATCH(LEFT(Z487,255),LEFT('Disaggregation Records'!$D$95:$D$183,255),0))),"")</f>
        <v/>
      </c>
      <c r="D487" s="509" t="str">
        <f t="array" ref="D487">IFERROR(IF(INDEX('Disaggregation Records'!$F$95:$F$183,MATCH(LEFT(Z487,255),LEFT('Disaggregation Records'!$D$95:$D$183,255),0))=0,"",INDEX('Disaggregation Records'!$F$95:$F$183,MATCH(LEFT(Z487,255),LEFT('Disaggregation Records'!$D$95:$D$183,255),0))),"")</f>
        <v/>
      </c>
      <c r="E487" s="416" t="str">
        <f t="array" ref="E487">IFERROR(IF(INDEX('Disaggregation Data'!$K$315:$K$616,MATCH(LEFT(X487,255),LEFT('Disaggregation Data'!$J$315:$J$616,255),0))=0,"",INDEX('Disaggregation Data'!$K$315:$K$616,MATCH(LEFT(X487,255),LEFT('Disaggregation Data'!J$315:$J$616,255),0))),"")</f>
        <v/>
      </c>
      <c r="F487" s="417" t="str">
        <f t="array" ref="F487">IFERROR(IF(INDEX('Disaggregation Data'!$L$315:$L$616,MATCH(LEFT(X487,255),LEFT('Disaggregation Data'!$J$315:$J$616,255),0))=0,"",INDEX('Disaggregation Data'!$L$315:$L$616,MATCH(LEFT(X487,255),LEFT('Disaggregation Data'!J$315:$J$616,255),0))),"")</f>
        <v/>
      </c>
      <c r="G487" s="481" t="str">
        <f t="array" ref="G487">IFERROR(IF(INDEX('Disaggregation Data'!$M$315:$M$616,MATCH(LEFT(X487,255),LEFT('Disaggregation Data'!$J$315:$J$616,255),0))=0,(E487/F487)*100,INDEX('Disaggregation Data'!$M$315:$M$616,MATCH(LEFT(X487,255),LEFT('Disaggregation Data'!J$315:$J$616,255),0))),"")</f>
        <v/>
      </c>
      <c r="H487" s="420" t="str">
        <f t="array" ref="H487">IFERROR(IF(INDEX('Disaggregation Data'!$N$315:$N$616,MATCH(LEFT(X487,255),LEFT('Disaggregation Data'!$J$315:$J$616,255),0))=0,"",INDEX('Disaggregation Data'!$N$315:$N$616,MATCH(LEFT(X487,255),LEFT('Disaggregation Data'!J$315:$J$616,255),0))),"")</f>
        <v/>
      </c>
      <c r="I487" s="420" t="str">
        <f t="array" ref="I487">IFERROR(IF(INDEX('Disaggregation Data'!$Q$315:$Q$616,MATCH(LEFT(X487,255),LEFT('Disaggregation Data'!$J$315:$J$616,255),0))=0,"",INDEX('Disaggregation Data'!$Q$315:$Q$616,MATCH(LEFT(X487,255),LEFT('Disaggregation Data'!J$315:$J$616,255),0))),"")</f>
        <v/>
      </c>
      <c r="J487" s="434" t="str">
        <f t="array" ref="J487">IFERROR(IF(INDEX('Disaggregation Data'!$R$315:$R$616,MATCH(LEFT(X487,255),LEFT('Disaggregation Data'!$J$315:$J$616,255),0))=0,"",INDEX('Disaggregation Data'!$R$315:$R$616,MATCH(LEFT(X487,255),LEFT('Disaggregation Data'!J$315:$J$616,255),0))),"")</f>
        <v/>
      </c>
      <c r="K487" s="471"/>
      <c r="L487" s="471"/>
      <c r="M487" s="471"/>
      <c r="N487" s="471"/>
      <c r="O487" s="471"/>
      <c r="P487" s="416"/>
      <c r="Q487" s="416"/>
      <c r="R487" s="416"/>
      <c r="S487" s="416"/>
      <c r="T487" s="416"/>
      <c r="U487" s="420" t="str">
        <f t="array" ref="U487">IFERROR(IF(INDEX('Disaggregation Data'!$O$315:$O$616,MATCH(LEFT(X487,255),LEFT('Disaggregation Data'!$J$315:$J$616,255),0))=0,"",INDEX('Disaggregation Data'!$O$315:$O$616,MATCH(LEFT(X487,255),LEFT('Disaggregation Data'!J$315:$J$616,255),0))),"")</f>
        <v/>
      </c>
      <c r="V487" s="434" t="str">
        <f t="array" ref="V487">IFERROR(IF(INDEX('Disaggregation Data'!$P$315:$P$616,MATCH(LEFT(X487,255),LEFT('Disaggregation Data'!$J$315:$J$616,255),0))=0,"",INDEX('Disaggregation Data'!$P$315:$P$616,MATCH(LEFT(X487,255),LEFT('Disaggregation Data'!J$315:$J$616,255),0))),"")</f>
        <v/>
      </c>
      <c r="W487" s="514"/>
      <c r="X487" s="514" t="str">
        <f t="shared" si="32"/>
        <v/>
      </c>
      <c r="Y487" s="514">
        <f t="shared" si="33"/>
        <v>120</v>
      </c>
      <c r="Z487" s="514" t="str">
        <f t="shared" si="34"/>
        <v/>
      </c>
      <c r="AA487" s="514" t="b">
        <f t="shared" si="35"/>
        <v>0</v>
      </c>
      <c r="AB487" s="514" t="s">
        <v>2006</v>
      </c>
      <c r="AC487" s="514" t="str">
        <f t="array" ref="AC487">IFERROR(IF(INDEX('Disaggregation Records'!$G$95:$G$183,MATCH(LEFT(Z487,255),LEFT('Disaggregation Records'!$D$95:$D$183,255),0))=0,"",INDEX('Disaggregation Records'!$G$95:$G$183,MATCH(LEFT(Z487,255),LEFT('Disaggregation Records'!$D$95:$D$183,255),0))),"")</f>
        <v/>
      </c>
      <c r="AD487" s="514" t="s">
        <v>884</v>
      </c>
      <c r="AE487" s="379"/>
      <c r="AF487" s="133"/>
      <c r="AG487" s="133"/>
    </row>
    <row r="488" spans="1:33" ht="47.1" customHeight="1" x14ac:dyDescent="0.25">
      <c r="A488" s="396">
        <v>17</v>
      </c>
      <c r="B488" s="414" t="str">
        <f>IFERROR(VLOOKUP(A488,'Coverage Indicators - Section D'!$A$10:$Y$42,25,FALSE),"")</f>
        <v/>
      </c>
      <c r="C488" s="509" t="str">
        <f t="array" ref="C488">IFERROR(IF(INDEX('Disaggregation Records'!$E$95:$E$183,MATCH(LEFT(Z488,255),LEFT('Disaggregation Records'!$D$95:$D$183,255),0))=0,"",INDEX('Disaggregation Records'!$E$95:$E$183,MATCH(LEFT(Z488,255),LEFT('Disaggregation Records'!$D$95:$D$183,255),0))),"")</f>
        <v/>
      </c>
      <c r="D488" s="509" t="str">
        <f t="array" ref="D488">IFERROR(IF(INDEX('Disaggregation Records'!$F$95:$F$183,MATCH(LEFT(Z488,255),LEFT('Disaggregation Records'!$D$95:$D$183,255),0))=0,"",INDEX('Disaggregation Records'!$F$95:$F$183,MATCH(LEFT(Z488,255),LEFT('Disaggregation Records'!$D$95:$D$183,255),0))),"")</f>
        <v/>
      </c>
      <c r="E488" s="416" t="str">
        <f t="array" ref="E488">IFERROR(IF(INDEX('Disaggregation Data'!$K$315:$K$616,MATCH(LEFT(X488,255),LEFT('Disaggregation Data'!$J$315:$J$616,255),0))=0,"",INDEX('Disaggregation Data'!$K$315:$K$616,MATCH(LEFT(X488,255),LEFT('Disaggregation Data'!J$315:$J$616,255),0))),"")</f>
        <v/>
      </c>
      <c r="F488" s="417" t="str">
        <f t="array" ref="F488">IFERROR(IF(INDEX('Disaggregation Data'!$L$315:$L$616,MATCH(LEFT(X488,255),LEFT('Disaggregation Data'!$J$315:$J$616,255),0))=0,"",INDEX('Disaggregation Data'!$L$315:$L$616,MATCH(LEFT(X488,255),LEFT('Disaggregation Data'!J$315:$J$616,255),0))),"")</f>
        <v/>
      </c>
      <c r="G488" s="481" t="str">
        <f t="array" ref="G488">IFERROR(IF(INDEX('Disaggregation Data'!$M$315:$M$616,MATCH(LEFT(X488,255),LEFT('Disaggregation Data'!$J$315:$J$616,255),0))=0,(E488/F488)*100,INDEX('Disaggregation Data'!$M$315:$M$616,MATCH(LEFT(X488,255),LEFT('Disaggregation Data'!J$315:$J$616,255),0))),"")</f>
        <v/>
      </c>
      <c r="H488" s="420" t="str">
        <f t="array" ref="H488">IFERROR(IF(INDEX('Disaggregation Data'!$N$315:$N$616,MATCH(LEFT(X488,255),LEFT('Disaggregation Data'!$J$315:$J$616,255),0))=0,"",INDEX('Disaggregation Data'!$N$315:$N$616,MATCH(LEFT(X488,255),LEFT('Disaggregation Data'!J$315:$J$616,255),0))),"")</f>
        <v/>
      </c>
      <c r="I488" s="420" t="str">
        <f t="array" ref="I488">IFERROR(IF(INDEX('Disaggregation Data'!$Q$315:$Q$616,MATCH(LEFT(X488,255),LEFT('Disaggregation Data'!$J$315:$J$616,255),0))=0,"",INDEX('Disaggregation Data'!$Q$315:$Q$616,MATCH(LEFT(X488,255),LEFT('Disaggregation Data'!J$315:$J$616,255),0))),"")</f>
        <v/>
      </c>
      <c r="J488" s="434" t="str">
        <f t="array" ref="J488">IFERROR(IF(INDEX('Disaggregation Data'!$R$315:$R$616,MATCH(LEFT(X488,255),LEFT('Disaggregation Data'!$J$315:$J$616,255),0))=0,"",INDEX('Disaggregation Data'!$R$315:$R$616,MATCH(LEFT(X488,255),LEFT('Disaggregation Data'!J$315:$J$616,255),0))),"")</f>
        <v/>
      </c>
      <c r="K488" s="471"/>
      <c r="L488" s="471"/>
      <c r="M488" s="471"/>
      <c r="N488" s="471"/>
      <c r="O488" s="471"/>
      <c r="P488" s="416"/>
      <c r="Q488" s="416"/>
      <c r="R488" s="416"/>
      <c r="S488" s="416"/>
      <c r="T488" s="416"/>
      <c r="U488" s="420" t="str">
        <f t="array" ref="U488">IFERROR(IF(INDEX('Disaggregation Data'!$O$315:$O$616,MATCH(LEFT(X488,255),LEFT('Disaggregation Data'!$J$315:$J$616,255),0))=0,"",INDEX('Disaggregation Data'!$O$315:$O$616,MATCH(LEFT(X488,255),LEFT('Disaggregation Data'!J$315:$J$616,255),0))),"")</f>
        <v/>
      </c>
      <c r="V488" s="434" t="str">
        <f t="array" ref="V488">IFERROR(IF(INDEX('Disaggregation Data'!$P$315:$P$616,MATCH(LEFT(X488,255),LEFT('Disaggregation Data'!$J$315:$J$616,255),0))=0,"",INDEX('Disaggregation Data'!$P$315:$P$616,MATCH(LEFT(X488,255),LEFT('Disaggregation Data'!J$315:$J$616,255),0))),"")</f>
        <v/>
      </c>
      <c r="W488" s="514"/>
      <c r="X488" s="514" t="str">
        <f t="shared" si="32"/>
        <v/>
      </c>
      <c r="Y488" s="514">
        <f t="shared" si="33"/>
        <v>121</v>
      </c>
      <c r="Z488" s="514" t="str">
        <f t="shared" si="34"/>
        <v/>
      </c>
      <c r="AA488" s="514" t="b">
        <f t="shared" si="35"/>
        <v>0</v>
      </c>
      <c r="AB488" s="514" t="s">
        <v>2007</v>
      </c>
      <c r="AC488" s="514" t="str">
        <f t="array" ref="AC488">IFERROR(IF(INDEX('Disaggregation Records'!$G$95:$G$183,MATCH(LEFT(Z488,255),LEFT('Disaggregation Records'!$D$95:$D$183,255),0))=0,"",INDEX('Disaggregation Records'!$G$95:$G$183,MATCH(LEFT(Z488,255),LEFT('Disaggregation Records'!$D$95:$D$183,255),0))),"")</f>
        <v/>
      </c>
      <c r="AD488" s="514" t="s">
        <v>884</v>
      </c>
      <c r="AE488" s="379"/>
      <c r="AF488" s="133"/>
      <c r="AG488" s="133"/>
    </row>
    <row r="489" spans="1:33" ht="47.1" customHeight="1" x14ac:dyDescent="0.25">
      <c r="A489" s="396">
        <v>17</v>
      </c>
      <c r="B489" s="414" t="str">
        <f>IFERROR(VLOOKUP(A489,'Coverage Indicators - Section D'!$A$10:$Y$42,25,FALSE),"")</f>
        <v/>
      </c>
      <c r="C489" s="509" t="str">
        <f t="array" ref="C489">IFERROR(IF(INDEX('Disaggregation Records'!$E$95:$E$183,MATCH(LEFT(Z489,255),LEFT('Disaggregation Records'!$D$95:$D$183,255),0))=0,"",INDEX('Disaggregation Records'!$E$95:$E$183,MATCH(LEFT(Z489,255),LEFT('Disaggregation Records'!$D$95:$D$183,255),0))),"")</f>
        <v/>
      </c>
      <c r="D489" s="509" t="str">
        <f t="array" ref="D489">IFERROR(IF(INDEX('Disaggregation Records'!$F$95:$F$183,MATCH(LEFT(Z489,255),LEFT('Disaggregation Records'!$D$95:$D$183,255),0))=0,"",INDEX('Disaggregation Records'!$F$95:$F$183,MATCH(LEFT(Z489,255),LEFT('Disaggregation Records'!$D$95:$D$183,255),0))),"")</f>
        <v/>
      </c>
      <c r="E489" s="416" t="str">
        <f t="array" ref="E489">IFERROR(IF(INDEX('Disaggregation Data'!$K$315:$K$616,MATCH(LEFT(X489,255),LEFT('Disaggregation Data'!$J$315:$J$616,255),0))=0,"",INDEX('Disaggregation Data'!$K$315:$K$616,MATCH(LEFT(X489,255),LEFT('Disaggregation Data'!J$315:$J$616,255),0))),"")</f>
        <v/>
      </c>
      <c r="F489" s="417" t="str">
        <f t="array" ref="F489">IFERROR(IF(INDEX('Disaggregation Data'!$L$315:$L$616,MATCH(LEFT(X489,255),LEFT('Disaggregation Data'!$J$315:$J$616,255),0))=0,"",INDEX('Disaggregation Data'!$L$315:$L$616,MATCH(LEFT(X489,255),LEFT('Disaggregation Data'!J$315:$J$616,255),0))),"")</f>
        <v/>
      </c>
      <c r="G489" s="481" t="str">
        <f t="array" ref="G489">IFERROR(IF(INDEX('Disaggregation Data'!$M$315:$M$616,MATCH(LEFT(X489,255),LEFT('Disaggregation Data'!$J$315:$J$616,255),0))=0,(E489/F489)*100,INDEX('Disaggregation Data'!$M$315:$M$616,MATCH(LEFT(X489,255),LEFT('Disaggregation Data'!J$315:$J$616,255),0))),"")</f>
        <v/>
      </c>
      <c r="H489" s="420" t="str">
        <f t="array" ref="H489">IFERROR(IF(INDEX('Disaggregation Data'!$N$315:$N$616,MATCH(LEFT(X489,255),LEFT('Disaggregation Data'!$J$315:$J$616,255),0))=0,"",INDEX('Disaggregation Data'!$N$315:$N$616,MATCH(LEFT(X489,255),LEFT('Disaggregation Data'!J$315:$J$616,255),0))),"")</f>
        <v/>
      </c>
      <c r="I489" s="420" t="str">
        <f t="array" ref="I489">IFERROR(IF(INDEX('Disaggregation Data'!$Q$315:$Q$616,MATCH(LEFT(X489,255),LEFT('Disaggregation Data'!$J$315:$J$616,255),0))=0,"",INDEX('Disaggregation Data'!$Q$315:$Q$616,MATCH(LEFT(X489,255),LEFT('Disaggregation Data'!J$315:$J$616,255),0))),"")</f>
        <v/>
      </c>
      <c r="J489" s="434" t="str">
        <f t="array" ref="J489">IFERROR(IF(INDEX('Disaggregation Data'!$R$315:$R$616,MATCH(LEFT(X489,255),LEFT('Disaggregation Data'!$J$315:$J$616,255),0))=0,"",INDEX('Disaggregation Data'!$R$315:$R$616,MATCH(LEFT(X489,255),LEFT('Disaggregation Data'!J$315:$J$616,255),0))),"")</f>
        <v/>
      </c>
      <c r="K489" s="471"/>
      <c r="L489" s="471"/>
      <c r="M489" s="471"/>
      <c r="N489" s="471"/>
      <c r="O489" s="471"/>
      <c r="P489" s="416"/>
      <c r="Q489" s="416"/>
      <c r="R489" s="416"/>
      <c r="S489" s="416"/>
      <c r="T489" s="416"/>
      <c r="U489" s="420" t="str">
        <f t="array" ref="U489">IFERROR(IF(INDEX('Disaggregation Data'!$O$315:$O$616,MATCH(LEFT(X489,255),LEFT('Disaggregation Data'!$J$315:$J$616,255),0))=0,"",INDEX('Disaggregation Data'!$O$315:$O$616,MATCH(LEFT(X489,255),LEFT('Disaggregation Data'!J$315:$J$616,255),0))),"")</f>
        <v/>
      </c>
      <c r="V489" s="434" t="str">
        <f t="array" ref="V489">IFERROR(IF(INDEX('Disaggregation Data'!$P$315:$P$616,MATCH(LEFT(X489,255),LEFT('Disaggregation Data'!$J$315:$J$616,255),0))=0,"",INDEX('Disaggregation Data'!$P$315:$P$616,MATCH(LEFT(X489,255),LEFT('Disaggregation Data'!J$315:$J$616,255),0))),"")</f>
        <v/>
      </c>
      <c r="W489" s="514"/>
      <c r="X489" s="514" t="str">
        <f t="shared" si="32"/>
        <v/>
      </c>
      <c r="Y489" s="514">
        <f t="shared" si="33"/>
        <v>122</v>
      </c>
      <c r="Z489" s="514" t="str">
        <f t="shared" si="34"/>
        <v/>
      </c>
      <c r="AA489" s="514" t="b">
        <f t="shared" si="35"/>
        <v>0</v>
      </c>
      <c r="AB489" s="514" t="s">
        <v>2008</v>
      </c>
      <c r="AC489" s="514" t="str">
        <f t="array" ref="AC489">IFERROR(IF(INDEX('Disaggregation Records'!$G$95:$G$183,MATCH(LEFT(Z489,255),LEFT('Disaggregation Records'!$D$95:$D$183,255),0))=0,"",INDEX('Disaggregation Records'!$G$95:$G$183,MATCH(LEFT(Z489,255),LEFT('Disaggregation Records'!$D$95:$D$183,255),0))),"")</f>
        <v/>
      </c>
      <c r="AD489" s="514" t="s">
        <v>884</v>
      </c>
      <c r="AE489" s="379"/>
      <c r="AF489" s="133"/>
      <c r="AG489" s="133"/>
    </row>
    <row r="490" spans="1:33" ht="47.1" customHeight="1" x14ac:dyDescent="0.25">
      <c r="A490" s="396">
        <v>17</v>
      </c>
      <c r="B490" s="414" t="str">
        <f>IFERROR(VLOOKUP(A490,'Coverage Indicators - Section D'!$A$10:$Y$42,25,FALSE),"")</f>
        <v/>
      </c>
      <c r="C490" s="509" t="str">
        <f t="array" ref="C490">IFERROR(IF(INDEX('Disaggregation Records'!$E$95:$E$183,MATCH(LEFT(Z490,255),LEFT('Disaggregation Records'!$D$95:$D$183,255),0))=0,"",INDEX('Disaggregation Records'!$E$95:$E$183,MATCH(LEFT(Z490,255),LEFT('Disaggregation Records'!$D$95:$D$183,255),0))),"")</f>
        <v/>
      </c>
      <c r="D490" s="509" t="str">
        <f t="array" ref="D490">IFERROR(IF(INDEX('Disaggregation Records'!$F$95:$F$183,MATCH(LEFT(Z490,255),LEFT('Disaggregation Records'!$D$95:$D$183,255),0))=0,"",INDEX('Disaggregation Records'!$F$95:$F$183,MATCH(LEFT(Z490,255),LEFT('Disaggregation Records'!$D$95:$D$183,255),0))),"")</f>
        <v/>
      </c>
      <c r="E490" s="416" t="str">
        <f t="array" ref="E490">IFERROR(IF(INDEX('Disaggregation Data'!$K$315:$K$616,MATCH(LEFT(X490,255),LEFT('Disaggregation Data'!$J$315:$J$616,255),0))=0,"",INDEX('Disaggregation Data'!$K$315:$K$616,MATCH(LEFT(X490,255),LEFT('Disaggregation Data'!J$315:$J$616,255),0))),"")</f>
        <v/>
      </c>
      <c r="F490" s="417" t="str">
        <f t="array" ref="F490">IFERROR(IF(INDEX('Disaggregation Data'!$L$315:$L$616,MATCH(LEFT(X490,255),LEFT('Disaggregation Data'!$J$315:$J$616,255),0))=0,"",INDEX('Disaggregation Data'!$L$315:$L$616,MATCH(LEFT(X490,255),LEFT('Disaggregation Data'!J$315:$J$616,255),0))),"")</f>
        <v/>
      </c>
      <c r="G490" s="481" t="str">
        <f t="array" ref="G490">IFERROR(IF(INDEX('Disaggregation Data'!$M$315:$M$616,MATCH(LEFT(X490,255),LEFT('Disaggregation Data'!$J$315:$J$616,255),0))=0,(E490/F490)*100,INDEX('Disaggregation Data'!$M$315:$M$616,MATCH(LEFT(X490,255),LEFT('Disaggregation Data'!J$315:$J$616,255),0))),"")</f>
        <v/>
      </c>
      <c r="H490" s="420" t="str">
        <f t="array" ref="H490">IFERROR(IF(INDEX('Disaggregation Data'!$N$315:$N$616,MATCH(LEFT(X490,255),LEFT('Disaggregation Data'!$J$315:$J$616,255),0))=0,"",INDEX('Disaggregation Data'!$N$315:$N$616,MATCH(LEFT(X490,255),LEFT('Disaggregation Data'!J$315:$J$616,255),0))),"")</f>
        <v/>
      </c>
      <c r="I490" s="420" t="str">
        <f t="array" ref="I490">IFERROR(IF(INDEX('Disaggregation Data'!$Q$315:$Q$616,MATCH(LEFT(X490,255),LEFT('Disaggregation Data'!$J$315:$J$616,255),0))=0,"",INDEX('Disaggregation Data'!$Q$315:$Q$616,MATCH(LEFT(X490,255),LEFT('Disaggregation Data'!J$315:$J$616,255),0))),"")</f>
        <v/>
      </c>
      <c r="J490" s="434" t="str">
        <f t="array" ref="J490">IFERROR(IF(INDEX('Disaggregation Data'!$R$315:$R$616,MATCH(LEFT(X490,255),LEFT('Disaggregation Data'!$J$315:$J$616,255),0))=0,"",INDEX('Disaggregation Data'!$R$315:$R$616,MATCH(LEFT(X490,255),LEFT('Disaggregation Data'!J$315:$J$616,255),0))),"")</f>
        <v/>
      </c>
      <c r="K490" s="471"/>
      <c r="L490" s="471"/>
      <c r="M490" s="471"/>
      <c r="N490" s="471"/>
      <c r="O490" s="471"/>
      <c r="P490" s="416"/>
      <c r="Q490" s="416"/>
      <c r="R490" s="416"/>
      <c r="S490" s="416"/>
      <c r="T490" s="416"/>
      <c r="U490" s="420" t="str">
        <f t="array" ref="U490">IFERROR(IF(INDEX('Disaggregation Data'!$O$315:$O$616,MATCH(LEFT(X490,255),LEFT('Disaggregation Data'!$J$315:$J$616,255),0))=0,"",INDEX('Disaggregation Data'!$O$315:$O$616,MATCH(LEFT(X490,255),LEFT('Disaggregation Data'!J$315:$J$616,255),0))),"")</f>
        <v/>
      </c>
      <c r="V490" s="434" t="str">
        <f t="array" ref="V490">IFERROR(IF(INDEX('Disaggregation Data'!$P$315:$P$616,MATCH(LEFT(X490,255),LEFT('Disaggregation Data'!$J$315:$J$616,255),0))=0,"",INDEX('Disaggregation Data'!$P$315:$P$616,MATCH(LEFT(X490,255),LEFT('Disaggregation Data'!J$315:$J$616,255),0))),"")</f>
        <v/>
      </c>
      <c r="W490" s="514"/>
      <c r="X490" s="514" t="str">
        <f t="shared" si="32"/>
        <v/>
      </c>
      <c r="Y490" s="514">
        <f t="shared" si="33"/>
        <v>123</v>
      </c>
      <c r="Z490" s="514" t="str">
        <f t="shared" si="34"/>
        <v/>
      </c>
      <c r="AA490" s="514" t="b">
        <f t="shared" si="35"/>
        <v>0</v>
      </c>
      <c r="AB490" s="514" t="s">
        <v>2009</v>
      </c>
      <c r="AC490" s="514" t="str">
        <f t="array" ref="AC490">IFERROR(IF(INDEX('Disaggregation Records'!$G$95:$G$183,MATCH(LEFT(Z490,255),LEFT('Disaggregation Records'!$D$95:$D$183,255),0))=0,"",INDEX('Disaggregation Records'!$G$95:$G$183,MATCH(LEFT(Z490,255),LEFT('Disaggregation Records'!$D$95:$D$183,255),0))),"")</f>
        <v/>
      </c>
      <c r="AD490" s="514" t="s">
        <v>884</v>
      </c>
      <c r="AE490" s="379"/>
      <c r="AF490" s="133"/>
      <c r="AG490" s="133"/>
    </row>
    <row r="491" spans="1:33" ht="47.1" customHeight="1" x14ac:dyDescent="0.25">
      <c r="A491" s="396">
        <v>17</v>
      </c>
      <c r="B491" s="414" t="str">
        <f>IFERROR(VLOOKUP(A491,'Coverage Indicators - Section D'!$A$10:$Y$42,25,FALSE),"")</f>
        <v/>
      </c>
      <c r="C491" s="509" t="str">
        <f t="array" ref="C491">IFERROR(IF(INDEX('Disaggregation Records'!$E$95:$E$183,MATCH(LEFT(Z491,255),LEFT('Disaggregation Records'!$D$95:$D$183,255),0))=0,"",INDEX('Disaggregation Records'!$E$95:$E$183,MATCH(LEFT(Z491,255),LEFT('Disaggregation Records'!$D$95:$D$183,255),0))),"")</f>
        <v/>
      </c>
      <c r="D491" s="509" t="str">
        <f t="array" ref="D491">IFERROR(IF(INDEX('Disaggregation Records'!$F$95:$F$183,MATCH(LEFT(Z491,255),LEFT('Disaggregation Records'!$D$95:$D$183,255),0))=0,"",INDEX('Disaggregation Records'!$F$95:$F$183,MATCH(LEFT(Z491,255),LEFT('Disaggregation Records'!$D$95:$D$183,255),0))),"")</f>
        <v/>
      </c>
      <c r="E491" s="416" t="str">
        <f t="array" ref="E491">IFERROR(IF(INDEX('Disaggregation Data'!$K$315:$K$616,MATCH(LEFT(X491,255),LEFT('Disaggregation Data'!$J$315:$J$616,255),0))=0,"",INDEX('Disaggregation Data'!$K$315:$K$616,MATCH(LEFT(X491,255),LEFT('Disaggregation Data'!J$315:$J$616,255),0))),"")</f>
        <v/>
      </c>
      <c r="F491" s="417" t="str">
        <f t="array" ref="F491">IFERROR(IF(INDEX('Disaggregation Data'!$L$315:$L$616,MATCH(LEFT(X491,255),LEFT('Disaggregation Data'!$J$315:$J$616,255),0))=0,"",INDEX('Disaggregation Data'!$L$315:$L$616,MATCH(LEFT(X491,255),LEFT('Disaggregation Data'!J$315:$J$616,255),0))),"")</f>
        <v/>
      </c>
      <c r="G491" s="481" t="str">
        <f t="array" ref="G491">IFERROR(IF(INDEX('Disaggregation Data'!$M$315:$M$616,MATCH(LEFT(X491,255),LEFT('Disaggregation Data'!$J$315:$J$616,255),0))=0,(E491/F491)*100,INDEX('Disaggregation Data'!$M$315:$M$616,MATCH(LEFT(X491,255),LEFT('Disaggregation Data'!J$315:$J$616,255),0))),"")</f>
        <v/>
      </c>
      <c r="H491" s="420" t="str">
        <f t="array" ref="H491">IFERROR(IF(INDEX('Disaggregation Data'!$N$315:$N$616,MATCH(LEFT(X491,255),LEFT('Disaggregation Data'!$J$315:$J$616,255),0))=0,"",INDEX('Disaggregation Data'!$N$315:$N$616,MATCH(LEFT(X491,255),LEFT('Disaggregation Data'!J$315:$J$616,255),0))),"")</f>
        <v/>
      </c>
      <c r="I491" s="420" t="str">
        <f t="array" ref="I491">IFERROR(IF(INDEX('Disaggregation Data'!$Q$315:$Q$616,MATCH(LEFT(X491,255),LEFT('Disaggregation Data'!$J$315:$J$616,255),0))=0,"",INDEX('Disaggregation Data'!$Q$315:$Q$616,MATCH(LEFT(X491,255),LEFT('Disaggregation Data'!J$315:$J$616,255),0))),"")</f>
        <v/>
      </c>
      <c r="J491" s="434" t="str">
        <f t="array" ref="J491">IFERROR(IF(INDEX('Disaggregation Data'!$R$315:$R$616,MATCH(LEFT(X491,255),LEFT('Disaggregation Data'!$J$315:$J$616,255),0))=0,"",INDEX('Disaggregation Data'!$R$315:$R$616,MATCH(LEFT(X491,255),LEFT('Disaggregation Data'!J$315:$J$616,255),0))),"")</f>
        <v/>
      </c>
      <c r="K491" s="471"/>
      <c r="L491" s="471"/>
      <c r="M491" s="471"/>
      <c r="N491" s="471"/>
      <c r="O491" s="471"/>
      <c r="P491" s="416"/>
      <c r="Q491" s="416"/>
      <c r="R491" s="416"/>
      <c r="S491" s="416"/>
      <c r="T491" s="416"/>
      <c r="U491" s="420" t="str">
        <f t="array" ref="U491">IFERROR(IF(INDEX('Disaggregation Data'!$O$315:$O$616,MATCH(LEFT(X491,255),LEFT('Disaggregation Data'!$J$315:$J$616,255),0))=0,"",INDEX('Disaggregation Data'!$O$315:$O$616,MATCH(LEFT(X491,255),LEFT('Disaggregation Data'!J$315:$J$616,255),0))),"")</f>
        <v/>
      </c>
      <c r="V491" s="434" t="str">
        <f t="array" ref="V491">IFERROR(IF(INDEX('Disaggregation Data'!$P$315:$P$616,MATCH(LEFT(X491,255),LEFT('Disaggregation Data'!$J$315:$J$616,255),0))=0,"",INDEX('Disaggregation Data'!$P$315:$P$616,MATCH(LEFT(X491,255),LEFT('Disaggregation Data'!J$315:$J$616,255),0))),"")</f>
        <v/>
      </c>
      <c r="W491" s="514"/>
      <c r="X491" s="514" t="str">
        <f t="shared" si="32"/>
        <v/>
      </c>
      <c r="Y491" s="514">
        <f t="shared" si="33"/>
        <v>124</v>
      </c>
      <c r="Z491" s="514" t="str">
        <f t="shared" si="34"/>
        <v/>
      </c>
      <c r="AA491" s="514" t="b">
        <f t="shared" si="35"/>
        <v>0</v>
      </c>
      <c r="AB491" s="514" t="s">
        <v>2010</v>
      </c>
      <c r="AC491" s="514" t="str">
        <f t="array" ref="AC491">IFERROR(IF(INDEX('Disaggregation Records'!$G$95:$G$183,MATCH(LEFT(Z491,255),LEFT('Disaggregation Records'!$D$95:$D$183,255),0))=0,"",INDEX('Disaggregation Records'!$G$95:$G$183,MATCH(LEFT(Z491,255),LEFT('Disaggregation Records'!$D$95:$D$183,255),0))),"")</f>
        <v/>
      </c>
      <c r="AD491" s="514" t="s">
        <v>884</v>
      </c>
      <c r="AE491" s="379"/>
      <c r="AF491" s="133"/>
      <c r="AG491" s="133"/>
    </row>
    <row r="492" spans="1:33" ht="47.1" customHeight="1" x14ac:dyDescent="0.25">
      <c r="A492" s="396">
        <v>17</v>
      </c>
      <c r="B492" s="414" t="str">
        <f>IFERROR(VLOOKUP(A492,'Coverage Indicators - Section D'!$A$10:$Y$42,25,FALSE),"")</f>
        <v/>
      </c>
      <c r="C492" s="509" t="str">
        <f t="array" ref="C492">IFERROR(IF(INDEX('Disaggregation Records'!$E$95:$E$183,MATCH(LEFT(Z492,255),LEFT('Disaggregation Records'!$D$95:$D$183,255),0))=0,"",INDEX('Disaggregation Records'!$E$95:$E$183,MATCH(LEFT(Z492,255),LEFT('Disaggregation Records'!$D$95:$D$183,255),0))),"")</f>
        <v/>
      </c>
      <c r="D492" s="509" t="str">
        <f t="array" ref="D492">IFERROR(IF(INDEX('Disaggregation Records'!$F$95:$F$183,MATCH(LEFT(Z492,255),LEFT('Disaggregation Records'!$D$95:$D$183,255),0))=0,"",INDEX('Disaggregation Records'!$F$95:$F$183,MATCH(LEFT(Z492,255),LEFT('Disaggregation Records'!$D$95:$D$183,255),0))),"")</f>
        <v/>
      </c>
      <c r="E492" s="416" t="str">
        <f t="array" ref="E492">IFERROR(IF(INDEX('Disaggregation Data'!$K$315:$K$616,MATCH(LEFT(X492,255),LEFT('Disaggregation Data'!$J$315:$J$616,255),0))=0,"",INDEX('Disaggregation Data'!$K$315:$K$616,MATCH(LEFT(X492,255),LEFT('Disaggregation Data'!J$315:$J$616,255),0))),"")</f>
        <v/>
      </c>
      <c r="F492" s="417" t="str">
        <f t="array" ref="F492">IFERROR(IF(INDEX('Disaggregation Data'!$L$315:$L$616,MATCH(LEFT(X492,255),LEFT('Disaggregation Data'!$J$315:$J$616,255),0))=0,"",INDEX('Disaggregation Data'!$L$315:$L$616,MATCH(LEFT(X492,255),LEFT('Disaggregation Data'!J$315:$J$616,255),0))),"")</f>
        <v/>
      </c>
      <c r="G492" s="481" t="str">
        <f t="array" ref="G492">IFERROR(IF(INDEX('Disaggregation Data'!$M$315:$M$616,MATCH(LEFT(X492,255),LEFT('Disaggregation Data'!$J$315:$J$616,255),0))=0,(E492/F492)*100,INDEX('Disaggregation Data'!$M$315:$M$616,MATCH(LEFT(X492,255),LEFT('Disaggregation Data'!J$315:$J$616,255),0))),"")</f>
        <v/>
      </c>
      <c r="H492" s="420" t="str">
        <f t="array" ref="H492">IFERROR(IF(INDEX('Disaggregation Data'!$N$315:$N$616,MATCH(LEFT(X492,255),LEFT('Disaggregation Data'!$J$315:$J$616,255),0))=0,"",INDEX('Disaggregation Data'!$N$315:$N$616,MATCH(LEFT(X492,255),LEFT('Disaggregation Data'!J$315:$J$616,255),0))),"")</f>
        <v/>
      </c>
      <c r="I492" s="420" t="str">
        <f t="array" ref="I492">IFERROR(IF(INDEX('Disaggregation Data'!$Q$315:$Q$616,MATCH(LEFT(X492,255),LEFT('Disaggregation Data'!$J$315:$J$616,255),0))=0,"",INDEX('Disaggregation Data'!$Q$315:$Q$616,MATCH(LEFT(X492,255),LEFT('Disaggregation Data'!J$315:$J$616,255),0))),"")</f>
        <v/>
      </c>
      <c r="J492" s="434" t="str">
        <f t="array" ref="J492">IFERROR(IF(INDEX('Disaggregation Data'!$R$315:$R$616,MATCH(LEFT(X492,255),LEFT('Disaggregation Data'!$J$315:$J$616,255),0))=0,"",INDEX('Disaggregation Data'!$R$315:$R$616,MATCH(LEFT(X492,255),LEFT('Disaggregation Data'!J$315:$J$616,255),0))),"")</f>
        <v/>
      </c>
      <c r="K492" s="471"/>
      <c r="L492" s="471"/>
      <c r="M492" s="471"/>
      <c r="N492" s="471"/>
      <c r="O492" s="471"/>
      <c r="P492" s="416"/>
      <c r="Q492" s="416"/>
      <c r="R492" s="416"/>
      <c r="S492" s="416"/>
      <c r="T492" s="416"/>
      <c r="U492" s="420" t="str">
        <f t="array" ref="U492">IFERROR(IF(INDEX('Disaggregation Data'!$O$315:$O$616,MATCH(LEFT(X492,255),LEFT('Disaggregation Data'!$J$315:$J$616,255),0))=0,"",INDEX('Disaggregation Data'!$O$315:$O$616,MATCH(LEFT(X492,255),LEFT('Disaggregation Data'!J$315:$J$616,255),0))),"")</f>
        <v/>
      </c>
      <c r="V492" s="434" t="str">
        <f t="array" ref="V492">IFERROR(IF(INDEX('Disaggregation Data'!$P$315:$P$616,MATCH(LEFT(X492,255),LEFT('Disaggregation Data'!$J$315:$J$616,255),0))=0,"",INDEX('Disaggregation Data'!$P$315:$P$616,MATCH(LEFT(X492,255),LEFT('Disaggregation Data'!J$315:$J$616,255),0))),"")</f>
        <v/>
      </c>
      <c r="W492" s="514"/>
      <c r="X492" s="514" t="str">
        <f t="shared" si="32"/>
        <v/>
      </c>
      <c r="Y492" s="514">
        <f t="shared" si="33"/>
        <v>125</v>
      </c>
      <c r="Z492" s="514" t="str">
        <f t="shared" si="34"/>
        <v/>
      </c>
      <c r="AA492" s="514" t="b">
        <f t="shared" si="35"/>
        <v>0</v>
      </c>
      <c r="AB492" s="514" t="s">
        <v>2011</v>
      </c>
      <c r="AC492" s="514" t="str">
        <f t="array" ref="AC492">IFERROR(IF(INDEX('Disaggregation Records'!$G$95:$G$183,MATCH(LEFT(Z492,255),LEFT('Disaggregation Records'!$D$95:$D$183,255),0))=0,"",INDEX('Disaggregation Records'!$G$95:$G$183,MATCH(LEFT(Z492,255),LEFT('Disaggregation Records'!$D$95:$D$183,255),0))),"")</f>
        <v/>
      </c>
      <c r="AD492" s="514" t="s">
        <v>884</v>
      </c>
      <c r="AE492" s="379"/>
      <c r="AF492" s="133"/>
      <c r="AG492" s="133"/>
    </row>
    <row r="493" spans="1:33" ht="47.1" customHeight="1" x14ac:dyDescent="0.25">
      <c r="A493" s="396">
        <v>17</v>
      </c>
      <c r="B493" s="414" t="str">
        <f>IFERROR(VLOOKUP(A493,'Coverage Indicators - Section D'!$A$10:$Y$42,25,FALSE),"")</f>
        <v/>
      </c>
      <c r="C493" s="509" t="str">
        <f t="array" ref="C493">IFERROR(IF(INDEX('Disaggregation Records'!$E$95:$E$183,MATCH(LEFT(Z493,255),LEFT('Disaggregation Records'!$D$95:$D$183,255),0))=0,"",INDEX('Disaggregation Records'!$E$95:$E$183,MATCH(LEFT(Z493,255),LEFT('Disaggregation Records'!$D$95:$D$183,255),0))),"")</f>
        <v/>
      </c>
      <c r="D493" s="509" t="str">
        <f t="array" ref="D493">IFERROR(IF(INDEX('Disaggregation Records'!$F$95:$F$183,MATCH(LEFT(Z493,255),LEFT('Disaggregation Records'!$D$95:$D$183,255),0))=0,"",INDEX('Disaggregation Records'!$F$95:$F$183,MATCH(LEFT(Z493,255),LEFT('Disaggregation Records'!$D$95:$D$183,255),0))),"")</f>
        <v/>
      </c>
      <c r="E493" s="416" t="str">
        <f t="array" ref="E493">IFERROR(IF(INDEX('Disaggregation Data'!$K$315:$K$616,MATCH(LEFT(X493,255),LEFT('Disaggregation Data'!$J$315:$J$616,255),0))=0,"",INDEX('Disaggregation Data'!$K$315:$K$616,MATCH(LEFT(X493,255),LEFT('Disaggregation Data'!J$315:$J$616,255),0))),"")</f>
        <v/>
      </c>
      <c r="F493" s="417" t="str">
        <f t="array" ref="F493">IFERROR(IF(INDEX('Disaggregation Data'!$L$315:$L$616,MATCH(LEFT(X493,255),LEFT('Disaggregation Data'!$J$315:$J$616,255),0))=0,"",INDEX('Disaggregation Data'!$L$315:$L$616,MATCH(LEFT(X493,255),LEFT('Disaggregation Data'!J$315:$J$616,255),0))),"")</f>
        <v/>
      </c>
      <c r="G493" s="481" t="str">
        <f t="array" ref="G493">IFERROR(IF(INDEX('Disaggregation Data'!$M$315:$M$616,MATCH(LEFT(X493,255),LEFT('Disaggregation Data'!$J$315:$J$616,255),0))=0,(E493/F493)*100,INDEX('Disaggregation Data'!$M$315:$M$616,MATCH(LEFT(X493,255),LEFT('Disaggregation Data'!J$315:$J$616,255),0))),"")</f>
        <v/>
      </c>
      <c r="H493" s="420" t="str">
        <f t="array" ref="H493">IFERROR(IF(INDEX('Disaggregation Data'!$N$315:$N$616,MATCH(LEFT(X493,255),LEFT('Disaggregation Data'!$J$315:$J$616,255),0))=0,"",INDEX('Disaggregation Data'!$N$315:$N$616,MATCH(LEFT(X493,255),LEFT('Disaggregation Data'!J$315:$J$616,255),0))),"")</f>
        <v/>
      </c>
      <c r="I493" s="420" t="str">
        <f t="array" ref="I493">IFERROR(IF(INDEX('Disaggregation Data'!$Q$315:$Q$616,MATCH(LEFT(X493,255),LEFT('Disaggregation Data'!$J$315:$J$616,255),0))=0,"",INDEX('Disaggregation Data'!$Q$315:$Q$616,MATCH(LEFT(X493,255),LEFT('Disaggregation Data'!J$315:$J$616,255),0))),"")</f>
        <v/>
      </c>
      <c r="J493" s="434" t="str">
        <f t="array" ref="J493">IFERROR(IF(INDEX('Disaggregation Data'!$R$315:$R$616,MATCH(LEFT(X493,255),LEFT('Disaggregation Data'!$J$315:$J$616,255),0))=0,"",INDEX('Disaggregation Data'!$R$315:$R$616,MATCH(LEFT(X493,255),LEFT('Disaggregation Data'!J$315:$J$616,255),0))),"")</f>
        <v/>
      </c>
      <c r="K493" s="471"/>
      <c r="L493" s="471"/>
      <c r="M493" s="471"/>
      <c r="N493" s="471"/>
      <c r="O493" s="471"/>
      <c r="P493" s="416"/>
      <c r="Q493" s="416"/>
      <c r="R493" s="416"/>
      <c r="S493" s="416"/>
      <c r="T493" s="416"/>
      <c r="U493" s="420" t="str">
        <f t="array" ref="U493">IFERROR(IF(INDEX('Disaggregation Data'!$O$315:$O$616,MATCH(LEFT(X493,255),LEFT('Disaggregation Data'!$J$315:$J$616,255),0))=0,"",INDEX('Disaggregation Data'!$O$315:$O$616,MATCH(LEFT(X493,255),LEFT('Disaggregation Data'!J$315:$J$616,255),0))),"")</f>
        <v/>
      </c>
      <c r="V493" s="434" t="str">
        <f t="array" ref="V493">IFERROR(IF(INDEX('Disaggregation Data'!$P$315:$P$616,MATCH(LEFT(X493,255),LEFT('Disaggregation Data'!$J$315:$J$616,255),0))=0,"",INDEX('Disaggregation Data'!$P$315:$P$616,MATCH(LEFT(X493,255),LEFT('Disaggregation Data'!J$315:$J$616,255),0))),"")</f>
        <v/>
      </c>
      <c r="W493" s="514"/>
      <c r="X493" s="514" t="str">
        <f t="shared" si="32"/>
        <v/>
      </c>
      <c r="Y493" s="514">
        <f t="shared" si="33"/>
        <v>126</v>
      </c>
      <c r="Z493" s="514" t="str">
        <f t="shared" si="34"/>
        <v/>
      </c>
      <c r="AA493" s="514" t="b">
        <f t="shared" si="35"/>
        <v>0</v>
      </c>
      <c r="AB493" s="514" t="s">
        <v>2012</v>
      </c>
      <c r="AC493" s="514" t="str">
        <f t="array" ref="AC493">IFERROR(IF(INDEX('Disaggregation Records'!$G$95:$G$183,MATCH(LEFT(Z493,255),LEFT('Disaggregation Records'!$D$95:$D$183,255),0))=0,"",INDEX('Disaggregation Records'!$G$95:$G$183,MATCH(LEFT(Z493,255),LEFT('Disaggregation Records'!$D$95:$D$183,255),0))),"")</f>
        <v/>
      </c>
      <c r="AD493" s="514" t="s">
        <v>884</v>
      </c>
      <c r="AE493" s="379"/>
      <c r="AF493" s="133"/>
      <c r="AG493" s="133"/>
    </row>
    <row r="494" spans="1:33" ht="47.1" customHeight="1" x14ac:dyDescent="0.25">
      <c r="A494" s="396">
        <v>17</v>
      </c>
      <c r="B494" s="414" t="str">
        <f>IFERROR(VLOOKUP(A494,'Coverage Indicators - Section D'!$A$10:$Y$42,25,FALSE),"")</f>
        <v/>
      </c>
      <c r="C494" s="509" t="str">
        <f t="array" ref="C494">IFERROR(IF(INDEX('Disaggregation Records'!$E$95:$E$183,MATCH(LEFT(Z494,255),LEFT('Disaggregation Records'!$D$95:$D$183,255),0))=0,"",INDEX('Disaggregation Records'!$E$95:$E$183,MATCH(LEFT(Z494,255),LEFT('Disaggregation Records'!$D$95:$D$183,255),0))),"")</f>
        <v/>
      </c>
      <c r="D494" s="509" t="str">
        <f t="array" ref="D494">IFERROR(IF(INDEX('Disaggregation Records'!$F$95:$F$183,MATCH(LEFT(Z494,255),LEFT('Disaggregation Records'!$D$95:$D$183,255),0))=0,"",INDEX('Disaggregation Records'!$F$95:$F$183,MATCH(LEFT(Z494,255),LEFT('Disaggregation Records'!$D$95:$D$183,255),0))),"")</f>
        <v/>
      </c>
      <c r="E494" s="416" t="str">
        <f t="array" ref="E494">IFERROR(IF(INDEX('Disaggregation Data'!$K$315:$K$616,MATCH(LEFT(X494,255),LEFT('Disaggregation Data'!$J$315:$J$616,255),0))=0,"",INDEX('Disaggregation Data'!$K$315:$K$616,MATCH(LEFT(X494,255),LEFT('Disaggregation Data'!J$315:$J$616,255),0))),"")</f>
        <v/>
      </c>
      <c r="F494" s="417" t="str">
        <f t="array" ref="F494">IFERROR(IF(INDEX('Disaggregation Data'!$L$315:$L$616,MATCH(LEFT(X494,255),LEFT('Disaggregation Data'!$J$315:$J$616,255),0))=0,"",INDEX('Disaggregation Data'!$L$315:$L$616,MATCH(LEFT(X494,255),LEFT('Disaggregation Data'!J$315:$J$616,255),0))),"")</f>
        <v/>
      </c>
      <c r="G494" s="481" t="str">
        <f t="array" ref="G494">IFERROR(IF(INDEX('Disaggregation Data'!$M$315:$M$616,MATCH(LEFT(X494,255),LEFT('Disaggregation Data'!$J$315:$J$616,255),0))=0,(E494/F494)*100,INDEX('Disaggregation Data'!$M$315:$M$616,MATCH(LEFT(X494,255),LEFT('Disaggregation Data'!J$315:$J$616,255),0))),"")</f>
        <v/>
      </c>
      <c r="H494" s="420" t="str">
        <f t="array" ref="H494">IFERROR(IF(INDEX('Disaggregation Data'!$N$315:$N$616,MATCH(LEFT(X494,255),LEFT('Disaggregation Data'!$J$315:$J$616,255),0))=0,"",INDEX('Disaggregation Data'!$N$315:$N$616,MATCH(LEFT(X494,255),LEFT('Disaggregation Data'!J$315:$J$616,255),0))),"")</f>
        <v/>
      </c>
      <c r="I494" s="420" t="str">
        <f t="array" ref="I494">IFERROR(IF(INDEX('Disaggregation Data'!$Q$315:$Q$616,MATCH(LEFT(X494,255),LEFT('Disaggregation Data'!$J$315:$J$616,255),0))=0,"",INDEX('Disaggregation Data'!$Q$315:$Q$616,MATCH(LEFT(X494,255),LEFT('Disaggregation Data'!J$315:$J$616,255),0))),"")</f>
        <v/>
      </c>
      <c r="J494" s="434" t="str">
        <f t="array" ref="J494">IFERROR(IF(INDEX('Disaggregation Data'!$R$315:$R$616,MATCH(LEFT(X494,255),LEFT('Disaggregation Data'!$J$315:$J$616,255),0))=0,"",INDEX('Disaggregation Data'!$R$315:$R$616,MATCH(LEFT(X494,255),LEFT('Disaggregation Data'!J$315:$J$616,255),0))),"")</f>
        <v/>
      </c>
      <c r="K494" s="471"/>
      <c r="L494" s="471"/>
      <c r="M494" s="471"/>
      <c r="N494" s="471"/>
      <c r="O494" s="471"/>
      <c r="P494" s="416"/>
      <c r="Q494" s="416"/>
      <c r="R494" s="416"/>
      <c r="S494" s="416"/>
      <c r="T494" s="416"/>
      <c r="U494" s="420" t="str">
        <f t="array" ref="U494">IFERROR(IF(INDEX('Disaggregation Data'!$O$315:$O$616,MATCH(LEFT(X494,255),LEFT('Disaggregation Data'!$J$315:$J$616,255),0))=0,"",INDEX('Disaggregation Data'!$O$315:$O$616,MATCH(LEFT(X494,255),LEFT('Disaggregation Data'!J$315:$J$616,255),0))),"")</f>
        <v/>
      </c>
      <c r="V494" s="434" t="str">
        <f t="array" ref="V494">IFERROR(IF(INDEX('Disaggregation Data'!$P$315:$P$616,MATCH(LEFT(X494,255),LEFT('Disaggregation Data'!$J$315:$J$616,255),0))=0,"",INDEX('Disaggregation Data'!$P$315:$P$616,MATCH(LEFT(X494,255),LEFT('Disaggregation Data'!J$315:$J$616,255),0))),"")</f>
        <v/>
      </c>
      <c r="W494" s="514"/>
      <c r="X494" s="514" t="str">
        <f t="shared" si="32"/>
        <v/>
      </c>
      <c r="Y494" s="514">
        <f t="shared" si="33"/>
        <v>127</v>
      </c>
      <c r="Z494" s="514" t="str">
        <f t="shared" si="34"/>
        <v/>
      </c>
      <c r="AA494" s="514" t="b">
        <f t="shared" si="35"/>
        <v>0</v>
      </c>
      <c r="AB494" s="514" t="s">
        <v>2013</v>
      </c>
      <c r="AC494" s="514" t="str">
        <f t="array" ref="AC494">IFERROR(IF(INDEX('Disaggregation Records'!$G$95:$G$183,MATCH(LEFT(Z494,255),LEFT('Disaggregation Records'!$D$95:$D$183,255),0))=0,"",INDEX('Disaggregation Records'!$G$95:$G$183,MATCH(LEFT(Z494,255),LEFT('Disaggregation Records'!$D$95:$D$183,255),0))),"")</f>
        <v/>
      </c>
      <c r="AD494" s="514" t="s">
        <v>884</v>
      </c>
      <c r="AE494" s="379"/>
      <c r="AF494" s="133"/>
      <c r="AG494" s="133"/>
    </row>
    <row r="495" spans="1:33" ht="47.1" customHeight="1" x14ac:dyDescent="0.25">
      <c r="A495" s="396">
        <v>17</v>
      </c>
      <c r="B495" s="414" t="str">
        <f>IFERROR(VLOOKUP(A495,'Coverage Indicators - Section D'!$A$10:$Y$42,25,FALSE),"")</f>
        <v/>
      </c>
      <c r="C495" s="509" t="str">
        <f t="array" ref="C495">IFERROR(IF(INDEX('Disaggregation Records'!$E$95:$E$183,MATCH(LEFT(Z495,255),LEFT('Disaggregation Records'!$D$95:$D$183,255),0))=0,"",INDEX('Disaggregation Records'!$E$95:$E$183,MATCH(LEFT(Z495,255),LEFT('Disaggregation Records'!$D$95:$D$183,255),0))),"")</f>
        <v/>
      </c>
      <c r="D495" s="509" t="str">
        <f t="array" ref="D495">IFERROR(IF(INDEX('Disaggregation Records'!$F$95:$F$183,MATCH(LEFT(Z495,255),LEFT('Disaggregation Records'!$D$95:$D$183,255),0))=0,"",INDEX('Disaggregation Records'!$F$95:$F$183,MATCH(LEFT(Z495,255),LEFT('Disaggregation Records'!$D$95:$D$183,255),0))),"")</f>
        <v/>
      </c>
      <c r="E495" s="416" t="str">
        <f t="array" ref="E495">IFERROR(IF(INDEX('Disaggregation Data'!$K$315:$K$616,MATCH(LEFT(X495,255),LEFT('Disaggregation Data'!$J$315:$J$616,255),0))=0,"",INDEX('Disaggregation Data'!$K$315:$K$616,MATCH(LEFT(X495,255),LEFT('Disaggregation Data'!J$315:$J$616,255),0))),"")</f>
        <v/>
      </c>
      <c r="F495" s="417" t="str">
        <f t="array" ref="F495">IFERROR(IF(INDEX('Disaggregation Data'!$L$315:$L$616,MATCH(LEFT(X495,255),LEFT('Disaggregation Data'!$J$315:$J$616,255),0))=0,"",INDEX('Disaggregation Data'!$L$315:$L$616,MATCH(LEFT(X495,255),LEFT('Disaggregation Data'!J$315:$J$616,255),0))),"")</f>
        <v/>
      </c>
      <c r="G495" s="481" t="str">
        <f t="array" ref="G495">IFERROR(IF(INDEX('Disaggregation Data'!$M$315:$M$616,MATCH(LEFT(X495,255),LEFT('Disaggregation Data'!$J$315:$J$616,255),0))=0,(E495/F495)*100,INDEX('Disaggregation Data'!$M$315:$M$616,MATCH(LEFT(X495,255),LEFT('Disaggregation Data'!J$315:$J$616,255),0))),"")</f>
        <v/>
      </c>
      <c r="H495" s="420" t="str">
        <f t="array" ref="H495">IFERROR(IF(INDEX('Disaggregation Data'!$N$315:$N$616,MATCH(LEFT(X495,255),LEFT('Disaggregation Data'!$J$315:$J$616,255),0))=0,"",INDEX('Disaggregation Data'!$N$315:$N$616,MATCH(LEFT(X495,255),LEFT('Disaggregation Data'!J$315:$J$616,255),0))),"")</f>
        <v/>
      </c>
      <c r="I495" s="420" t="str">
        <f t="array" ref="I495">IFERROR(IF(INDEX('Disaggregation Data'!$Q$315:$Q$616,MATCH(LEFT(X495,255),LEFT('Disaggregation Data'!$J$315:$J$616,255),0))=0,"",INDEX('Disaggregation Data'!$Q$315:$Q$616,MATCH(LEFT(X495,255),LEFT('Disaggregation Data'!J$315:$J$616,255),0))),"")</f>
        <v/>
      </c>
      <c r="J495" s="434" t="str">
        <f t="array" ref="J495">IFERROR(IF(INDEX('Disaggregation Data'!$R$315:$R$616,MATCH(LEFT(X495,255),LEFT('Disaggregation Data'!$J$315:$J$616,255),0))=0,"",INDEX('Disaggregation Data'!$R$315:$R$616,MATCH(LEFT(X495,255),LEFT('Disaggregation Data'!J$315:$J$616,255),0))),"")</f>
        <v/>
      </c>
      <c r="K495" s="471"/>
      <c r="L495" s="471"/>
      <c r="M495" s="471"/>
      <c r="N495" s="471"/>
      <c r="O495" s="471"/>
      <c r="P495" s="416"/>
      <c r="Q495" s="416"/>
      <c r="R495" s="416"/>
      <c r="S495" s="416"/>
      <c r="T495" s="416"/>
      <c r="U495" s="420" t="str">
        <f t="array" ref="U495">IFERROR(IF(INDEX('Disaggregation Data'!$O$315:$O$616,MATCH(LEFT(X495,255),LEFT('Disaggregation Data'!$J$315:$J$616,255),0))=0,"",INDEX('Disaggregation Data'!$O$315:$O$616,MATCH(LEFT(X495,255),LEFT('Disaggregation Data'!J$315:$J$616,255),0))),"")</f>
        <v/>
      </c>
      <c r="V495" s="434" t="str">
        <f t="array" ref="V495">IFERROR(IF(INDEX('Disaggregation Data'!$P$315:$P$616,MATCH(LEFT(X495,255),LEFT('Disaggregation Data'!$J$315:$J$616,255),0))=0,"",INDEX('Disaggregation Data'!$P$315:$P$616,MATCH(LEFT(X495,255),LEFT('Disaggregation Data'!J$315:$J$616,255),0))),"")</f>
        <v/>
      </c>
      <c r="W495" s="514"/>
      <c r="X495" s="514" t="str">
        <f t="shared" si="32"/>
        <v/>
      </c>
      <c r="Y495" s="514">
        <f t="shared" si="33"/>
        <v>128</v>
      </c>
      <c r="Z495" s="514" t="str">
        <f t="shared" si="34"/>
        <v/>
      </c>
      <c r="AA495" s="514" t="b">
        <f t="shared" si="35"/>
        <v>0</v>
      </c>
      <c r="AB495" s="514" t="s">
        <v>2014</v>
      </c>
      <c r="AC495" s="514" t="str">
        <f t="array" ref="AC495">IFERROR(IF(INDEX('Disaggregation Records'!$G$95:$G$183,MATCH(LEFT(Z495,255),LEFT('Disaggregation Records'!$D$95:$D$183,255),0))=0,"",INDEX('Disaggregation Records'!$G$95:$G$183,MATCH(LEFT(Z495,255),LEFT('Disaggregation Records'!$D$95:$D$183,255),0))),"")</f>
        <v/>
      </c>
      <c r="AD495" s="514" t="s">
        <v>884</v>
      </c>
      <c r="AE495" s="379"/>
      <c r="AF495" s="133"/>
      <c r="AG495" s="133"/>
    </row>
    <row r="496" spans="1:33" ht="47.1" customHeight="1" x14ac:dyDescent="0.25">
      <c r="A496" s="396">
        <v>17</v>
      </c>
      <c r="B496" s="414" t="str">
        <f>IFERROR(VLOOKUP(A496,'Coverage Indicators - Section D'!$A$10:$Y$42,25,FALSE),"")</f>
        <v/>
      </c>
      <c r="C496" s="509" t="str">
        <f t="array" ref="C496">IFERROR(IF(INDEX('Disaggregation Records'!$E$95:$E$183,MATCH(LEFT(Z496,255),LEFT('Disaggregation Records'!$D$95:$D$183,255),0))=0,"",INDEX('Disaggregation Records'!$E$95:$E$183,MATCH(LEFT(Z496,255),LEFT('Disaggregation Records'!$D$95:$D$183,255),0))),"")</f>
        <v/>
      </c>
      <c r="D496" s="509" t="str">
        <f t="array" ref="D496">IFERROR(IF(INDEX('Disaggregation Records'!$F$95:$F$183,MATCH(LEFT(Z496,255),LEFT('Disaggregation Records'!$D$95:$D$183,255),0))=0,"",INDEX('Disaggregation Records'!$F$95:$F$183,MATCH(LEFT(Z496,255),LEFT('Disaggregation Records'!$D$95:$D$183,255),0))),"")</f>
        <v/>
      </c>
      <c r="E496" s="416" t="str">
        <f t="array" ref="E496">IFERROR(IF(INDEX('Disaggregation Data'!$K$315:$K$616,MATCH(LEFT(X496,255),LEFT('Disaggregation Data'!$J$315:$J$616,255),0))=0,"",INDEX('Disaggregation Data'!$K$315:$K$616,MATCH(LEFT(X496,255),LEFT('Disaggregation Data'!J$315:$J$616,255),0))),"")</f>
        <v/>
      </c>
      <c r="F496" s="417" t="str">
        <f t="array" ref="F496">IFERROR(IF(INDEX('Disaggregation Data'!$L$315:$L$616,MATCH(LEFT(X496,255),LEFT('Disaggregation Data'!$J$315:$J$616,255),0))=0,"",INDEX('Disaggregation Data'!$L$315:$L$616,MATCH(LEFT(X496,255),LEFT('Disaggregation Data'!J$315:$J$616,255),0))),"")</f>
        <v/>
      </c>
      <c r="G496" s="481" t="str">
        <f t="array" ref="G496">IFERROR(IF(INDEX('Disaggregation Data'!$M$315:$M$616,MATCH(LEFT(X496,255),LEFT('Disaggregation Data'!$J$315:$J$616,255),0))=0,(E496/F496)*100,INDEX('Disaggregation Data'!$M$315:$M$616,MATCH(LEFT(X496,255),LEFT('Disaggregation Data'!J$315:$J$616,255),0))),"")</f>
        <v/>
      </c>
      <c r="H496" s="420" t="str">
        <f t="array" ref="H496">IFERROR(IF(INDEX('Disaggregation Data'!$N$315:$N$616,MATCH(LEFT(X496,255),LEFT('Disaggregation Data'!$J$315:$J$616,255),0))=0,"",INDEX('Disaggregation Data'!$N$315:$N$616,MATCH(LEFT(X496,255),LEFT('Disaggregation Data'!J$315:$J$616,255),0))),"")</f>
        <v/>
      </c>
      <c r="I496" s="420" t="str">
        <f t="array" ref="I496">IFERROR(IF(INDEX('Disaggregation Data'!$Q$315:$Q$616,MATCH(LEFT(X496,255),LEFT('Disaggregation Data'!$J$315:$J$616,255),0))=0,"",INDEX('Disaggregation Data'!$Q$315:$Q$616,MATCH(LEFT(X496,255),LEFT('Disaggregation Data'!J$315:$J$616,255),0))),"")</f>
        <v/>
      </c>
      <c r="J496" s="434" t="str">
        <f t="array" ref="J496">IFERROR(IF(INDEX('Disaggregation Data'!$R$315:$R$616,MATCH(LEFT(X496,255),LEFT('Disaggregation Data'!$J$315:$J$616,255),0))=0,"",INDEX('Disaggregation Data'!$R$315:$R$616,MATCH(LEFT(X496,255),LEFT('Disaggregation Data'!J$315:$J$616,255),0))),"")</f>
        <v/>
      </c>
      <c r="K496" s="471"/>
      <c r="L496" s="471"/>
      <c r="M496" s="471"/>
      <c r="N496" s="471"/>
      <c r="O496" s="471"/>
      <c r="P496" s="416"/>
      <c r="Q496" s="416"/>
      <c r="R496" s="416"/>
      <c r="S496" s="416"/>
      <c r="T496" s="416"/>
      <c r="U496" s="420" t="str">
        <f t="array" ref="U496">IFERROR(IF(INDEX('Disaggregation Data'!$O$315:$O$616,MATCH(LEFT(X496,255),LEFT('Disaggregation Data'!$J$315:$J$616,255),0))=0,"",INDEX('Disaggregation Data'!$O$315:$O$616,MATCH(LEFT(X496,255),LEFT('Disaggregation Data'!J$315:$J$616,255),0))),"")</f>
        <v/>
      </c>
      <c r="V496" s="434" t="str">
        <f t="array" ref="V496">IFERROR(IF(INDEX('Disaggregation Data'!$P$315:$P$616,MATCH(LEFT(X496,255),LEFT('Disaggregation Data'!$J$315:$J$616,255),0))=0,"",INDEX('Disaggregation Data'!$P$315:$P$616,MATCH(LEFT(X496,255),LEFT('Disaggregation Data'!J$315:$J$616,255),0))),"")</f>
        <v/>
      </c>
      <c r="W496" s="514"/>
      <c r="X496" s="514" t="str">
        <f t="shared" si="32"/>
        <v/>
      </c>
      <c r="Y496" s="514">
        <f t="shared" si="33"/>
        <v>129</v>
      </c>
      <c r="Z496" s="514" t="str">
        <f t="shared" si="34"/>
        <v/>
      </c>
      <c r="AA496" s="514" t="b">
        <f t="shared" si="35"/>
        <v>0</v>
      </c>
      <c r="AB496" s="514" t="s">
        <v>2015</v>
      </c>
      <c r="AC496" s="514" t="str">
        <f t="array" ref="AC496">IFERROR(IF(INDEX('Disaggregation Records'!$G$95:$G$183,MATCH(LEFT(Z496,255),LEFT('Disaggregation Records'!$D$95:$D$183,255),0))=0,"",INDEX('Disaggregation Records'!$G$95:$G$183,MATCH(LEFT(Z496,255),LEFT('Disaggregation Records'!$D$95:$D$183,255),0))),"")</f>
        <v/>
      </c>
      <c r="AD496" s="514" t="s">
        <v>884</v>
      </c>
      <c r="AE496" s="379"/>
      <c r="AF496" s="133"/>
      <c r="AG496" s="133"/>
    </row>
    <row r="497" spans="1:33" ht="47.1" customHeight="1" x14ac:dyDescent="0.25">
      <c r="A497" s="396">
        <v>18</v>
      </c>
      <c r="B497" s="414" t="str">
        <f>IFERROR(VLOOKUP(A497,'Coverage Indicators - Section D'!$A$10:$Y$42,25,FALSE),"")</f>
        <v/>
      </c>
      <c r="C497" s="509" t="str">
        <f t="array" ref="C497">IFERROR(IF(INDEX('Disaggregation Records'!$E$95:$E$183,MATCH(LEFT(Z497,255),LEFT('Disaggregation Records'!$D$95:$D$183,255),0))=0,"",INDEX('Disaggregation Records'!$E$95:$E$183,MATCH(LEFT(Z497,255),LEFT('Disaggregation Records'!$D$95:$D$183,255),0))),"")</f>
        <v/>
      </c>
      <c r="D497" s="509" t="str">
        <f t="array" ref="D497">IFERROR(IF(INDEX('Disaggregation Records'!$F$95:$F$183,MATCH(LEFT(Z497,255),LEFT('Disaggregation Records'!$D$95:$D$183,255),0))=0,"",INDEX('Disaggregation Records'!$F$95:$F$183,MATCH(LEFT(Z497,255),LEFT('Disaggregation Records'!$D$95:$D$183,255),0))),"")</f>
        <v/>
      </c>
      <c r="E497" s="416" t="str">
        <f t="array" ref="E497">IFERROR(IF(INDEX('Disaggregation Data'!$K$315:$K$616,MATCH(LEFT(X497,255),LEFT('Disaggregation Data'!$J$315:$J$616,255),0))=0,"",INDEX('Disaggregation Data'!$K$315:$K$616,MATCH(LEFT(X497,255),LEFT('Disaggregation Data'!J$315:$J$616,255),0))),"")</f>
        <v/>
      </c>
      <c r="F497" s="417" t="str">
        <f t="array" ref="F497">IFERROR(IF(INDEX('Disaggregation Data'!$L$315:$L$616,MATCH(LEFT(X497,255),LEFT('Disaggregation Data'!$J$315:$J$616,255),0))=0,"",INDEX('Disaggregation Data'!$L$315:$L$616,MATCH(LEFT(X497,255),LEFT('Disaggregation Data'!J$315:$J$616,255),0))),"")</f>
        <v/>
      </c>
      <c r="G497" s="481" t="str">
        <f t="array" ref="G497">IFERROR(IF(INDEX('Disaggregation Data'!$M$315:$M$616,MATCH(LEFT(X497,255),LEFT('Disaggregation Data'!$J$315:$J$616,255),0))=0,(E497/F497)*100,INDEX('Disaggregation Data'!$M$315:$M$616,MATCH(LEFT(X497,255),LEFT('Disaggregation Data'!J$315:$J$616,255),0))),"")</f>
        <v/>
      </c>
      <c r="H497" s="420" t="str">
        <f t="array" ref="H497">IFERROR(IF(INDEX('Disaggregation Data'!$N$315:$N$616,MATCH(LEFT(X497,255),LEFT('Disaggregation Data'!$J$315:$J$616,255),0))=0,"",INDEX('Disaggregation Data'!$N$315:$N$616,MATCH(LEFT(X497,255),LEFT('Disaggregation Data'!J$315:$J$616,255),0))),"")</f>
        <v/>
      </c>
      <c r="I497" s="420" t="str">
        <f t="array" ref="I497">IFERROR(IF(INDEX('Disaggregation Data'!$Q$315:$Q$616,MATCH(LEFT(X497,255),LEFT('Disaggregation Data'!$J$315:$J$616,255),0))=0,"",INDEX('Disaggregation Data'!$Q$315:$Q$616,MATCH(LEFT(X497,255),LEFT('Disaggregation Data'!J$315:$J$616,255),0))),"")</f>
        <v/>
      </c>
      <c r="J497" s="434" t="str">
        <f t="array" ref="J497">IFERROR(IF(INDEX('Disaggregation Data'!$R$315:$R$616,MATCH(LEFT(X497,255),LEFT('Disaggregation Data'!$J$315:$J$616,255),0))=0,"",INDEX('Disaggregation Data'!$R$315:$R$616,MATCH(LEFT(X497,255),LEFT('Disaggregation Data'!J$315:$J$616,255),0))),"")</f>
        <v/>
      </c>
      <c r="K497" s="471"/>
      <c r="L497" s="471"/>
      <c r="M497" s="471"/>
      <c r="N497" s="471"/>
      <c r="O497" s="471"/>
      <c r="P497" s="416"/>
      <c r="Q497" s="416"/>
      <c r="R497" s="416"/>
      <c r="S497" s="416"/>
      <c r="T497" s="416"/>
      <c r="U497" s="420" t="str">
        <f t="array" ref="U497">IFERROR(IF(INDEX('Disaggregation Data'!$O$315:$O$616,MATCH(LEFT(X497,255),LEFT('Disaggregation Data'!$J$315:$J$616,255),0))=0,"",INDEX('Disaggregation Data'!$O$315:$O$616,MATCH(LEFT(X497,255),LEFT('Disaggregation Data'!J$315:$J$616,255),0))),"")</f>
        <v/>
      </c>
      <c r="V497" s="434" t="str">
        <f t="array" ref="V497">IFERROR(IF(INDEX('Disaggregation Data'!$P$315:$P$616,MATCH(LEFT(X497,255),LEFT('Disaggregation Data'!$J$315:$J$616,255),0))=0,"",INDEX('Disaggregation Data'!$P$315:$P$616,MATCH(LEFT(X497,255),LEFT('Disaggregation Data'!J$315:$J$616,255),0))),"")</f>
        <v/>
      </c>
      <c r="W497" s="514"/>
      <c r="X497" s="514" t="str">
        <f t="shared" si="32"/>
        <v/>
      </c>
      <c r="Y497" s="514">
        <f t="shared" si="33"/>
        <v>130</v>
      </c>
      <c r="Z497" s="514" t="str">
        <f t="shared" si="34"/>
        <v/>
      </c>
      <c r="AA497" s="514" t="b">
        <f t="shared" si="35"/>
        <v>0</v>
      </c>
      <c r="AB497" s="514" t="s">
        <v>2016</v>
      </c>
      <c r="AC497" s="514" t="str">
        <f t="array" ref="AC497">IFERROR(IF(INDEX('Disaggregation Records'!$G$95:$G$183,MATCH(LEFT(Z497,255),LEFT('Disaggregation Records'!$D$95:$D$183,255),0))=0,"",INDEX('Disaggregation Records'!$G$95:$G$183,MATCH(LEFT(Z497,255),LEFT('Disaggregation Records'!$D$95:$D$183,255),0))),"")</f>
        <v/>
      </c>
      <c r="AD497" s="514" t="s">
        <v>885</v>
      </c>
      <c r="AE497" s="379"/>
      <c r="AF497" s="133"/>
      <c r="AG497" s="133"/>
    </row>
    <row r="498" spans="1:33" ht="47.1" customHeight="1" x14ac:dyDescent="0.25">
      <c r="A498" s="396">
        <v>18</v>
      </c>
      <c r="B498" s="414" t="str">
        <f>IFERROR(VLOOKUP(A498,'Coverage Indicators - Section D'!$A$10:$Y$42,25,FALSE),"")</f>
        <v/>
      </c>
      <c r="C498" s="509" t="str">
        <f t="array" ref="C498">IFERROR(IF(INDEX('Disaggregation Records'!$E$95:$E$183,MATCH(LEFT(Z498,255),LEFT('Disaggregation Records'!$D$95:$D$183,255),0))=0,"",INDEX('Disaggregation Records'!$E$95:$E$183,MATCH(LEFT(Z498,255),LEFT('Disaggregation Records'!$D$95:$D$183,255),0))),"")</f>
        <v/>
      </c>
      <c r="D498" s="509" t="str">
        <f t="array" ref="D498">IFERROR(IF(INDEX('Disaggregation Records'!$F$95:$F$183,MATCH(LEFT(Z498,255),LEFT('Disaggregation Records'!$D$95:$D$183,255),0))=0,"",INDEX('Disaggregation Records'!$F$95:$F$183,MATCH(LEFT(Z498,255),LEFT('Disaggregation Records'!$D$95:$D$183,255),0))),"")</f>
        <v/>
      </c>
      <c r="E498" s="416" t="str">
        <f t="array" ref="E498">IFERROR(IF(INDEX('Disaggregation Data'!$K$315:$K$616,MATCH(LEFT(X498,255),LEFT('Disaggregation Data'!$J$315:$J$616,255),0))=0,"",INDEX('Disaggregation Data'!$K$315:$K$616,MATCH(LEFT(X498,255),LEFT('Disaggregation Data'!J$315:$J$616,255),0))),"")</f>
        <v/>
      </c>
      <c r="F498" s="417" t="str">
        <f t="array" ref="F498">IFERROR(IF(INDEX('Disaggregation Data'!$L$315:$L$616,MATCH(LEFT(X498,255),LEFT('Disaggregation Data'!$J$315:$J$616,255),0))=0,"",INDEX('Disaggregation Data'!$L$315:$L$616,MATCH(LEFT(X498,255),LEFT('Disaggregation Data'!J$315:$J$616,255),0))),"")</f>
        <v/>
      </c>
      <c r="G498" s="481" t="str">
        <f t="array" ref="G498">IFERROR(IF(INDEX('Disaggregation Data'!$M$315:$M$616,MATCH(LEFT(X498,255),LEFT('Disaggregation Data'!$J$315:$J$616,255),0))=0,(E498/F498)*100,INDEX('Disaggregation Data'!$M$315:$M$616,MATCH(LEFT(X498,255),LEFT('Disaggregation Data'!J$315:$J$616,255),0))),"")</f>
        <v/>
      </c>
      <c r="H498" s="420" t="str">
        <f t="array" ref="H498">IFERROR(IF(INDEX('Disaggregation Data'!$N$315:$N$616,MATCH(LEFT(X498,255),LEFT('Disaggregation Data'!$J$315:$J$616,255),0))=0,"",INDEX('Disaggregation Data'!$N$315:$N$616,MATCH(LEFT(X498,255),LEFT('Disaggregation Data'!J$315:$J$616,255),0))),"")</f>
        <v/>
      </c>
      <c r="I498" s="420" t="str">
        <f t="array" ref="I498">IFERROR(IF(INDEX('Disaggregation Data'!$Q$315:$Q$616,MATCH(LEFT(X498,255),LEFT('Disaggregation Data'!$J$315:$J$616,255),0))=0,"",INDEX('Disaggregation Data'!$Q$315:$Q$616,MATCH(LEFT(X498,255),LEFT('Disaggregation Data'!J$315:$J$616,255),0))),"")</f>
        <v/>
      </c>
      <c r="J498" s="434" t="str">
        <f t="array" ref="J498">IFERROR(IF(INDEX('Disaggregation Data'!$R$315:$R$616,MATCH(LEFT(X498,255),LEFT('Disaggregation Data'!$J$315:$J$616,255),0))=0,"",INDEX('Disaggregation Data'!$R$315:$R$616,MATCH(LEFT(X498,255),LEFT('Disaggregation Data'!J$315:$J$616,255),0))),"")</f>
        <v/>
      </c>
      <c r="K498" s="471"/>
      <c r="L498" s="471"/>
      <c r="M498" s="471"/>
      <c r="N498" s="471"/>
      <c r="O498" s="471"/>
      <c r="P498" s="416"/>
      <c r="Q498" s="416"/>
      <c r="R498" s="416"/>
      <c r="S498" s="416"/>
      <c r="T498" s="416"/>
      <c r="U498" s="420" t="str">
        <f t="array" ref="U498">IFERROR(IF(INDEX('Disaggregation Data'!$O$315:$O$616,MATCH(LEFT(X498,255),LEFT('Disaggregation Data'!$J$315:$J$616,255),0))=0,"",INDEX('Disaggregation Data'!$O$315:$O$616,MATCH(LEFT(X498,255),LEFT('Disaggregation Data'!J$315:$J$616,255),0))),"")</f>
        <v/>
      </c>
      <c r="V498" s="434" t="str">
        <f t="array" ref="V498">IFERROR(IF(INDEX('Disaggregation Data'!$P$315:$P$616,MATCH(LEFT(X498,255),LEFT('Disaggregation Data'!$J$315:$J$616,255),0))=0,"",INDEX('Disaggregation Data'!$P$315:$P$616,MATCH(LEFT(X498,255),LEFT('Disaggregation Data'!J$315:$J$616,255),0))),"")</f>
        <v/>
      </c>
      <c r="W498" s="514"/>
      <c r="X498" s="514" t="str">
        <f t="shared" si="32"/>
        <v/>
      </c>
      <c r="Y498" s="514">
        <f t="shared" si="33"/>
        <v>131</v>
      </c>
      <c r="Z498" s="514" t="str">
        <f t="shared" si="34"/>
        <v/>
      </c>
      <c r="AA498" s="514" t="b">
        <f t="shared" si="35"/>
        <v>0</v>
      </c>
      <c r="AB498" s="514" t="s">
        <v>2017</v>
      </c>
      <c r="AC498" s="514" t="str">
        <f t="array" ref="AC498">IFERROR(IF(INDEX('Disaggregation Records'!$G$95:$G$183,MATCH(LEFT(Z498,255),LEFT('Disaggregation Records'!$D$95:$D$183,255),0))=0,"",INDEX('Disaggregation Records'!$G$95:$G$183,MATCH(LEFT(Z498,255),LEFT('Disaggregation Records'!$D$95:$D$183,255),0))),"")</f>
        <v/>
      </c>
      <c r="AD498" s="514" t="s">
        <v>885</v>
      </c>
      <c r="AE498" s="379"/>
      <c r="AF498" s="133"/>
      <c r="AG498" s="133"/>
    </row>
    <row r="499" spans="1:33" ht="47.1" customHeight="1" x14ac:dyDescent="0.25">
      <c r="A499" s="396">
        <v>18</v>
      </c>
      <c r="B499" s="414" t="str">
        <f>IFERROR(VLOOKUP(A499,'Coverage Indicators - Section D'!$A$10:$Y$42,25,FALSE),"")</f>
        <v/>
      </c>
      <c r="C499" s="509" t="str">
        <f t="array" ref="C499">IFERROR(IF(INDEX('Disaggregation Records'!$E$95:$E$183,MATCH(LEFT(Z499,255),LEFT('Disaggregation Records'!$D$95:$D$183,255),0))=0,"",INDEX('Disaggregation Records'!$E$95:$E$183,MATCH(LEFT(Z499,255),LEFT('Disaggregation Records'!$D$95:$D$183,255),0))),"")</f>
        <v/>
      </c>
      <c r="D499" s="509" t="str">
        <f t="array" ref="D499">IFERROR(IF(INDEX('Disaggregation Records'!$F$95:$F$183,MATCH(LEFT(Z499,255),LEFT('Disaggregation Records'!$D$95:$D$183,255),0))=0,"",INDEX('Disaggregation Records'!$F$95:$F$183,MATCH(LEFT(Z499,255),LEFT('Disaggregation Records'!$D$95:$D$183,255),0))),"")</f>
        <v/>
      </c>
      <c r="E499" s="416" t="str">
        <f t="array" ref="E499">IFERROR(IF(INDEX('Disaggregation Data'!$K$315:$K$616,MATCH(LEFT(X499,255),LEFT('Disaggregation Data'!$J$315:$J$616,255),0))=0,"",INDEX('Disaggregation Data'!$K$315:$K$616,MATCH(LEFT(X499,255),LEFT('Disaggregation Data'!J$315:$J$616,255),0))),"")</f>
        <v/>
      </c>
      <c r="F499" s="417" t="str">
        <f t="array" ref="F499">IFERROR(IF(INDEX('Disaggregation Data'!$L$315:$L$616,MATCH(LEFT(X499,255),LEFT('Disaggregation Data'!$J$315:$J$616,255),0))=0,"",INDEX('Disaggregation Data'!$L$315:$L$616,MATCH(LEFT(X499,255),LEFT('Disaggregation Data'!J$315:$J$616,255),0))),"")</f>
        <v/>
      </c>
      <c r="G499" s="481" t="str">
        <f t="array" ref="G499">IFERROR(IF(INDEX('Disaggregation Data'!$M$315:$M$616,MATCH(LEFT(X499,255),LEFT('Disaggregation Data'!$J$315:$J$616,255),0))=0,(E499/F499)*100,INDEX('Disaggregation Data'!$M$315:$M$616,MATCH(LEFT(X499,255),LEFT('Disaggregation Data'!J$315:$J$616,255),0))),"")</f>
        <v/>
      </c>
      <c r="H499" s="420" t="str">
        <f t="array" ref="H499">IFERROR(IF(INDEX('Disaggregation Data'!$N$315:$N$616,MATCH(LEFT(X499,255),LEFT('Disaggregation Data'!$J$315:$J$616,255),0))=0,"",INDEX('Disaggregation Data'!$N$315:$N$616,MATCH(LEFT(X499,255),LEFT('Disaggregation Data'!J$315:$J$616,255),0))),"")</f>
        <v/>
      </c>
      <c r="I499" s="420" t="str">
        <f t="array" ref="I499">IFERROR(IF(INDEX('Disaggregation Data'!$Q$315:$Q$616,MATCH(LEFT(X499,255),LEFT('Disaggregation Data'!$J$315:$J$616,255),0))=0,"",INDEX('Disaggregation Data'!$Q$315:$Q$616,MATCH(LEFT(X499,255),LEFT('Disaggregation Data'!J$315:$J$616,255),0))),"")</f>
        <v/>
      </c>
      <c r="J499" s="434" t="str">
        <f t="array" ref="J499">IFERROR(IF(INDEX('Disaggregation Data'!$R$315:$R$616,MATCH(LEFT(X499,255),LEFT('Disaggregation Data'!$J$315:$J$616,255),0))=0,"",INDEX('Disaggregation Data'!$R$315:$R$616,MATCH(LEFT(X499,255),LEFT('Disaggregation Data'!J$315:$J$616,255),0))),"")</f>
        <v/>
      </c>
      <c r="K499" s="471"/>
      <c r="L499" s="471"/>
      <c r="M499" s="471"/>
      <c r="N499" s="471"/>
      <c r="O499" s="471"/>
      <c r="P499" s="416"/>
      <c r="Q499" s="416"/>
      <c r="R499" s="416"/>
      <c r="S499" s="416"/>
      <c r="T499" s="416"/>
      <c r="U499" s="420" t="str">
        <f t="array" ref="U499">IFERROR(IF(INDEX('Disaggregation Data'!$O$315:$O$616,MATCH(LEFT(X499,255),LEFT('Disaggregation Data'!$J$315:$J$616,255),0))=0,"",INDEX('Disaggregation Data'!$O$315:$O$616,MATCH(LEFT(X499,255),LEFT('Disaggregation Data'!J$315:$J$616,255),0))),"")</f>
        <v/>
      </c>
      <c r="V499" s="434" t="str">
        <f t="array" ref="V499">IFERROR(IF(INDEX('Disaggregation Data'!$P$315:$P$616,MATCH(LEFT(X499,255),LEFT('Disaggregation Data'!$J$315:$J$616,255),0))=0,"",INDEX('Disaggregation Data'!$P$315:$P$616,MATCH(LEFT(X499,255),LEFT('Disaggregation Data'!J$315:$J$616,255),0))),"")</f>
        <v/>
      </c>
      <c r="W499" s="514"/>
      <c r="X499" s="514" t="str">
        <f t="shared" si="32"/>
        <v/>
      </c>
      <c r="Y499" s="514">
        <f t="shared" si="33"/>
        <v>132</v>
      </c>
      <c r="Z499" s="514" t="str">
        <f t="shared" si="34"/>
        <v/>
      </c>
      <c r="AA499" s="514" t="b">
        <f t="shared" si="35"/>
        <v>0</v>
      </c>
      <c r="AB499" s="514" t="s">
        <v>2018</v>
      </c>
      <c r="AC499" s="514" t="str">
        <f t="array" ref="AC499">IFERROR(IF(INDEX('Disaggregation Records'!$G$95:$G$183,MATCH(LEFT(Z499,255),LEFT('Disaggregation Records'!$D$95:$D$183,255),0))=0,"",INDEX('Disaggregation Records'!$G$95:$G$183,MATCH(LEFT(Z499,255),LEFT('Disaggregation Records'!$D$95:$D$183,255),0))),"")</f>
        <v/>
      </c>
      <c r="AD499" s="514" t="s">
        <v>885</v>
      </c>
      <c r="AE499" s="379"/>
      <c r="AF499" s="133"/>
      <c r="AG499" s="133"/>
    </row>
    <row r="500" spans="1:33" ht="47.1" customHeight="1" x14ac:dyDescent="0.25">
      <c r="A500" s="396">
        <v>18</v>
      </c>
      <c r="B500" s="414" t="str">
        <f>IFERROR(VLOOKUP(A500,'Coverage Indicators - Section D'!$A$10:$Y$42,25,FALSE),"")</f>
        <v/>
      </c>
      <c r="C500" s="509" t="str">
        <f t="array" ref="C500">IFERROR(IF(INDEX('Disaggregation Records'!$E$95:$E$183,MATCH(LEFT(Z500,255),LEFT('Disaggregation Records'!$D$95:$D$183,255),0))=0,"",INDEX('Disaggregation Records'!$E$95:$E$183,MATCH(LEFT(Z500,255),LEFT('Disaggregation Records'!$D$95:$D$183,255),0))),"")</f>
        <v/>
      </c>
      <c r="D500" s="509" t="str">
        <f t="array" ref="D500">IFERROR(IF(INDEX('Disaggregation Records'!$F$95:$F$183,MATCH(LEFT(Z500,255),LEFT('Disaggregation Records'!$D$95:$D$183,255),0))=0,"",INDEX('Disaggregation Records'!$F$95:$F$183,MATCH(LEFT(Z500,255),LEFT('Disaggregation Records'!$D$95:$D$183,255),0))),"")</f>
        <v/>
      </c>
      <c r="E500" s="416" t="str">
        <f t="array" ref="E500">IFERROR(IF(INDEX('Disaggregation Data'!$K$315:$K$616,MATCH(LEFT(X500,255),LEFT('Disaggregation Data'!$J$315:$J$616,255),0))=0,"",INDEX('Disaggregation Data'!$K$315:$K$616,MATCH(LEFT(X500,255),LEFT('Disaggregation Data'!J$315:$J$616,255),0))),"")</f>
        <v/>
      </c>
      <c r="F500" s="417" t="str">
        <f t="array" ref="F500">IFERROR(IF(INDEX('Disaggregation Data'!$L$315:$L$616,MATCH(LEFT(X500,255),LEFT('Disaggregation Data'!$J$315:$J$616,255),0))=0,"",INDEX('Disaggregation Data'!$L$315:$L$616,MATCH(LEFT(X500,255),LEFT('Disaggregation Data'!J$315:$J$616,255),0))),"")</f>
        <v/>
      </c>
      <c r="G500" s="481" t="str">
        <f t="array" ref="G500">IFERROR(IF(INDEX('Disaggregation Data'!$M$315:$M$616,MATCH(LEFT(X500,255),LEFT('Disaggregation Data'!$J$315:$J$616,255),0))=0,(E500/F500)*100,INDEX('Disaggregation Data'!$M$315:$M$616,MATCH(LEFT(X500,255),LEFT('Disaggregation Data'!J$315:$J$616,255),0))),"")</f>
        <v/>
      </c>
      <c r="H500" s="420" t="str">
        <f t="array" ref="H500">IFERROR(IF(INDEX('Disaggregation Data'!$N$315:$N$616,MATCH(LEFT(X500,255),LEFT('Disaggregation Data'!$J$315:$J$616,255),0))=0,"",INDEX('Disaggregation Data'!$N$315:$N$616,MATCH(LEFT(X500,255),LEFT('Disaggregation Data'!J$315:$J$616,255),0))),"")</f>
        <v/>
      </c>
      <c r="I500" s="420" t="str">
        <f t="array" ref="I500">IFERROR(IF(INDEX('Disaggregation Data'!$Q$315:$Q$616,MATCH(LEFT(X500,255),LEFT('Disaggregation Data'!$J$315:$J$616,255),0))=0,"",INDEX('Disaggregation Data'!$Q$315:$Q$616,MATCH(LEFT(X500,255),LEFT('Disaggregation Data'!J$315:$J$616,255),0))),"")</f>
        <v/>
      </c>
      <c r="J500" s="434" t="str">
        <f t="array" ref="J500">IFERROR(IF(INDEX('Disaggregation Data'!$R$315:$R$616,MATCH(LEFT(X500,255),LEFT('Disaggregation Data'!$J$315:$J$616,255),0))=0,"",INDEX('Disaggregation Data'!$R$315:$R$616,MATCH(LEFT(X500,255),LEFT('Disaggregation Data'!J$315:$J$616,255),0))),"")</f>
        <v/>
      </c>
      <c r="K500" s="471"/>
      <c r="L500" s="471"/>
      <c r="M500" s="471"/>
      <c r="N500" s="471"/>
      <c r="O500" s="471"/>
      <c r="P500" s="416"/>
      <c r="Q500" s="416"/>
      <c r="R500" s="416"/>
      <c r="S500" s="416"/>
      <c r="T500" s="416"/>
      <c r="U500" s="420" t="str">
        <f t="array" ref="U500">IFERROR(IF(INDEX('Disaggregation Data'!$O$315:$O$616,MATCH(LEFT(X500,255),LEFT('Disaggregation Data'!$J$315:$J$616,255),0))=0,"",INDEX('Disaggregation Data'!$O$315:$O$616,MATCH(LEFT(X500,255),LEFT('Disaggregation Data'!J$315:$J$616,255),0))),"")</f>
        <v/>
      </c>
      <c r="V500" s="434" t="str">
        <f t="array" ref="V500">IFERROR(IF(INDEX('Disaggregation Data'!$P$315:$P$616,MATCH(LEFT(X500,255),LEFT('Disaggregation Data'!$J$315:$J$616,255),0))=0,"",INDEX('Disaggregation Data'!$P$315:$P$616,MATCH(LEFT(X500,255),LEFT('Disaggregation Data'!J$315:$J$616,255),0))),"")</f>
        <v/>
      </c>
      <c r="W500" s="514"/>
      <c r="X500" s="514" t="str">
        <f t="shared" si="32"/>
        <v/>
      </c>
      <c r="Y500" s="514">
        <f t="shared" si="33"/>
        <v>133</v>
      </c>
      <c r="Z500" s="514" t="str">
        <f t="shared" si="34"/>
        <v/>
      </c>
      <c r="AA500" s="514" t="b">
        <f t="shared" si="35"/>
        <v>0</v>
      </c>
      <c r="AB500" s="514" t="s">
        <v>2019</v>
      </c>
      <c r="AC500" s="514" t="str">
        <f t="array" ref="AC500">IFERROR(IF(INDEX('Disaggregation Records'!$G$95:$G$183,MATCH(LEFT(Z500,255),LEFT('Disaggregation Records'!$D$95:$D$183,255),0))=0,"",INDEX('Disaggregation Records'!$G$95:$G$183,MATCH(LEFT(Z500,255),LEFT('Disaggregation Records'!$D$95:$D$183,255),0))),"")</f>
        <v/>
      </c>
      <c r="AD500" s="514" t="s">
        <v>885</v>
      </c>
      <c r="AE500" s="379"/>
      <c r="AF500" s="133"/>
      <c r="AG500" s="133"/>
    </row>
    <row r="501" spans="1:33" ht="47.1" customHeight="1" x14ac:dyDescent="0.25">
      <c r="A501" s="396">
        <v>18</v>
      </c>
      <c r="B501" s="414" t="str">
        <f>IFERROR(VLOOKUP(A501,'Coverage Indicators - Section D'!$A$10:$Y$42,25,FALSE),"")</f>
        <v/>
      </c>
      <c r="C501" s="509" t="str">
        <f t="array" ref="C501">IFERROR(IF(INDEX('Disaggregation Records'!$E$95:$E$183,MATCH(LEFT(Z501,255),LEFT('Disaggregation Records'!$D$95:$D$183,255),0))=0,"",INDEX('Disaggregation Records'!$E$95:$E$183,MATCH(LEFT(Z501,255),LEFT('Disaggregation Records'!$D$95:$D$183,255),0))),"")</f>
        <v/>
      </c>
      <c r="D501" s="509" t="str">
        <f t="array" ref="D501">IFERROR(IF(INDEX('Disaggregation Records'!$F$95:$F$183,MATCH(LEFT(Z501,255),LEFT('Disaggregation Records'!$D$95:$D$183,255),0))=0,"",INDEX('Disaggregation Records'!$F$95:$F$183,MATCH(LEFT(Z501,255),LEFT('Disaggregation Records'!$D$95:$D$183,255),0))),"")</f>
        <v/>
      </c>
      <c r="E501" s="416" t="str">
        <f t="array" ref="E501">IFERROR(IF(INDEX('Disaggregation Data'!$K$315:$K$616,MATCH(LEFT(X501,255),LEFT('Disaggregation Data'!$J$315:$J$616,255),0))=0,"",INDEX('Disaggregation Data'!$K$315:$K$616,MATCH(LEFT(X501,255),LEFT('Disaggregation Data'!J$315:$J$616,255),0))),"")</f>
        <v/>
      </c>
      <c r="F501" s="417" t="str">
        <f t="array" ref="F501">IFERROR(IF(INDEX('Disaggregation Data'!$L$315:$L$616,MATCH(LEFT(X501,255),LEFT('Disaggregation Data'!$J$315:$J$616,255),0))=0,"",INDEX('Disaggregation Data'!$L$315:$L$616,MATCH(LEFT(X501,255),LEFT('Disaggregation Data'!J$315:$J$616,255),0))),"")</f>
        <v/>
      </c>
      <c r="G501" s="481" t="str">
        <f t="array" ref="G501">IFERROR(IF(INDEX('Disaggregation Data'!$M$315:$M$616,MATCH(LEFT(X501,255),LEFT('Disaggregation Data'!$J$315:$J$616,255),0))=0,(E501/F501)*100,INDEX('Disaggregation Data'!$M$315:$M$616,MATCH(LEFT(X501,255),LEFT('Disaggregation Data'!J$315:$J$616,255),0))),"")</f>
        <v/>
      </c>
      <c r="H501" s="420" t="str">
        <f t="array" ref="H501">IFERROR(IF(INDEX('Disaggregation Data'!$N$315:$N$616,MATCH(LEFT(X501,255),LEFT('Disaggregation Data'!$J$315:$J$616,255),0))=0,"",INDEX('Disaggregation Data'!$N$315:$N$616,MATCH(LEFT(X501,255),LEFT('Disaggregation Data'!J$315:$J$616,255),0))),"")</f>
        <v/>
      </c>
      <c r="I501" s="420" t="str">
        <f t="array" ref="I501">IFERROR(IF(INDEX('Disaggregation Data'!$Q$315:$Q$616,MATCH(LEFT(X501,255),LEFT('Disaggregation Data'!$J$315:$J$616,255),0))=0,"",INDEX('Disaggregation Data'!$Q$315:$Q$616,MATCH(LEFT(X501,255),LEFT('Disaggregation Data'!J$315:$J$616,255),0))),"")</f>
        <v/>
      </c>
      <c r="J501" s="434" t="str">
        <f t="array" ref="J501">IFERROR(IF(INDEX('Disaggregation Data'!$R$315:$R$616,MATCH(LEFT(X501,255),LEFT('Disaggregation Data'!$J$315:$J$616,255),0))=0,"",INDEX('Disaggregation Data'!$R$315:$R$616,MATCH(LEFT(X501,255),LEFT('Disaggregation Data'!J$315:$J$616,255),0))),"")</f>
        <v/>
      </c>
      <c r="K501" s="471"/>
      <c r="L501" s="471"/>
      <c r="M501" s="471"/>
      <c r="N501" s="471"/>
      <c r="O501" s="471"/>
      <c r="P501" s="416"/>
      <c r="Q501" s="416"/>
      <c r="R501" s="416"/>
      <c r="S501" s="416"/>
      <c r="T501" s="416"/>
      <c r="U501" s="420" t="str">
        <f t="array" ref="U501">IFERROR(IF(INDEX('Disaggregation Data'!$O$315:$O$616,MATCH(LEFT(X501,255),LEFT('Disaggregation Data'!$J$315:$J$616,255),0))=0,"",INDEX('Disaggregation Data'!$O$315:$O$616,MATCH(LEFT(X501,255),LEFT('Disaggregation Data'!J$315:$J$616,255),0))),"")</f>
        <v/>
      </c>
      <c r="V501" s="434" t="str">
        <f t="array" ref="V501">IFERROR(IF(INDEX('Disaggregation Data'!$P$315:$P$616,MATCH(LEFT(X501,255),LEFT('Disaggregation Data'!$J$315:$J$616,255),0))=0,"",INDEX('Disaggregation Data'!$P$315:$P$616,MATCH(LEFT(X501,255),LEFT('Disaggregation Data'!J$315:$J$616,255),0))),"")</f>
        <v/>
      </c>
      <c r="W501" s="514"/>
      <c r="X501" s="514" t="str">
        <f t="shared" si="32"/>
        <v/>
      </c>
      <c r="Y501" s="514">
        <f t="shared" si="33"/>
        <v>134</v>
      </c>
      <c r="Z501" s="514" t="str">
        <f t="shared" si="34"/>
        <v/>
      </c>
      <c r="AA501" s="514" t="b">
        <f t="shared" si="35"/>
        <v>0</v>
      </c>
      <c r="AB501" s="514" t="s">
        <v>2020</v>
      </c>
      <c r="AC501" s="514" t="str">
        <f t="array" ref="AC501">IFERROR(IF(INDEX('Disaggregation Records'!$G$95:$G$183,MATCH(LEFT(Z501,255),LEFT('Disaggregation Records'!$D$95:$D$183,255),0))=0,"",INDEX('Disaggregation Records'!$G$95:$G$183,MATCH(LEFT(Z501,255),LEFT('Disaggregation Records'!$D$95:$D$183,255),0))),"")</f>
        <v/>
      </c>
      <c r="AD501" s="514" t="s">
        <v>885</v>
      </c>
      <c r="AE501" s="379"/>
      <c r="AF501" s="133"/>
      <c r="AG501" s="133"/>
    </row>
    <row r="502" spans="1:33" ht="47.1" customHeight="1" x14ac:dyDescent="0.25">
      <c r="A502" s="396">
        <v>18</v>
      </c>
      <c r="B502" s="414" t="str">
        <f>IFERROR(VLOOKUP(A502,'Coverage Indicators - Section D'!$A$10:$Y$42,25,FALSE),"")</f>
        <v/>
      </c>
      <c r="C502" s="509" t="str">
        <f t="array" ref="C502">IFERROR(IF(INDEX('Disaggregation Records'!$E$95:$E$183,MATCH(LEFT(Z502,255),LEFT('Disaggregation Records'!$D$95:$D$183,255),0))=0,"",INDEX('Disaggregation Records'!$E$95:$E$183,MATCH(LEFT(Z502,255),LEFT('Disaggregation Records'!$D$95:$D$183,255),0))),"")</f>
        <v/>
      </c>
      <c r="D502" s="509" t="str">
        <f t="array" ref="D502">IFERROR(IF(INDEX('Disaggregation Records'!$F$95:$F$183,MATCH(LEFT(Z502,255),LEFT('Disaggregation Records'!$D$95:$D$183,255),0))=0,"",INDEX('Disaggregation Records'!$F$95:$F$183,MATCH(LEFT(Z502,255),LEFT('Disaggregation Records'!$D$95:$D$183,255),0))),"")</f>
        <v/>
      </c>
      <c r="E502" s="416" t="str">
        <f t="array" ref="E502">IFERROR(IF(INDEX('Disaggregation Data'!$K$315:$K$616,MATCH(LEFT(X502,255),LEFT('Disaggregation Data'!$J$315:$J$616,255),0))=0,"",INDEX('Disaggregation Data'!$K$315:$K$616,MATCH(LEFT(X502,255),LEFT('Disaggregation Data'!J$315:$J$616,255),0))),"")</f>
        <v/>
      </c>
      <c r="F502" s="417" t="str">
        <f t="array" ref="F502">IFERROR(IF(INDEX('Disaggregation Data'!$L$315:$L$616,MATCH(LEFT(X502,255),LEFT('Disaggregation Data'!$J$315:$J$616,255),0))=0,"",INDEX('Disaggregation Data'!$L$315:$L$616,MATCH(LEFT(X502,255),LEFT('Disaggregation Data'!J$315:$J$616,255),0))),"")</f>
        <v/>
      </c>
      <c r="G502" s="481" t="str">
        <f t="array" ref="G502">IFERROR(IF(INDEX('Disaggregation Data'!$M$315:$M$616,MATCH(LEFT(X502,255),LEFT('Disaggregation Data'!$J$315:$J$616,255),0))=0,(E502/F502)*100,INDEX('Disaggregation Data'!$M$315:$M$616,MATCH(LEFT(X502,255),LEFT('Disaggregation Data'!J$315:$J$616,255),0))),"")</f>
        <v/>
      </c>
      <c r="H502" s="420" t="str">
        <f t="array" ref="H502">IFERROR(IF(INDEX('Disaggregation Data'!$N$315:$N$616,MATCH(LEFT(X502,255),LEFT('Disaggregation Data'!$J$315:$J$616,255),0))=0,"",INDEX('Disaggregation Data'!$N$315:$N$616,MATCH(LEFT(X502,255),LEFT('Disaggregation Data'!J$315:$J$616,255),0))),"")</f>
        <v/>
      </c>
      <c r="I502" s="420" t="str">
        <f t="array" ref="I502">IFERROR(IF(INDEX('Disaggregation Data'!$Q$315:$Q$616,MATCH(LEFT(X502,255),LEFT('Disaggregation Data'!$J$315:$J$616,255),0))=0,"",INDEX('Disaggregation Data'!$Q$315:$Q$616,MATCH(LEFT(X502,255),LEFT('Disaggregation Data'!J$315:$J$616,255),0))),"")</f>
        <v/>
      </c>
      <c r="J502" s="434" t="str">
        <f t="array" ref="J502">IFERROR(IF(INDEX('Disaggregation Data'!$R$315:$R$616,MATCH(LEFT(X502,255),LEFT('Disaggregation Data'!$J$315:$J$616,255),0))=0,"",INDEX('Disaggregation Data'!$R$315:$R$616,MATCH(LEFT(X502,255),LEFT('Disaggregation Data'!J$315:$J$616,255),0))),"")</f>
        <v/>
      </c>
      <c r="K502" s="471"/>
      <c r="L502" s="471"/>
      <c r="M502" s="471"/>
      <c r="N502" s="471"/>
      <c r="O502" s="471"/>
      <c r="P502" s="416"/>
      <c r="Q502" s="416"/>
      <c r="R502" s="416"/>
      <c r="S502" s="416"/>
      <c r="T502" s="416"/>
      <c r="U502" s="420" t="str">
        <f t="array" ref="U502">IFERROR(IF(INDEX('Disaggregation Data'!$O$315:$O$616,MATCH(LEFT(X502,255),LEFT('Disaggregation Data'!$J$315:$J$616,255),0))=0,"",INDEX('Disaggregation Data'!$O$315:$O$616,MATCH(LEFT(X502,255),LEFT('Disaggregation Data'!J$315:$J$616,255),0))),"")</f>
        <v/>
      </c>
      <c r="V502" s="434" t="str">
        <f t="array" ref="V502">IFERROR(IF(INDEX('Disaggregation Data'!$P$315:$P$616,MATCH(LEFT(X502,255),LEFT('Disaggregation Data'!$J$315:$J$616,255),0))=0,"",INDEX('Disaggregation Data'!$P$315:$P$616,MATCH(LEFT(X502,255),LEFT('Disaggregation Data'!J$315:$J$616,255),0))),"")</f>
        <v/>
      </c>
      <c r="W502" s="514"/>
      <c r="X502" s="514" t="str">
        <f t="shared" si="32"/>
        <v/>
      </c>
      <c r="Y502" s="514">
        <f t="shared" si="33"/>
        <v>135</v>
      </c>
      <c r="Z502" s="514" t="str">
        <f t="shared" si="34"/>
        <v/>
      </c>
      <c r="AA502" s="514" t="b">
        <f t="shared" si="35"/>
        <v>0</v>
      </c>
      <c r="AB502" s="514" t="s">
        <v>2021</v>
      </c>
      <c r="AC502" s="514" t="str">
        <f t="array" ref="AC502">IFERROR(IF(INDEX('Disaggregation Records'!$G$95:$G$183,MATCH(LEFT(Z502,255),LEFT('Disaggregation Records'!$D$95:$D$183,255),0))=0,"",INDEX('Disaggregation Records'!$G$95:$G$183,MATCH(LEFT(Z502,255),LEFT('Disaggregation Records'!$D$95:$D$183,255),0))),"")</f>
        <v/>
      </c>
      <c r="AD502" s="514" t="s">
        <v>885</v>
      </c>
      <c r="AE502" s="379"/>
      <c r="AF502" s="133"/>
      <c r="AG502" s="133"/>
    </row>
    <row r="503" spans="1:33" ht="47.1" customHeight="1" x14ac:dyDescent="0.25">
      <c r="A503" s="396">
        <v>18</v>
      </c>
      <c r="B503" s="414" t="str">
        <f>IFERROR(VLOOKUP(A503,'Coverage Indicators - Section D'!$A$10:$Y$42,25,FALSE),"")</f>
        <v/>
      </c>
      <c r="C503" s="509" t="str">
        <f t="array" ref="C503">IFERROR(IF(INDEX('Disaggregation Records'!$E$95:$E$183,MATCH(LEFT(Z503,255),LEFT('Disaggregation Records'!$D$95:$D$183,255),0))=0,"",INDEX('Disaggregation Records'!$E$95:$E$183,MATCH(LEFT(Z503,255),LEFT('Disaggregation Records'!$D$95:$D$183,255),0))),"")</f>
        <v/>
      </c>
      <c r="D503" s="509" t="str">
        <f t="array" ref="D503">IFERROR(IF(INDEX('Disaggregation Records'!$F$95:$F$183,MATCH(LEFT(Z503,255),LEFT('Disaggregation Records'!$D$95:$D$183,255),0))=0,"",INDEX('Disaggregation Records'!$F$95:$F$183,MATCH(LEFT(Z503,255),LEFT('Disaggregation Records'!$D$95:$D$183,255),0))),"")</f>
        <v/>
      </c>
      <c r="E503" s="416" t="str">
        <f t="array" ref="E503">IFERROR(IF(INDEX('Disaggregation Data'!$K$315:$K$616,MATCH(LEFT(X503,255),LEFT('Disaggregation Data'!$J$315:$J$616,255),0))=0,"",INDEX('Disaggregation Data'!$K$315:$K$616,MATCH(LEFT(X503,255),LEFT('Disaggregation Data'!J$315:$J$616,255),0))),"")</f>
        <v/>
      </c>
      <c r="F503" s="417" t="str">
        <f t="array" ref="F503">IFERROR(IF(INDEX('Disaggregation Data'!$L$315:$L$616,MATCH(LEFT(X503,255),LEFT('Disaggregation Data'!$J$315:$J$616,255),0))=0,"",INDEX('Disaggregation Data'!$L$315:$L$616,MATCH(LEFT(X503,255),LEFT('Disaggregation Data'!J$315:$J$616,255),0))),"")</f>
        <v/>
      </c>
      <c r="G503" s="481" t="str">
        <f t="array" ref="G503">IFERROR(IF(INDEX('Disaggregation Data'!$M$315:$M$616,MATCH(LEFT(X503,255),LEFT('Disaggregation Data'!$J$315:$J$616,255),0))=0,(E503/F503)*100,INDEX('Disaggregation Data'!$M$315:$M$616,MATCH(LEFT(X503,255),LEFT('Disaggregation Data'!J$315:$J$616,255),0))),"")</f>
        <v/>
      </c>
      <c r="H503" s="420" t="str">
        <f t="array" ref="H503">IFERROR(IF(INDEX('Disaggregation Data'!$N$315:$N$616,MATCH(LEFT(X503,255),LEFT('Disaggregation Data'!$J$315:$J$616,255),0))=0,"",INDEX('Disaggregation Data'!$N$315:$N$616,MATCH(LEFT(X503,255),LEFT('Disaggregation Data'!J$315:$J$616,255),0))),"")</f>
        <v/>
      </c>
      <c r="I503" s="420" t="str">
        <f t="array" ref="I503">IFERROR(IF(INDEX('Disaggregation Data'!$Q$315:$Q$616,MATCH(LEFT(X503,255),LEFT('Disaggregation Data'!$J$315:$J$616,255),0))=0,"",INDEX('Disaggregation Data'!$Q$315:$Q$616,MATCH(LEFT(X503,255),LEFT('Disaggregation Data'!J$315:$J$616,255),0))),"")</f>
        <v/>
      </c>
      <c r="J503" s="434" t="str">
        <f t="array" ref="J503">IFERROR(IF(INDEX('Disaggregation Data'!$R$315:$R$616,MATCH(LEFT(X503,255),LEFT('Disaggregation Data'!$J$315:$J$616,255),0))=0,"",INDEX('Disaggregation Data'!$R$315:$R$616,MATCH(LEFT(X503,255),LEFT('Disaggregation Data'!J$315:$J$616,255),0))),"")</f>
        <v/>
      </c>
      <c r="K503" s="471"/>
      <c r="L503" s="471"/>
      <c r="M503" s="471"/>
      <c r="N503" s="471"/>
      <c r="O503" s="471"/>
      <c r="P503" s="416"/>
      <c r="Q503" s="416"/>
      <c r="R503" s="416"/>
      <c r="S503" s="416"/>
      <c r="T503" s="416"/>
      <c r="U503" s="420" t="str">
        <f t="array" ref="U503">IFERROR(IF(INDEX('Disaggregation Data'!$O$315:$O$616,MATCH(LEFT(X503,255),LEFT('Disaggregation Data'!$J$315:$J$616,255),0))=0,"",INDEX('Disaggregation Data'!$O$315:$O$616,MATCH(LEFT(X503,255),LEFT('Disaggregation Data'!J$315:$J$616,255),0))),"")</f>
        <v/>
      </c>
      <c r="V503" s="434" t="str">
        <f t="array" ref="V503">IFERROR(IF(INDEX('Disaggregation Data'!$P$315:$P$616,MATCH(LEFT(X503,255),LEFT('Disaggregation Data'!$J$315:$J$616,255),0))=0,"",INDEX('Disaggregation Data'!$P$315:$P$616,MATCH(LEFT(X503,255),LEFT('Disaggregation Data'!J$315:$J$616,255),0))),"")</f>
        <v/>
      </c>
      <c r="W503" s="514"/>
      <c r="X503" s="514" t="str">
        <f t="shared" si="32"/>
        <v/>
      </c>
      <c r="Y503" s="514">
        <f t="shared" si="33"/>
        <v>136</v>
      </c>
      <c r="Z503" s="514" t="str">
        <f t="shared" si="34"/>
        <v/>
      </c>
      <c r="AA503" s="514" t="b">
        <f t="shared" si="35"/>
        <v>0</v>
      </c>
      <c r="AB503" s="514" t="s">
        <v>2022</v>
      </c>
      <c r="AC503" s="514" t="str">
        <f t="array" ref="AC503">IFERROR(IF(INDEX('Disaggregation Records'!$G$95:$G$183,MATCH(LEFT(Z503,255),LEFT('Disaggregation Records'!$D$95:$D$183,255),0))=0,"",INDEX('Disaggregation Records'!$G$95:$G$183,MATCH(LEFT(Z503,255),LEFT('Disaggregation Records'!$D$95:$D$183,255),0))),"")</f>
        <v/>
      </c>
      <c r="AD503" s="514" t="s">
        <v>885</v>
      </c>
      <c r="AE503" s="379"/>
      <c r="AF503" s="133"/>
      <c r="AG503" s="133"/>
    </row>
    <row r="504" spans="1:33" ht="47.1" customHeight="1" x14ac:dyDescent="0.25">
      <c r="A504" s="396">
        <v>18</v>
      </c>
      <c r="B504" s="414" t="str">
        <f>IFERROR(VLOOKUP(A504,'Coverage Indicators - Section D'!$A$10:$Y$42,25,FALSE),"")</f>
        <v/>
      </c>
      <c r="C504" s="509" t="str">
        <f t="array" ref="C504">IFERROR(IF(INDEX('Disaggregation Records'!$E$95:$E$183,MATCH(LEFT(Z504,255),LEFT('Disaggregation Records'!$D$95:$D$183,255),0))=0,"",INDEX('Disaggregation Records'!$E$95:$E$183,MATCH(LEFT(Z504,255),LEFT('Disaggregation Records'!$D$95:$D$183,255),0))),"")</f>
        <v/>
      </c>
      <c r="D504" s="509" t="str">
        <f t="array" ref="D504">IFERROR(IF(INDEX('Disaggregation Records'!$F$95:$F$183,MATCH(LEFT(Z504,255),LEFT('Disaggregation Records'!$D$95:$D$183,255),0))=0,"",INDEX('Disaggregation Records'!$F$95:$F$183,MATCH(LEFT(Z504,255),LEFT('Disaggregation Records'!$D$95:$D$183,255),0))),"")</f>
        <v/>
      </c>
      <c r="E504" s="416" t="str">
        <f t="array" ref="E504">IFERROR(IF(INDEX('Disaggregation Data'!$K$315:$K$616,MATCH(LEFT(X504,255),LEFT('Disaggregation Data'!$J$315:$J$616,255),0))=0,"",INDEX('Disaggregation Data'!$K$315:$K$616,MATCH(LEFT(X504,255),LEFT('Disaggregation Data'!J$315:$J$616,255),0))),"")</f>
        <v/>
      </c>
      <c r="F504" s="417" t="str">
        <f t="array" ref="F504">IFERROR(IF(INDEX('Disaggregation Data'!$L$315:$L$616,MATCH(LEFT(X504,255),LEFT('Disaggregation Data'!$J$315:$J$616,255),0))=0,"",INDEX('Disaggregation Data'!$L$315:$L$616,MATCH(LEFT(X504,255),LEFT('Disaggregation Data'!J$315:$J$616,255),0))),"")</f>
        <v/>
      </c>
      <c r="G504" s="481" t="str">
        <f t="array" ref="G504">IFERROR(IF(INDEX('Disaggregation Data'!$M$315:$M$616,MATCH(LEFT(X504,255),LEFT('Disaggregation Data'!$J$315:$J$616,255),0))=0,(E504/F504)*100,INDEX('Disaggregation Data'!$M$315:$M$616,MATCH(LEFT(X504,255),LEFT('Disaggregation Data'!J$315:$J$616,255),0))),"")</f>
        <v/>
      </c>
      <c r="H504" s="420" t="str">
        <f t="array" ref="H504">IFERROR(IF(INDEX('Disaggregation Data'!$N$315:$N$616,MATCH(LEFT(X504,255),LEFT('Disaggregation Data'!$J$315:$J$616,255),0))=0,"",INDEX('Disaggregation Data'!$N$315:$N$616,MATCH(LEFT(X504,255),LEFT('Disaggregation Data'!J$315:$J$616,255),0))),"")</f>
        <v/>
      </c>
      <c r="I504" s="420" t="str">
        <f t="array" ref="I504">IFERROR(IF(INDEX('Disaggregation Data'!$Q$315:$Q$616,MATCH(LEFT(X504,255),LEFT('Disaggregation Data'!$J$315:$J$616,255),0))=0,"",INDEX('Disaggregation Data'!$Q$315:$Q$616,MATCH(LEFT(X504,255),LEFT('Disaggregation Data'!J$315:$J$616,255),0))),"")</f>
        <v/>
      </c>
      <c r="J504" s="434" t="str">
        <f t="array" ref="J504">IFERROR(IF(INDEX('Disaggregation Data'!$R$315:$R$616,MATCH(LEFT(X504,255),LEFT('Disaggregation Data'!$J$315:$J$616,255),0))=0,"",INDEX('Disaggregation Data'!$R$315:$R$616,MATCH(LEFT(X504,255),LEFT('Disaggregation Data'!J$315:$J$616,255),0))),"")</f>
        <v/>
      </c>
      <c r="K504" s="471"/>
      <c r="L504" s="471"/>
      <c r="M504" s="471"/>
      <c r="N504" s="471"/>
      <c r="O504" s="471"/>
      <c r="P504" s="416"/>
      <c r="Q504" s="416"/>
      <c r="R504" s="416"/>
      <c r="S504" s="416"/>
      <c r="T504" s="416"/>
      <c r="U504" s="420" t="str">
        <f t="array" ref="U504">IFERROR(IF(INDEX('Disaggregation Data'!$O$315:$O$616,MATCH(LEFT(X504,255),LEFT('Disaggregation Data'!$J$315:$J$616,255),0))=0,"",INDEX('Disaggregation Data'!$O$315:$O$616,MATCH(LEFT(X504,255),LEFT('Disaggregation Data'!J$315:$J$616,255),0))),"")</f>
        <v/>
      </c>
      <c r="V504" s="434" t="str">
        <f t="array" ref="V504">IFERROR(IF(INDEX('Disaggregation Data'!$P$315:$P$616,MATCH(LEFT(X504,255),LEFT('Disaggregation Data'!$J$315:$J$616,255),0))=0,"",INDEX('Disaggregation Data'!$P$315:$P$616,MATCH(LEFT(X504,255),LEFT('Disaggregation Data'!J$315:$J$616,255),0))),"")</f>
        <v/>
      </c>
      <c r="W504" s="514"/>
      <c r="X504" s="514" t="str">
        <f t="shared" si="32"/>
        <v/>
      </c>
      <c r="Y504" s="514">
        <f t="shared" si="33"/>
        <v>137</v>
      </c>
      <c r="Z504" s="514" t="str">
        <f t="shared" si="34"/>
        <v/>
      </c>
      <c r="AA504" s="514" t="b">
        <f t="shared" si="35"/>
        <v>0</v>
      </c>
      <c r="AB504" s="514" t="s">
        <v>2023</v>
      </c>
      <c r="AC504" s="514" t="str">
        <f t="array" ref="AC504">IFERROR(IF(INDEX('Disaggregation Records'!$G$95:$G$183,MATCH(LEFT(Z504,255),LEFT('Disaggregation Records'!$D$95:$D$183,255),0))=0,"",INDEX('Disaggregation Records'!$G$95:$G$183,MATCH(LEFT(Z504,255),LEFT('Disaggregation Records'!$D$95:$D$183,255),0))),"")</f>
        <v/>
      </c>
      <c r="AD504" s="514" t="s">
        <v>885</v>
      </c>
      <c r="AE504" s="379"/>
      <c r="AF504" s="133"/>
      <c r="AG504" s="133"/>
    </row>
    <row r="505" spans="1:33" ht="47.1" customHeight="1" x14ac:dyDescent="0.25">
      <c r="A505" s="396">
        <v>18</v>
      </c>
      <c r="B505" s="414" t="str">
        <f>IFERROR(VLOOKUP(A505,'Coverage Indicators - Section D'!$A$10:$Y$42,25,FALSE),"")</f>
        <v/>
      </c>
      <c r="C505" s="509" t="str">
        <f t="array" ref="C505">IFERROR(IF(INDEX('Disaggregation Records'!$E$95:$E$183,MATCH(LEFT(Z505,255),LEFT('Disaggregation Records'!$D$95:$D$183,255),0))=0,"",INDEX('Disaggregation Records'!$E$95:$E$183,MATCH(LEFT(Z505,255),LEFT('Disaggregation Records'!$D$95:$D$183,255),0))),"")</f>
        <v/>
      </c>
      <c r="D505" s="509" t="str">
        <f t="array" ref="D505">IFERROR(IF(INDEX('Disaggregation Records'!$F$95:$F$183,MATCH(LEFT(Z505,255),LEFT('Disaggregation Records'!$D$95:$D$183,255),0))=0,"",INDEX('Disaggregation Records'!$F$95:$F$183,MATCH(LEFT(Z505,255),LEFT('Disaggregation Records'!$D$95:$D$183,255),0))),"")</f>
        <v/>
      </c>
      <c r="E505" s="416" t="str">
        <f t="array" ref="E505">IFERROR(IF(INDEX('Disaggregation Data'!$K$315:$K$616,MATCH(LEFT(X505,255),LEFT('Disaggregation Data'!$J$315:$J$616,255),0))=0,"",INDEX('Disaggregation Data'!$K$315:$K$616,MATCH(LEFT(X505,255),LEFT('Disaggregation Data'!J$315:$J$616,255),0))),"")</f>
        <v/>
      </c>
      <c r="F505" s="417" t="str">
        <f t="array" ref="F505">IFERROR(IF(INDEX('Disaggregation Data'!$L$315:$L$616,MATCH(LEFT(X505,255),LEFT('Disaggregation Data'!$J$315:$J$616,255),0))=0,"",INDEX('Disaggregation Data'!$L$315:$L$616,MATCH(LEFT(X505,255),LEFT('Disaggregation Data'!J$315:$J$616,255),0))),"")</f>
        <v/>
      </c>
      <c r="G505" s="481" t="str">
        <f t="array" ref="G505">IFERROR(IF(INDEX('Disaggregation Data'!$M$315:$M$616,MATCH(LEFT(X505,255),LEFT('Disaggregation Data'!$J$315:$J$616,255),0))=0,(E505/F505)*100,INDEX('Disaggregation Data'!$M$315:$M$616,MATCH(LEFT(X505,255),LEFT('Disaggregation Data'!J$315:$J$616,255),0))),"")</f>
        <v/>
      </c>
      <c r="H505" s="420" t="str">
        <f t="array" ref="H505">IFERROR(IF(INDEX('Disaggregation Data'!$N$315:$N$616,MATCH(LEFT(X505,255),LEFT('Disaggregation Data'!$J$315:$J$616,255),0))=0,"",INDEX('Disaggregation Data'!$N$315:$N$616,MATCH(LEFT(X505,255),LEFT('Disaggregation Data'!J$315:$J$616,255),0))),"")</f>
        <v/>
      </c>
      <c r="I505" s="420" t="str">
        <f t="array" ref="I505">IFERROR(IF(INDEX('Disaggregation Data'!$Q$315:$Q$616,MATCH(LEFT(X505,255),LEFT('Disaggregation Data'!$J$315:$J$616,255),0))=0,"",INDEX('Disaggregation Data'!$Q$315:$Q$616,MATCH(LEFT(X505,255),LEFT('Disaggregation Data'!J$315:$J$616,255),0))),"")</f>
        <v/>
      </c>
      <c r="J505" s="434" t="str">
        <f t="array" ref="J505">IFERROR(IF(INDEX('Disaggregation Data'!$R$315:$R$616,MATCH(LEFT(X505,255),LEFT('Disaggregation Data'!$J$315:$J$616,255),0))=0,"",INDEX('Disaggregation Data'!$R$315:$R$616,MATCH(LEFT(X505,255),LEFT('Disaggregation Data'!J$315:$J$616,255),0))),"")</f>
        <v/>
      </c>
      <c r="K505" s="471"/>
      <c r="L505" s="471"/>
      <c r="M505" s="471"/>
      <c r="N505" s="471"/>
      <c r="O505" s="471"/>
      <c r="P505" s="416"/>
      <c r="Q505" s="416"/>
      <c r="R505" s="416"/>
      <c r="S505" s="416"/>
      <c r="T505" s="416"/>
      <c r="U505" s="420" t="str">
        <f t="array" ref="U505">IFERROR(IF(INDEX('Disaggregation Data'!$O$315:$O$616,MATCH(LEFT(X505,255),LEFT('Disaggregation Data'!$J$315:$J$616,255),0))=0,"",INDEX('Disaggregation Data'!$O$315:$O$616,MATCH(LEFT(X505,255),LEFT('Disaggregation Data'!J$315:$J$616,255),0))),"")</f>
        <v/>
      </c>
      <c r="V505" s="434" t="str">
        <f t="array" ref="V505">IFERROR(IF(INDEX('Disaggregation Data'!$P$315:$P$616,MATCH(LEFT(X505,255),LEFT('Disaggregation Data'!$J$315:$J$616,255),0))=0,"",INDEX('Disaggregation Data'!$P$315:$P$616,MATCH(LEFT(X505,255),LEFT('Disaggregation Data'!J$315:$J$616,255),0))),"")</f>
        <v/>
      </c>
      <c r="W505" s="514"/>
      <c r="X505" s="514" t="str">
        <f t="shared" si="32"/>
        <v/>
      </c>
      <c r="Y505" s="514">
        <f t="shared" si="33"/>
        <v>138</v>
      </c>
      <c r="Z505" s="514" t="str">
        <f t="shared" si="34"/>
        <v/>
      </c>
      <c r="AA505" s="514" t="b">
        <f t="shared" si="35"/>
        <v>0</v>
      </c>
      <c r="AB505" s="514" t="s">
        <v>2024</v>
      </c>
      <c r="AC505" s="514" t="str">
        <f t="array" ref="AC505">IFERROR(IF(INDEX('Disaggregation Records'!$G$95:$G$183,MATCH(LEFT(Z505,255),LEFT('Disaggregation Records'!$D$95:$D$183,255),0))=0,"",INDEX('Disaggregation Records'!$G$95:$G$183,MATCH(LEFT(Z505,255),LEFT('Disaggregation Records'!$D$95:$D$183,255),0))),"")</f>
        <v/>
      </c>
      <c r="AD505" s="514" t="s">
        <v>885</v>
      </c>
      <c r="AE505" s="379"/>
      <c r="AF505" s="133"/>
      <c r="AG505" s="133"/>
    </row>
    <row r="506" spans="1:33" ht="47.1" customHeight="1" x14ac:dyDescent="0.25">
      <c r="A506" s="396">
        <v>18</v>
      </c>
      <c r="B506" s="414" t="str">
        <f>IFERROR(VLOOKUP(A506,'Coverage Indicators - Section D'!$A$10:$Y$42,25,FALSE),"")</f>
        <v/>
      </c>
      <c r="C506" s="509" t="str">
        <f t="array" ref="C506">IFERROR(IF(INDEX('Disaggregation Records'!$E$95:$E$183,MATCH(LEFT(Z506,255),LEFT('Disaggregation Records'!$D$95:$D$183,255),0))=0,"",INDEX('Disaggregation Records'!$E$95:$E$183,MATCH(LEFT(Z506,255),LEFT('Disaggregation Records'!$D$95:$D$183,255),0))),"")</f>
        <v/>
      </c>
      <c r="D506" s="509" t="str">
        <f t="array" ref="D506">IFERROR(IF(INDEX('Disaggregation Records'!$F$95:$F$183,MATCH(LEFT(Z506,255),LEFT('Disaggregation Records'!$D$95:$D$183,255),0))=0,"",INDEX('Disaggregation Records'!$F$95:$F$183,MATCH(LEFT(Z506,255),LEFT('Disaggregation Records'!$D$95:$D$183,255),0))),"")</f>
        <v/>
      </c>
      <c r="E506" s="416" t="str">
        <f t="array" ref="E506">IFERROR(IF(INDEX('Disaggregation Data'!$K$315:$K$616,MATCH(LEFT(X506,255),LEFT('Disaggregation Data'!$J$315:$J$616,255),0))=0,"",INDEX('Disaggregation Data'!$K$315:$K$616,MATCH(LEFT(X506,255),LEFT('Disaggregation Data'!J$315:$J$616,255),0))),"")</f>
        <v/>
      </c>
      <c r="F506" s="417" t="str">
        <f t="array" ref="F506">IFERROR(IF(INDEX('Disaggregation Data'!$L$315:$L$616,MATCH(LEFT(X506,255),LEFT('Disaggregation Data'!$J$315:$J$616,255),0))=0,"",INDEX('Disaggregation Data'!$L$315:$L$616,MATCH(LEFT(X506,255),LEFT('Disaggregation Data'!J$315:$J$616,255),0))),"")</f>
        <v/>
      </c>
      <c r="G506" s="481" t="str">
        <f t="array" ref="G506">IFERROR(IF(INDEX('Disaggregation Data'!$M$315:$M$616,MATCH(LEFT(X506,255),LEFT('Disaggregation Data'!$J$315:$J$616,255),0))=0,(E506/F506)*100,INDEX('Disaggregation Data'!$M$315:$M$616,MATCH(LEFT(X506,255),LEFT('Disaggregation Data'!J$315:$J$616,255),0))),"")</f>
        <v/>
      </c>
      <c r="H506" s="420" t="str">
        <f t="array" ref="H506">IFERROR(IF(INDEX('Disaggregation Data'!$N$315:$N$616,MATCH(LEFT(X506,255),LEFT('Disaggregation Data'!$J$315:$J$616,255),0))=0,"",INDEX('Disaggregation Data'!$N$315:$N$616,MATCH(LEFT(X506,255),LEFT('Disaggregation Data'!J$315:$J$616,255),0))),"")</f>
        <v/>
      </c>
      <c r="I506" s="420" t="str">
        <f t="array" ref="I506">IFERROR(IF(INDEX('Disaggregation Data'!$Q$315:$Q$616,MATCH(LEFT(X506,255),LEFT('Disaggregation Data'!$J$315:$J$616,255),0))=0,"",INDEX('Disaggregation Data'!$Q$315:$Q$616,MATCH(LEFT(X506,255),LEFT('Disaggregation Data'!J$315:$J$616,255),0))),"")</f>
        <v/>
      </c>
      <c r="J506" s="434" t="str">
        <f t="array" ref="J506">IFERROR(IF(INDEX('Disaggregation Data'!$R$315:$R$616,MATCH(LEFT(X506,255),LEFT('Disaggregation Data'!$J$315:$J$616,255),0))=0,"",INDEX('Disaggregation Data'!$R$315:$R$616,MATCH(LEFT(X506,255),LEFT('Disaggregation Data'!J$315:$J$616,255),0))),"")</f>
        <v/>
      </c>
      <c r="K506" s="471"/>
      <c r="L506" s="471"/>
      <c r="M506" s="471"/>
      <c r="N506" s="471"/>
      <c r="O506" s="471"/>
      <c r="P506" s="416"/>
      <c r="Q506" s="416"/>
      <c r="R506" s="416"/>
      <c r="S506" s="416"/>
      <c r="T506" s="416"/>
      <c r="U506" s="420" t="str">
        <f t="array" ref="U506">IFERROR(IF(INDEX('Disaggregation Data'!$O$315:$O$616,MATCH(LEFT(X506,255),LEFT('Disaggregation Data'!$J$315:$J$616,255),0))=0,"",INDEX('Disaggregation Data'!$O$315:$O$616,MATCH(LEFT(X506,255),LEFT('Disaggregation Data'!J$315:$J$616,255),0))),"")</f>
        <v/>
      </c>
      <c r="V506" s="434" t="str">
        <f t="array" ref="V506">IFERROR(IF(INDEX('Disaggregation Data'!$P$315:$P$616,MATCH(LEFT(X506,255),LEFT('Disaggregation Data'!$J$315:$J$616,255),0))=0,"",INDEX('Disaggregation Data'!$P$315:$P$616,MATCH(LEFT(X506,255),LEFT('Disaggregation Data'!J$315:$J$616,255),0))),"")</f>
        <v/>
      </c>
      <c r="W506" s="514"/>
      <c r="X506" s="514" t="str">
        <f t="shared" si="32"/>
        <v/>
      </c>
      <c r="Y506" s="514">
        <f t="shared" si="33"/>
        <v>139</v>
      </c>
      <c r="Z506" s="514" t="str">
        <f t="shared" si="34"/>
        <v/>
      </c>
      <c r="AA506" s="514" t="b">
        <f t="shared" si="35"/>
        <v>0</v>
      </c>
      <c r="AB506" s="514" t="s">
        <v>2025</v>
      </c>
      <c r="AC506" s="514" t="str">
        <f t="array" ref="AC506">IFERROR(IF(INDEX('Disaggregation Records'!$G$95:$G$183,MATCH(LEFT(Z506,255),LEFT('Disaggregation Records'!$D$95:$D$183,255),0))=0,"",INDEX('Disaggregation Records'!$G$95:$G$183,MATCH(LEFT(Z506,255),LEFT('Disaggregation Records'!$D$95:$D$183,255),0))),"")</f>
        <v/>
      </c>
      <c r="AD506" s="514" t="s">
        <v>885</v>
      </c>
      <c r="AE506" s="379"/>
      <c r="AF506" s="133"/>
      <c r="AG506" s="133"/>
    </row>
    <row r="507" spans="1:33" ht="47.1" customHeight="1" x14ac:dyDescent="0.25">
      <c r="A507" s="396">
        <v>19</v>
      </c>
      <c r="B507" s="414" t="str">
        <f>IFERROR(VLOOKUP(A507,'Coverage Indicators - Section D'!$A$10:$Y$42,25,FALSE),"")</f>
        <v/>
      </c>
      <c r="C507" s="509" t="str">
        <f t="array" ref="C507">IFERROR(IF(INDEX('Disaggregation Records'!$E$95:$E$183,MATCH(LEFT(Z507,255),LEFT('Disaggregation Records'!$D$95:$D$183,255),0))=0,"",INDEX('Disaggregation Records'!$E$95:$E$183,MATCH(LEFT(Z507,255),LEFT('Disaggregation Records'!$D$95:$D$183,255),0))),"")</f>
        <v/>
      </c>
      <c r="D507" s="509" t="str">
        <f t="array" ref="D507">IFERROR(IF(INDEX('Disaggregation Records'!$F$95:$F$183,MATCH(LEFT(Z507,255),LEFT('Disaggregation Records'!$D$95:$D$183,255),0))=0,"",INDEX('Disaggregation Records'!$F$95:$F$183,MATCH(LEFT(Z507,255),LEFT('Disaggregation Records'!$D$95:$D$183,255),0))),"")</f>
        <v/>
      </c>
      <c r="E507" s="416" t="str">
        <f t="array" ref="E507">IFERROR(IF(INDEX('Disaggregation Data'!$K$315:$K$616,MATCH(LEFT(X507,255),LEFT('Disaggregation Data'!$J$315:$J$616,255),0))=0,"",INDEX('Disaggregation Data'!$K$315:$K$616,MATCH(LEFT(X507,255),LEFT('Disaggregation Data'!J$315:$J$616,255),0))),"")</f>
        <v/>
      </c>
      <c r="F507" s="417" t="str">
        <f t="array" ref="F507">IFERROR(IF(INDEX('Disaggregation Data'!$L$315:$L$616,MATCH(LEFT(X507,255),LEFT('Disaggregation Data'!$J$315:$J$616,255),0))=0,"",INDEX('Disaggregation Data'!$L$315:$L$616,MATCH(LEFT(X507,255),LEFT('Disaggregation Data'!J$315:$J$616,255),0))),"")</f>
        <v/>
      </c>
      <c r="G507" s="481" t="str">
        <f t="array" ref="G507">IFERROR(IF(INDEX('Disaggregation Data'!$M$315:$M$616,MATCH(LEFT(X507,255),LEFT('Disaggregation Data'!$J$315:$J$616,255),0))=0,(E507/F507)*100,INDEX('Disaggregation Data'!$M$315:$M$616,MATCH(LEFT(X507,255),LEFT('Disaggregation Data'!J$315:$J$616,255),0))),"")</f>
        <v/>
      </c>
      <c r="H507" s="420" t="str">
        <f t="array" ref="H507">IFERROR(IF(INDEX('Disaggregation Data'!$N$315:$N$616,MATCH(LEFT(X507,255),LEFT('Disaggregation Data'!$J$315:$J$616,255),0))=0,"",INDEX('Disaggregation Data'!$N$315:$N$616,MATCH(LEFT(X507,255),LEFT('Disaggregation Data'!J$315:$J$616,255),0))),"")</f>
        <v/>
      </c>
      <c r="I507" s="420" t="str">
        <f t="array" ref="I507">IFERROR(IF(INDEX('Disaggregation Data'!$Q$315:$Q$616,MATCH(LEFT(X507,255),LEFT('Disaggregation Data'!$J$315:$J$616,255),0))=0,"",INDEX('Disaggregation Data'!$Q$315:$Q$616,MATCH(LEFT(X507,255),LEFT('Disaggregation Data'!J$315:$J$616,255),0))),"")</f>
        <v/>
      </c>
      <c r="J507" s="434" t="str">
        <f t="array" ref="J507">IFERROR(IF(INDEX('Disaggregation Data'!$R$315:$R$616,MATCH(LEFT(X507,255),LEFT('Disaggregation Data'!$J$315:$J$616,255),0))=0,"",INDEX('Disaggregation Data'!$R$315:$R$616,MATCH(LEFT(X507,255),LEFT('Disaggregation Data'!J$315:$J$616,255),0))),"")</f>
        <v/>
      </c>
      <c r="K507" s="471"/>
      <c r="L507" s="471"/>
      <c r="M507" s="471"/>
      <c r="N507" s="471"/>
      <c r="O507" s="471"/>
      <c r="P507" s="416"/>
      <c r="Q507" s="416"/>
      <c r="R507" s="416"/>
      <c r="S507" s="416"/>
      <c r="T507" s="416"/>
      <c r="U507" s="420" t="str">
        <f t="array" ref="U507">IFERROR(IF(INDEX('Disaggregation Data'!$O$315:$O$616,MATCH(LEFT(X507,255),LEFT('Disaggregation Data'!$J$315:$J$616,255),0))=0,"",INDEX('Disaggregation Data'!$O$315:$O$616,MATCH(LEFT(X507,255),LEFT('Disaggregation Data'!J$315:$J$616,255),0))),"")</f>
        <v/>
      </c>
      <c r="V507" s="434" t="str">
        <f t="array" ref="V507">IFERROR(IF(INDEX('Disaggregation Data'!$P$315:$P$616,MATCH(LEFT(X507,255),LEFT('Disaggregation Data'!$J$315:$J$616,255),0))=0,"",INDEX('Disaggregation Data'!$P$315:$P$616,MATCH(LEFT(X507,255),LEFT('Disaggregation Data'!J$315:$J$616,255),0))),"")</f>
        <v/>
      </c>
      <c r="W507" s="514"/>
      <c r="X507" s="514" t="str">
        <f t="shared" si="32"/>
        <v/>
      </c>
      <c r="Y507" s="514">
        <f t="shared" si="33"/>
        <v>140</v>
      </c>
      <c r="Z507" s="514" t="str">
        <f t="shared" si="34"/>
        <v/>
      </c>
      <c r="AA507" s="514" t="b">
        <f t="shared" si="35"/>
        <v>0</v>
      </c>
      <c r="AB507" s="514" t="s">
        <v>2026</v>
      </c>
      <c r="AC507" s="514" t="str">
        <f t="array" ref="AC507">IFERROR(IF(INDEX('Disaggregation Records'!$G$95:$G$183,MATCH(LEFT(Z507,255),LEFT('Disaggregation Records'!$D$95:$D$183,255),0))=0,"",INDEX('Disaggregation Records'!$G$95:$G$183,MATCH(LEFT(Z507,255),LEFT('Disaggregation Records'!$D$95:$D$183,255),0))),"")</f>
        <v/>
      </c>
      <c r="AD507" s="514" t="s">
        <v>886</v>
      </c>
      <c r="AE507" s="379"/>
      <c r="AF507" s="133"/>
      <c r="AG507" s="133"/>
    </row>
    <row r="508" spans="1:33" ht="47.1" customHeight="1" x14ac:dyDescent="0.25">
      <c r="A508" s="396">
        <v>19</v>
      </c>
      <c r="B508" s="414" t="str">
        <f>IFERROR(VLOOKUP(A508,'Coverage Indicators - Section D'!$A$10:$Y$42,25,FALSE),"")</f>
        <v/>
      </c>
      <c r="C508" s="509" t="str">
        <f t="array" ref="C508">IFERROR(IF(INDEX('Disaggregation Records'!$E$95:$E$183,MATCH(LEFT(Z508,255),LEFT('Disaggregation Records'!$D$95:$D$183,255),0))=0,"",INDEX('Disaggregation Records'!$E$95:$E$183,MATCH(LEFT(Z508,255),LEFT('Disaggregation Records'!$D$95:$D$183,255),0))),"")</f>
        <v/>
      </c>
      <c r="D508" s="509" t="str">
        <f t="array" ref="D508">IFERROR(IF(INDEX('Disaggregation Records'!$F$95:$F$183,MATCH(LEFT(Z508,255),LEFT('Disaggregation Records'!$D$95:$D$183,255),0))=0,"",INDEX('Disaggregation Records'!$F$95:$F$183,MATCH(LEFT(Z508,255),LEFT('Disaggregation Records'!$D$95:$D$183,255),0))),"")</f>
        <v/>
      </c>
      <c r="E508" s="416" t="str">
        <f t="array" ref="E508">IFERROR(IF(INDEX('Disaggregation Data'!$K$315:$K$616,MATCH(LEFT(X508,255),LEFT('Disaggregation Data'!$J$315:$J$616,255),0))=0,"",INDEX('Disaggregation Data'!$K$315:$K$616,MATCH(LEFT(X508,255),LEFT('Disaggregation Data'!J$315:$J$616,255),0))),"")</f>
        <v/>
      </c>
      <c r="F508" s="417" t="str">
        <f t="array" ref="F508">IFERROR(IF(INDEX('Disaggregation Data'!$L$315:$L$616,MATCH(LEFT(X508,255),LEFT('Disaggregation Data'!$J$315:$J$616,255),0))=0,"",INDEX('Disaggregation Data'!$L$315:$L$616,MATCH(LEFT(X508,255),LEFT('Disaggregation Data'!J$315:$J$616,255),0))),"")</f>
        <v/>
      </c>
      <c r="G508" s="481" t="str">
        <f t="array" ref="G508">IFERROR(IF(INDEX('Disaggregation Data'!$M$315:$M$616,MATCH(LEFT(X508,255),LEFT('Disaggregation Data'!$J$315:$J$616,255),0))=0,(E508/F508)*100,INDEX('Disaggregation Data'!$M$315:$M$616,MATCH(LEFT(X508,255),LEFT('Disaggregation Data'!J$315:$J$616,255),0))),"")</f>
        <v/>
      </c>
      <c r="H508" s="420" t="str">
        <f t="array" ref="H508">IFERROR(IF(INDEX('Disaggregation Data'!$N$315:$N$616,MATCH(LEFT(X508,255),LEFT('Disaggregation Data'!$J$315:$J$616,255),0))=0,"",INDEX('Disaggregation Data'!$N$315:$N$616,MATCH(LEFT(X508,255),LEFT('Disaggregation Data'!J$315:$J$616,255),0))),"")</f>
        <v/>
      </c>
      <c r="I508" s="420" t="str">
        <f t="array" ref="I508">IFERROR(IF(INDEX('Disaggregation Data'!$Q$315:$Q$616,MATCH(LEFT(X508,255),LEFT('Disaggregation Data'!$J$315:$J$616,255),0))=0,"",INDEX('Disaggregation Data'!$Q$315:$Q$616,MATCH(LEFT(X508,255),LEFT('Disaggregation Data'!J$315:$J$616,255),0))),"")</f>
        <v/>
      </c>
      <c r="J508" s="434" t="str">
        <f t="array" ref="J508">IFERROR(IF(INDEX('Disaggregation Data'!$R$315:$R$616,MATCH(LEFT(X508,255),LEFT('Disaggregation Data'!$J$315:$J$616,255),0))=0,"",INDEX('Disaggregation Data'!$R$315:$R$616,MATCH(LEFT(X508,255),LEFT('Disaggregation Data'!J$315:$J$616,255),0))),"")</f>
        <v/>
      </c>
      <c r="K508" s="471"/>
      <c r="L508" s="471"/>
      <c r="M508" s="471"/>
      <c r="N508" s="471"/>
      <c r="O508" s="471"/>
      <c r="P508" s="416"/>
      <c r="Q508" s="416"/>
      <c r="R508" s="416"/>
      <c r="S508" s="416"/>
      <c r="T508" s="416"/>
      <c r="U508" s="420" t="str">
        <f t="array" ref="U508">IFERROR(IF(INDEX('Disaggregation Data'!$O$315:$O$616,MATCH(LEFT(X508,255),LEFT('Disaggregation Data'!$J$315:$J$616,255),0))=0,"",INDEX('Disaggregation Data'!$O$315:$O$616,MATCH(LEFT(X508,255),LEFT('Disaggregation Data'!J$315:$J$616,255),0))),"")</f>
        <v/>
      </c>
      <c r="V508" s="434" t="str">
        <f t="array" ref="V508">IFERROR(IF(INDEX('Disaggregation Data'!$P$315:$P$616,MATCH(LEFT(X508,255),LEFT('Disaggregation Data'!$J$315:$J$616,255),0))=0,"",INDEX('Disaggregation Data'!$P$315:$P$616,MATCH(LEFT(X508,255),LEFT('Disaggregation Data'!J$315:$J$616,255),0))),"")</f>
        <v/>
      </c>
      <c r="W508" s="514"/>
      <c r="X508" s="514" t="str">
        <f t="shared" si="32"/>
        <v/>
      </c>
      <c r="Y508" s="514">
        <f t="shared" si="33"/>
        <v>141</v>
      </c>
      <c r="Z508" s="514" t="str">
        <f t="shared" si="34"/>
        <v/>
      </c>
      <c r="AA508" s="514" t="b">
        <f t="shared" si="35"/>
        <v>0</v>
      </c>
      <c r="AB508" s="514" t="s">
        <v>2027</v>
      </c>
      <c r="AC508" s="514" t="str">
        <f t="array" ref="AC508">IFERROR(IF(INDEX('Disaggregation Records'!$G$95:$G$183,MATCH(LEFT(Z508,255),LEFT('Disaggregation Records'!$D$95:$D$183,255),0))=0,"",INDEX('Disaggregation Records'!$G$95:$G$183,MATCH(LEFT(Z508,255),LEFT('Disaggregation Records'!$D$95:$D$183,255),0))),"")</f>
        <v/>
      </c>
      <c r="AD508" s="514" t="s">
        <v>886</v>
      </c>
      <c r="AE508" s="379"/>
      <c r="AF508" s="133"/>
      <c r="AG508" s="133"/>
    </row>
    <row r="509" spans="1:33" ht="47.1" customHeight="1" x14ac:dyDescent="0.25">
      <c r="A509" s="396">
        <v>19</v>
      </c>
      <c r="B509" s="414" t="str">
        <f>IFERROR(VLOOKUP(A509,'Coverage Indicators - Section D'!$A$10:$Y$42,25,FALSE),"")</f>
        <v/>
      </c>
      <c r="C509" s="509" t="str">
        <f t="array" ref="C509">IFERROR(IF(INDEX('Disaggregation Records'!$E$95:$E$183,MATCH(LEFT(Z509,255),LEFT('Disaggregation Records'!$D$95:$D$183,255),0))=0,"",INDEX('Disaggregation Records'!$E$95:$E$183,MATCH(LEFT(Z509,255),LEFT('Disaggregation Records'!$D$95:$D$183,255),0))),"")</f>
        <v/>
      </c>
      <c r="D509" s="509" t="str">
        <f t="array" ref="D509">IFERROR(IF(INDEX('Disaggregation Records'!$F$95:$F$183,MATCH(LEFT(Z509,255),LEFT('Disaggregation Records'!$D$95:$D$183,255),0))=0,"",INDEX('Disaggregation Records'!$F$95:$F$183,MATCH(LEFT(Z509,255),LEFT('Disaggregation Records'!$D$95:$D$183,255),0))),"")</f>
        <v/>
      </c>
      <c r="E509" s="416" t="str">
        <f t="array" ref="E509">IFERROR(IF(INDEX('Disaggregation Data'!$K$315:$K$616,MATCH(LEFT(X509,255),LEFT('Disaggregation Data'!$J$315:$J$616,255),0))=0,"",INDEX('Disaggregation Data'!$K$315:$K$616,MATCH(LEFT(X509,255),LEFT('Disaggregation Data'!J$315:$J$616,255),0))),"")</f>
        <v/>
      </c>
      <c r="F509" s="417" t="str">
        <f t="array" ref="F509">IFERROR(IF(INDEX('Disaggregation Data'!$L$315:$L$616,MATCH(LEFT(X509,255),LEFT('Disaggregation Data'!$J$315:$J$616,255),0))=0,"",INDEX('Disaggregation Data'!$L$315:$L$616,MATCH(LEFT(X509,255),LEFT('Disaggregation Data'!J$315:$J$616,255),0))),"")</f>
        <v/>
      </c>
      <c r="G509" s="481" t="str">
        <f t="array" ref="G509">IFERROR(IF(INDEX('Disaggregation Data'!$M$315:$M$616,MATCH(LEFT(X509,255),LEFT('Disaggregation Data'!$J$315:$J$616,255),0))=0,(E509/F509)*100,INDEX('Disaggregation Data'!$M$315:$M$616,MATCH(LEFT(X509,255),LEFT('Disaggregation Data'!J$315:$J$616,255),0))),"")</f>
        <v/>
      </c>
      <c r="H509" s="420" t="str">
        <f t="array" ref="H509">IFERROR(IF(INDEX('Disaggregation Data'!$N$315:$N$616,MATCH(LEFT(X509,255),LEFT('Disaggregation Data'!$J$315:$J$616,255),0))=0,"",INDEX('Disaggregation Data'!$N$315:$N$616,MATCH(LEFT(X509,255),LEFT('Disaggregation Data'!J$315:$J$616,255),0))),"")</f>
        <v/>
      </c>
      <c r="I509" s="420" t="str">
        <f t="array" ref="I509">IFERROR(IF(INDEX('Disaggregation Data'!$Q$315:$Q$616,MATCH(LEFT(X509,255),LEFT('Disaggregation Data'!$J$315:$J$616,255),0))=0,"",INDEX('Disaggregation Data'!$Q$315:$Q$616,MATCH(LEFT(X509,255),LEFT('Disaggregation Data'!J$315:$J$616,255),0))),"")</f>
        <v/>
      </c>
      <c r="J509" s="434" t="str">
        <f t="array" ref="J509">IFERROR(IF(INDEX('Disaggregation Data'!$R$315:$R$616,MATCH(LEFT(X509,255),LEFT('Disaggregation Data'!$J$315:$J$616,255),0))=0,"",INDEX('Disaggregation Data'!$R$315:$R$616,MATCH(LEFT(X509,255),LEFT('Disaggregation Data'!J$315:$J$616,255),0))),"")</f>
        <v/>
      </c>
      <c r="K509" s="471"/>
      <c r="L509" s="471"/>
      <c r="M509" s="471"/>
      <c r="N509" s="471"/>
      <c r="O509" s="471"/>
      <c r="P509" s="416"/>
      <c r="Q509" s="416"/>
      <c r="R509" s="416"/>
      <c r="S509" s="416"/>
      <c r="T509" s="416"/>
      <c r="U509" s="420" t="str">
        <f t="array" ref="U509">IFERROR(IF(INDEX('Disaggregation Data'!$O$315:$O$616,MATCH(LEFT(X509,255),LEFT('Disaggregation Data'!$J$315:$J$616,255),0))=0,"",INDEX('Disaggregation Data'!$O$315:$O$616,MATCH(LEFT(X509,255),LEFT('Disaggregation Data'!J$315:$J$616,255),0))),"")</f>
        <v/>
      </c>
      <c r="V509" s="434" t="str">
        <f t="array" ref="V509">IFERROR(IF(INDEX('Disaggregation Data'!$P$315:$P$616,MATCH(LEFT(X509,255),LEFT('Disaggregation Data'!$J$315:$J$616,255),0))=0,"",INDEX('Disaggregation Data'!$P$315:$P$616,MATCH(LEFT(X509,255),LEFT('Disaggregation Data'!J$315:$J$616,255),0))),"")</f>
        <v/>
      </c>
      <c r="W509" s="514"/>
      <c r="X509" s="514" t="str">
        <f t="shared" si="32"/>
        <v/>
      </c>
      <c r="Y509" s="514">
        <f t="shared" si="33"/>
        <v>142</v>
      </c>
      <c r="Z509" s="514" t="str">
        <f t="shared" si="34"/>
        <v/>
      </c>
      <c r="AA509" s="514" t="b">
        <f t="shared" si="35"/>
        <v>0</v>
      </c>
      <c r="AB509" s="514" t="s">
        <v>2028</v>
      </c>
      <c r="AC509" s="514" t="str">
        <f t="array" ref="AC509">IFERROR(IF(INDEX('Disaggregation Records'!$G$95:$G$183,MATCH(LEFT(Z509,255),LEFT('Disaggregation Records'!$D$95:$D$183,255),0))=0,"",INDEX('Disaggregation Records'!$G$95:$G$183,MATCH(LEFT(Z509,255),LEFT('Disaggregation Records'!$D$95:$D$183,255),0))),"")</f>
        <v/>
      </c>
      <c r="AD509" s="514" t="s">
        <v>886</v>
      </c>
      <c r="AE509" s="379"/>
      <c r="AF509" s="133"/>
      <c r="AG509" s="133"/>
    </row>
    <row r="510" spans="1:33" ht="47.1" customHeight="1" x14ac:dyDescent="0.25">
      <c r="A510" s="396">
        <v>19</v>
      </c>
      <c r="B510" s="414" t="str">
        <f>IFERROR(VLOOKUP(A510,'Coverage Indicators - Section D'!$A$10:$Y$42,25,FALSE),"")</f>
        <v/>
      </c>
      <c r="C510" s="509" t="str">
        <f t="array" ref="C510">IFERROR(IF(INDEX('Disaggregation Records'!$E$95:$E$183,MATCH(LEFT(Z510,255),LEFT('Disaggregation Records'!$D$95:$D$183,255),0))=0,"",INDEX('Disaggregation Records'!$E$95:$E$183,MATCH(LEFT(Z510,255),LEFT('Disaggregation Records'!$D$95:$D$183,255),0))),"")</f>
        <v/>
      </c>
      <c r="D510" s="509" t="str">
        <f t="array" ref="D510">IFERROR(IF(INDEX('Disaggregation Records'!$F$95:$F$183,MATCH(LEFT(Z510,255),LEFT('Disaggregation Records'!$D$95:$D$183,255),0))=0,"",INDEX('Disaggregation Records'!$F$95:$F$183,MATCH(LEFT(Z510,255),LEFT('Disaggregation Records'!$D$95:$D$183,255),0))),"")</f>
        <v/>
      </c>
      <c r="E510" s="416" t="str">
        <f t="array" ref="E510">IFERROR(IF(INDEX('Disaggregation Data'!$K$315:$K$616,MATCH(LEFT(X510,255),LEFT('Disaggregation Data'!$J$315:$J$616,255),0))=0,"",INDEX('Disaggregation Data'!$K$315:$K$616,MATCH(LEFT(X510,255),LEFT('Disaggregation Data'!J$315:$J$616,255),0))),"")</f>
        <v/>
      </c>
      <c r="F510" s="417" t="str">
        <f t="array" ref="F510">IFERROR(IF(INDEX('Disaggregation Data'!$L$315:$L$616,MATCH(LEFT(X510,255),LEFT('Disaggregation Data'!$J$315:$J$616,255),0))=0,"",INDEX('Disaggregation Data'!$L$315:$L$616,MATCH(LEFT(X510,255),LEFT('Disaggregation Data'!J$315:$J$616,255),0))),"")</f>
        <v/>
      </c>
      <c r="G510" s="481" t="str">
        <f t="array" ref="G510">IFERROR(IF(INDEX('Disaggregation Data'!$M$315:$M$616,MATCH(LEFT(X510,255),LEFT('Disaggregation Data'!$J$315:$J$616,255),0))=0,(E510/F510)*100,INDEX('Disaggregation Data'!$M$315:$M$616,MATCH(LEFT(X510,255),LEFT('Disaggregation Data'!J$315:$J$616,255),0))),"")</f>
        <v/>
      </c>
      <c r="H510" s="420" t="str">
        <f t="array" ref="H510">IFERROR(IF(INDEX('Disaggregation Data'!$N$315:$N$616,MATCH(LEFT(X510,255),LEFT('Disaggregation Data'!$J$315:$J$616,255),0))=0,"",INDEX('Disaggregation Data'!$N$315:$N$616,MATCH(LEFT(X510,255),LEFT('Disaggregation Data'!J$315:$J$616,255),0))),"")</f>
        <v/>
      </c>
      <c r="I510" s="420" t="str">
        <f t="array" ref="I510">IFERROR(IF(INDEX('Disaggregation Data'!$Q$315:$Q$616,MATCH(LEFT(X510,255),LEFT('Disaggregation Data'!$J$315:$J$616,255),0))=0,"",INDEX('Disaggregation Data'!$Q$315:$Q$616,MATCH(LEFT(X510,255),LEFT('Disaggregation Data'!J$315:$J$616,255),0))),"")</f>
        <v/>
      </c>
      <c r="J510" s="434" t="str">
        <f t="array" ref="J510">IFERROR(IF(INDEX('Disaggregation Data'!$R$315:$R$616,MATCH(LEFT(X510,255),LEFT('Disaggregation Data'!$J$315:$J$616,255),0))=0,"",INDEX('Disaggregation Data'!$R$315:$R$616,MATCH(LEFT(X510,255),LEFT('Disaggregation Data'!J$315:$J$616,255),0))),"")</f>
        <v/>
      </c>
      <c r="K510" s="471"/>
      <c r="L510" s="471"/>
      <c r="M510" s="471"/>
      <c r="N510" s="471"/>
      <c r="O510" s="471"/>
      <c r="P510" s="416"/>
      <c r="Q510" s="416"/>
      <c r="R510" s="416"/>
      <c r="S510" s="416"/>
      <c r="T510" s="416"/>
      <c r="U510" s="420" t="str">
        <f t="array" ref="U510">IFERROR(IF(INDEX('Disaggregation Data'!$O$315:$O$616,MATCH(LEFT(X510,255),LEFT('Disaggregation Data'!$J$315:$J$616,255),0))=0,"",INDEX('Disaggregation Data'!$O$315:$O$616,MATCH(LEFT(X510,255),LEFT('Disaggregation Data'!J$315:$J$616,255),0))),"")</f>
        <v/>
      </c>
      <c r="V510" s="434" t="str">
        <f t="array" ref="V510">IFERROR(IF(INDEX('Disaggregation Data'!$P$315:$P$616,MATCH(LEFT(X510,255),LEFT('Disaggregation Data'!$J$315:$J$616,255),0))=0,"",INDEX('Disaggregation Data'!$P$315:$P$616,MATCH(LEFT(X510,255),LEFT('Disaggregation Data'!J$315:$J$616,255),0))),"")</f>
        <v/>
      </c>
      <c r="W510" s="514"/>
      <c r="X510" s="514" t="str">
        <f t="shared" si="32"/>
        <v/>
      </c>
      <c r="Y510" s="514">
        <f t="shared" si="33"/>
        <v>143</v>
      </c>
      <c r="Z510" s="514" t="str">
        <f t="shared" si="34"/>
        <v/>
      </c>
      <c r="AA510" s="514" t="b">
        <f t="shared" si="35"/>
        <v>0</v>
      </c>
      <c r="AB510" s="514" t="s">
        <v>2029</v>
      </c>
      <c r="AC510" s="514" t="str">
        <f t="array" ref="AC510">IFERROR(IF(INDEX('Disaggregation Records'!$G$95:$G$183,MATCH(LEFT(Z510,255),LEFT('Disaggregation Records'!$D$95:$D$183,255),0))=0,"",INDEX('Disaggregation Records'!$G$95:$G$183,MATCH(LEFT(Z510,255),LEFT('Disaggregation Records'!$D$95:$D$183,255),0))),"")</f>
        <v/>
      </c>
      <c r="AD510" s="514" t="s">
        <v>886</v>
      </c>
      <c r="AE510" s="379"/>
      <c r="AF510" s="133"/>
      <c r="AG510" s="133"/>
    </row>
    <row r="511" spans="1:33" ht="47.1" customHeight="1" x14ac:dyDescent="0.25">
      <c r="A511" s="396">
        <v>19</v>
      </c>
      <c r="B511" s="414" t="str">
        <f>IFERROR(VLOOKUP(A511,'Coverage Indicators - Section D'!$A$10:$Y$42,25,FALSE),"")</f>
        <v/>
      </c>
      <c r="C511" s="509" t="str">
        <f t="array" ref="C511">IFERROR(IF(INDEX('Disaggregation Records'!$E$95:$E$183,MATCH(LEFT(Z511,255),LEFT('Disaggregation Records'!$D$95:$D$183,255),0))=0,"",INDEX('Disaggregation Records'!$E$95:$E$183,MATCH(LEFT(Z511,255),LEFT('Disaggregation Records'!$D$95:$D$183,255),0))),"")</f>
        <v/>
      </c>
      <c r="D511" s="509" t="str">
        <f t="array" ref="D511">IFERROR(IF(INDEX('Disaggregation Records'!$F$95:$F$183,MATCH(LEFT(Z511,255),LEFT('Disaggregation Records'!$D$95:$D$183,255),0))=0,"",INDEX('Disaggregation Records'!$F$95:$F$183,MATCH(LEFT(Z511,255),LEFT('Disaggregation Records'!$D$95:$D$183,255),0))),"")</f>
        <v/>
      </c>
      <c r="E511" s="416" t="str">
        <f t="array" ref="E511">IFERROR(IF(INDEX('Disaggregation Data'!$K$315:$K$616,MATCH(LEFT(X511,255),LEFT('Disaggregation Data'!$J$315:$J$616,255),0))=0,"",INDEX('Disaggregation Data'!$K$315:$K$616,MATCH(LEFT(X511,255),LEFT('Disaggregation Data'!J$315:$J$616,255),0))),"")</f>
        <v/>
      </c>
      <c r="F511" s="417" t="str">
        <f t="array" ref="F511">IFERROR(IF(INDEX('Disaggregation Data'!$L$315:$L$616,MATCH(LEFT(X511,255),LEFT('Disaggregation Data'!$J$315:$J$616,255),0))=0,"",INDEX('Disaggregation Data'!$L$315:$L$616,MATCH(LEFT(X511,255),LEFT('Disaggregation Data'!J$315:$J$616,255),0))),"")</f>
        <v/>
      </c>
      <c r="G511" s="481" t="str">
        <f t="array" ref="G511">IFERROR(IF(INDEX('Disaggregation Data'!$M$315:$M$616,MATCH(LEFT(X511,255),LEFT('Disaggregation Data'!$J$315:$J$616,255),0))=0,(E511/F511)*100,INDEX('Disaggregation Data'!$M$315:$M$616,MATCH(LEFT(X511,255),LEFT('Disaggregation Data'!J$315:$J$616,255),0))),"")</f>
        <v/>
      </c>
      <c r="H511" s="420" t="str">
        <f t="array" ref="H511">IFERROR(IF(INDEX('Disaggregation Data'!$N$315:$N$616,MATCH(LEFT(X511,255),LEFT('Disaggregation Data'!$J$315:$J$616,255),0))=0,"",INDEX('Disaggregation Data'!$N$315:$N$616,MATCH(LEFT(X511,255),LEFT('Disaggregation Data'!J$315:$J$616,255),0))),"")</f>
        <v/>
      </c>
      <c r="I511" s="420" t="str">
        <f t="array" ref="I511">IFERROR(IF(INDEX('Disaggregation Data'!$Q$315:$Q$616,MATCH(LEFT(X511,255),LEFT('Disaggregation Data'!$J$315:$J$616,255),0))=0,"",INDEX('Disaggregation Data'!$Q$315:$Q$616,MATCH(LEFT(X511,255),LEFT('Disaggregation Data'!J$315:$J$616,255),0))),"")</f>
        <v/>
      </c>
      <c r="J511" s="434" t="str">
        <f t="array" ref="J511">IFERROR(IF(INDEX('Disaggregation Data'!$R$315:$R$616,MATCH(LEFT(X511,255),LEFT('Disaggregation Data'!$J$315:$J$616,255),0))=0,"",INDEX('Disaggregation Data'!$R$315:$R$616,MATCH(LEFT(X511,255),LEFT('Disaggregation Data'!J$315:$J$616,255),0))),"")</f>
        <v/>
      </c>
      <c r="K511" s="471"/>
      <c r="L511" s="471"/>
      <c r="M511" s="471"/>
      <c r="N511" s="471"/>
      <c r="O511" s="471"/>
      <c r="P511" s="416"/>
      <c r="Q511" s="416"/>
      <c r="R511" s="416"/>
      <c r="S511" s="416"/>
      <c r="T511" s="416"/>
      <c r="U511" s="420" t="str">
        <f t="array" ref="U511">IFERROR(IF(INDEX('Disaggregation Data'!$O$315:$O$616,MATCH(LEFT(X511,255),LEFT('Disaggregation Data'!$J$315:$J$616,255),0))=0,"",INDEX('Disaggregation Data'!$O$315:$O$616,MATCH(LEFT(X511,255),LEFT('Disaggregation Data'!J$315:$J$616,255),0))),"")</f>
        <v/>
      </c>
      <c r="V511" s="434" t="str">
        <f t="array" ref="V511">IFERROR(IF(INDEX('Disaggregation Data'!$P$315:$P$616,MATCH(LEFT(X511,255),LEFT('Disaggregation Data'!$J$315:$J$616,255),0))=0,"",INDEX('Disaggregation Data'!$P$315:$P$616,MATCH(LEFT(X511,255),LEFT('Disaggregation Data'!J$315:$J$616,255),0))),"")</f>
        <v/>
      </c>
      <c r="W511" s="514"/>
      <c r="X511" s="514" t="str">
        <f t="shared" si="32"/>
        <v/>
      </c>
      <c r="Y511" s="514">
        <f t="shared" si="33"/>
        <v>144</v>
      </c>
      <c r="Z511" s="514" t="str">
        <f t="shared" si="34"/>
        <v/>
      </c>
      <c r="AA511" s="514" t="b">
        <f t="shared" si="35"/>
        <v>0</v>
      </c>
      <c r="AB511" s="514" t="s">
        <v>2030</v>
      </c>
      <c r="AC511" s="514" t="str">
        <f t="array" ref="AC511">IFERROR(IF(INDEX('Disaggregation Records'!$G$95:$G$183,MATCH(LEFT(Z511,255),LEFT('Disaggregation Records'!$D$95:$D$183,255),0))=0,"",INDEX('Disaggregation Records'!$G$95:$G$183,MATCH(LEFT(Z511,255),LEFT('Disaggregation Records'!$D$95:$D$183,255),0))),"")</f>
        <v/>
      </c>
      <c r="AD511" s="514" t="s">
        <v>886</v>
      </c>
      <c r="AE511" s="379"/>
      <c r="AF511" s="133"/>
      <c r="AG511" s="133"/>
    </row>
    <row r="512" spans="1:33" ht="47.1" customHeight="1" x14ac:dyDescent="0.25">
      <c r="A512" s="396">
        <v>19</v>
      </c>
      <c r="B512" s="414" t="str">
        <f>IFERROR(VLOOKUP(A512,'Coverage Indicators - Section D'!$A$10:$Y$42,25,FALSE),"")</f>
        <v/>
      </c>
      <c r="C512" s="509" t="str">
        <f t="array" ref="C512">IFERROR(IF(INDEX('Disaggregation Records'!$E$95:$E$183,MATCH(LEFT(Z512,255),LEFT('Disaggregation Records'!$D$95:$D$183,255),0))=0,"",INDEX('Disaggregation Records'!$E$95:$E$183,MATCH(LEFT(Z512,255),LEFT('Disaggregation Records'!$D$95:$D$183,255),0))),"")</f>
        <v/>
      </c>
      <c r="D512" s="509" t="str">
        <f t="array" ref="D512">IFERROR(IF(INDEX('Disaggregation Records'!$F$95:$F$183,MATCH(LEFT(Z512,255),LEFT('Disaggregation Records'!$D$95:$D$183,255),0))=0,"",INDEX('Disaggregation Records'!$F$95:$F$183,MATCH(LEFT(Z512,255),LEFT('Disaggregation Records'!$D$95:$D$183,255),0))),"")</f>
        <v/>
      </c>
      <c r="E512" s="416" t="str">
        <f t="array" ref="E512">IFERROR(IF(INDEX('Disaggregation Data'!$K$315:$K$616,MATCH(LEFT(X512,255),LEFT('Disaggregation Data'!$J$315:$J$616,255),0))=0,"",INDEX('Disaggregation Data'!$K$315:$K$616,MATCH(LEFT(X512,255),LEFT('Disaggregation Data'!J$315:$J$616,255),0))),"")</f>
        <v/>
      </c>
      <c r="F512" s="417" t="str">
        <f t="array" ref="F512">IFERROR(IF(INDEX('Disaggregation Data'!$L$315:$L$616,MATCH(LEFT(X512,255),LEFT('Disaggregation Data'!$J$315:$J$616,255),0))=0,"",INDEX('Disaggregation Data'!$L$315:$L$616,MATCH(LEFT(X512,255),LEFT('Disaggregation Data'!J$315:$J$616,255),0))),"")</f>
        <v/>
      </c>
      <c r="G512" s="481" t="str">
        <f t="array" ref="G512">IFERROR(IF(INDEX('Disaggregation Data'!$M$315:$M$616,MATCH(LEFT(X512,255),LEFT('Disaggregation Data'!$J$315:$J$616,255),0))=0,(E512/F512)*100,INDEX('Disaggregation Data'!$M$315:$M$616,MATCH(LEFT(X512,255),LEFT('Disaggregation Data'!J$315:$J$616,255),0))),"")</f>
        <v/>
      </c>
      <c r="H512" s="420" t="str">
        <f t="array" ref="H512">IFERROR(IF(INDEX('Disaggregation Data'!$N$315:$N$616,MATCH(LEFT(X512,255),LEFT('Disaggregation Data'!$J$315:$J$616,255),0))=0,"",INDEX('Disaggregation Data'!$N$315:$N$616,MATCH(LEFT(X512,255),LEFT('Disaggregation Data'!J$315:$J$616,255),0))),"")</f>
        <v/>
      </c>
      <c r="I512" s="420" t="str">
        <f t="array" ref="I512">IFERROR(IF(INDEX('Disaggregation Data'!$Q$315:$Q$616,MATCH(LEFT(X512,255),LEFT('Disaggregation Data'!$J$315:$J$616,255),0))=0,"",INDEX('Disaggregation Data'!$Q$315:$Q$616,MATCH(LEFT(X512,255),LEFT('Disaggregation Data'!J$315:$J$616,255),0))),"")</f>
        <v/>
      </c>
      <c r="J512" s="434" t="str">
        <f t="array" ref="J512">IFERROR(IF(INDEX('Disaggregation Data'!$R$315:$R$616,MATCH(LEFT(X512,255),LEFT('Disaggregation Data'!$J$315:$J$616,255),0))=0,"",INDEX('Disaggregation Data'!$R$315:$R$616,MATCH(LEFT(X512,255),LEFT('Disaggregation Data'!J$315:$J$616,255),0))),"")</f>
        <v/>
      </c>
      <c r="K512" s="471"/>
      <c r="L512" s="471"/>
      <c r="M512" s="471"/>
      <c r="N512" s="471"/>
      <c r="O512" s="471"/>
      <c r="P512" s="416"/>
      <c r="Q512" s="416"/>
      <c r="R512" s="416"/>
      <c r="S512" s="416"/>
      <c r="T512" s="416"/>
      <c r="U512" s="420" t="str">
        <f t="array" ref="U512">IFERROR(IF(INDEX('Disaggregation Data'!$O$315:$O$616,MATCH(LEFT(X512,255),LEFT('Disaggregation Data'!$J$315:$J$616,255),0))=0,"",INDEX('Disaggregation Data'!$O$315:$O$616,MATCH(LEFT(X512,255),LEFT('Disaggregation Data'!J$315:$J$616,255),0))),"")</f>
        <v/>
      </c>
      <c r="V512" s="434" t="str">
        <f t="array" ref="V512">IFERROR(IF(INDEX('Disaggregation Data'!$P$315:$P$616,MATCH(LEFT(X512,255),LEFT('Disaggregation Data'!$J$315:$J$616,255),0))=0,"",INDEX('Disaggregation Data'!$P$315:$P$616,MATCH(LEFT(X512,255),LEFT('Disaggregation Data'!J$315:$J$616,255),0))),"")</f>
        <v/>
      </c>
      <c r="W512" s="514"/>
      <c r="X512" s="514" t="str">
        <f t="shared" si="32"/>
        <v/>
      </c>
      <c r="Y512" s="514">
        <f t="shared" si="33"/>
        <v>145</v>
      </c>
      <c r="Z512" s="514" t="str">
        <f t="shared" si="34"/>
        <v/>
      </c>
      <c r="AA512" s="514" t="b">
        <f t="shared" si="35"/>
        <v>0</v>
      </c>
      <c r="AB512" s="514" t="s">
        <v>2031</v>
      </c>
      <c r="AC512" s="514" t="str">
        <f t="array" ref="AC512">IFERROR(IF(INDEX('Disaggregation Records'!$G$95:$G$183,MATCH(LEFT(Z512,255),LEFT('Disaggregation Records'!$D$95:$D$183,255),0))=0,"",INDEX('Disaggregation Records'!$G$95:$G$183,MATCH(LEFT(Z512,255),LEFT('Disaggregation Records'!$D$95:$D$183,255),0))),"")</f>
        <v/>
      </c>
      <c r="AD512" s="514" t="s">
        <v>886</v>
      </c>
      <c r="AE512" s="379"/>
      <c r="AF512" s="133"/>
      <c r="AG512" s="133"/>
    </row>
    <row r="513" spans="1:33" ht="47.1" customHeight="1" x14ac:dyDescent="0.25">
      <c r="A513" s="396">
        <v>19</v>
      </c>
      <c r="B513" s="414" t="str">
        <f>IFERROR(VLOOKUP(A513,'Coverage Indicators - Section D'!$A$10:$Y$42,25,FALSE),"")</f>
        <v/>
      </c>
      <c r="C513" s="509" t="str">
        <f t="array" ref="C513">IFERROR(IF(INDEX('Disaggregation Records'!$E$95:$E$183,MATCH(LEFT(Z513,255),LEFT('Disaggregation Records'!$D$95:$D$183,255),0))=0,"",INDEX('Disaggregation Records'!$E$95:$E$183,MATCH(LEFT(Z513,255),LEFT('Disaggregation Records'!$D$95:$D$183,255),0))),"")</f>
        <v/>
      </c>
      <c r="D513" s="509" t="str">
        <f t="array" ref="D513">IFERROR(IF(INDEX('Disaggregation Records'!$F$95:$F$183,MATCH(LEFT(Z513,255),LEFT('Disaggregation Records'!$D$95:$D$183,255),0))=0,"",INDEX('Disaggregation Records'!$F$95:$F$183,MATCH(LEFT(Z513,255),LEFT('Disaggregation Records'!$D$95:$D$183,255),0))),"")</f>
        <v/>
      </c>
      <c r="E513" s="416" t="str">
        <f t="array" ref="E513">IFERROR(IF(INDEX('Disaggregation Data'!$K$315:$K$616,MATCH(LEFT(X513,255),LEFT('Disaggregation Data'!$J$315:$J$616,255),0))=0,"",INDEX('Disaggregation Data'!$K$315:$K$616,MATCH(LEFT(X513,255),LEFT('Disaggregation Data'!J$315:$J$616,255),0))),"")</f>
        <v/>
      </c>
      <c r="F513" s="417" t="str">
        <f t="array" ref="F513">IFERROR(IF(INDEX('Disaggregation Data'!$L$315:$L$616,MATCH(LEFT(X513,255),LEFT('Disaggregation Data'!$J$315:$J$616,255),0))=0,"",INDEX('Disaggregation Data'!$L$315:$L$616,MATCH(LEFT(X513,255),LEFT('Disaggregation Data'!J$315:$J$616,255),0))),"")</f>
        <v/>
      </c>
      <c r="G513" s="481" t="str">
        <f t="array" ref="G513">IFERROR(IF(INDEX('Disaggregation Data'!$M$315:$M$616,MATCH(LEFT(X513,255),LEFT('Disaggregation Data'!$J$315:$J$616,255),0))=0,(E513/F513)*100,INDEX('Disaggregation Data'!$M$315:$M$616,MATCH(LEFT(X513,255),LEFT('Disaggregation Data'!J$315:$J$616,255),0))),"")</f>
        <v/>
      </c>
      <c r="H513" s="420" t="str">
        <f t="array" ref="H513">IFERROR(IF(INDEX('Disaggregation Data'!$N$315:$N$616,MATCH(LEFT(X513,255),LEFT('Disaggregation Data'!$J$315:$J$616,255),0))=0,"",INDEX('Disaggregation Data'!$N$315:$N$616,MATCH(LEFT(X513,255),LEFT('Disaggregation Data'!J$315:$J$616,255),0))),"")</f>
        <v/>
      </c>
      <c r="I513" s="420" t="str">
        <f t="array" ref="I513">IFERROR(IF(INDEX('Disaggregation Data'!$Q$315:$Q$616,MATCH(LEFT(X513,255),LEFT('Disaggregation Data'!$J$315:$J$616,255),0))=0,"",INDEX('Disaggregation Data'!$Q$315:$Q$616,MATCH(LEFT(X513,255),LEFT('Disaggregation Data'!J$315:$J$616,255),0))),"")</f>
        <v/>
      </c>
      <c r="J513" s="434" t="str">
        <f t="array" ref="J513">IFERROR(IF(INDEX('Disaggregation Data'!$R$315:$R$616,MATCH(LEFT(X513,255),LEFT('Disaggregation Data'!$J$315:$J$616,255),0))=0,"",INDEX('Disaggregation Data'!$R$315:$R$616,MATCH(LEFT(X513,255),LEFT('Disaggregation Data'!J$315:$J$616,255),0))),"")</f>
        <v/>
      </c>
      <c r="K513" s="471"/>
      <c r="L513" s="471"/>
      <c r="M513" s="471"/>
      <c r="N513" s="471"/>
      <c r="O513" s="471"/>
      <c r="P513" s="416"/>
      <c r="Q513" s="416"/>
      <c r="R513" s="416"/>
      <c r="S513" s="416"/>
      <c r="T513" s="416"/>
      <c r="U513" s="420" t="str">
        <f t="array" ref="U513">IFERROR(IF(INDEX('Disaggregation Data'!$O$315:$O$616,MATCH(LEFT(X513,255),LEFT('Disaggregation Data'!$J$315:$J$616,255),0))=0,"",INDEX('Disaggregation Data'!$O$315:$O$616,MATCH(LEFT(X513,255),LEFT('Disaggregation Data'!J$315:$J$616,255),0))),"")</f>
        <v/>
      </c>
      <c r="V513" s="434" t="str">
        <f t="array" ref="V513">IFERROR(IF(INDEX('Disaggregation Data'!$P$315:$P$616,MATCH(LEFT(X513,255),LEFT('Disaggregation Data'!$J$315:$J$616,255),0))=0,"",INDEX('Disaggregation Data'!$P$315:$P$616,MATCH(LEFT(X513,255),LEFT('Disaggregation Data'!J$315:$J$616,255),0))),"")</f>
        <v/>
      </c>
      <c r="W513" s="514"/>
      <c r="X513" s="514" t="str">
        <f t="shared" si="32"/>
        <v/>
      </c>
      <c r="Y513" s="514">
        <f t="shared" si="33"/>
        <v>146</v>
      </c>
      <c r="Z513" s="514" t="str">
        <f t="shared" si="34"/>
        <v/>
      </c>
      <c r="AA513" s="514" t="b">
        <f t="shared" si="35"/>
        <v>0</v>
      </c>
      <c r="AB513" s="514" t="s">
        <v>2032</v>
      </c>
      <c r="AC513" s="514" t="str">
        <f t="array" ref="AC513">IFERROR(IF(INDEX('Disaggregation Records'!$G$95:$G$183,MATCH(LEFT(Z513,255),LEFT('Disaggregation Records'!$D$95:$D$183,255),0))=0,"",INDEX('Disaggregation Records'!$G$95:$G$183,MATCH(LEFT(Z513,255),LEFT('Disaggregation Records'!$D$95:$D$183,255),0))),"")</f>
        <v/>
      </c>
      <c r="AD513" s="514" t="s">
        <v>886</v>
      </c>
      <c r="AE513" s="379"/>
      <c r="AF513" s="133"/>
      <c r="AG513" s="133"/>
    </row>
    <row r="514" spans="1:33" ht="47.1" customHeight="1" x14ac:dyDescent="0.25">
      <c r="A514" s="396">
        <v>19</v>
      </c>
      <c r="B514" s="414" t="str">
        <f>IFERROR(VLOOKUP(A514,'Coverage Indicators - Section D'!$A$10:$Y$42,25,FALSE),"")</f>
        <v/>
      </c>
      <c r="C514" s="509" t="str">
        <f t="array" ref="C514">IFERROR(IF(INDEX('Disaggregation Records'!$E$95:$E$183,MATCH(LEFT(Z514,255),LEFT('Disaggregation Records'!$D$95:$D$183,255),0))=0,"",INDEX('Disaggregation Records'!$E$95:$E$183,MATCH(LEFT(Z514,255),LEFT('Disaggregation Records'!$D$95:$D$183,255),0))),"")</f>
        <v/>
      </c>
      <c r="D514" s="509" t="str">
        <f t="array" ref="D514">IFERROR(IF(INDEX('Disaggregation Records'!$F$95:$F$183,MATCH(LEFT(Z514,255),LEFT('Disaggregation Records'!$D$95:$D$183,255),0))=0,"",INDEX('Disaggregation Records'!$F$95:$F$183,MATCH(LEFT(Z514,255),LEFT('Disaggregation Records'!$D$95:$D$183,255),0))),"")</f>
        <v/>
      </c>
      <c r="E514" s="416" t="str">
        <f t="array" ref="E514">IFERROR(IF(INDEX('Disaggregation Data'!$K$315:$K$616,MATCH(LEFT(X514,255),LEFT('Disaggregation Data'!$J$315:$J$616,255),0))=0,"",INDEX('Disaggregation Data'!$K$315:$K$616,MATCH(LEFT(X514,255),LEFT('Disaggregation Data'!J$315:$J$616,255),0))),"")</f>
        <v/>
      </c>
      <c r="F514" s="417" t="str">
        <f t="array" ref="F514">IFERROR(IF(INDEX('Disaggregation Data'!$L$315:$L$616,MATCH(LEFT(X514,255),LEFT('Disaggregation Data'!$J$315:$J$616,255),0))=0,"",INDEX('Disaggregation Data'!$L$315:$L$616,MATCH(LEFT(X514,255),LEFT('Disaggregation Data'!J$315:$J$616,255),0))),"")</f>
        <v/>
      </c>
      <c r="G514" s="481" t="str">
        <f t="array" ref="G514">IFERROR(IF(INDEX('Disaggregation Data'!$M$315:$M$616,MATCH(LEFT(X514,255),LEFT('Disaggregation Data'!$J$315:$J$616,255),0))=0,(E514/F514)*100,INDEX('Disaggregation Data'!$M$315:$M$616,MATCH(LEFT(X514,255),LEFT('Disaggregation Data'!J$315:$J$616,255),0))),"")</f>
        <v/>
      </c>
      <c r="H514" s="420" t="str">
        <f t="array" ref="H514">IFERROR(IF(INDEX('Disaggregation Data'!$N$315:$N$616,MATCH(LEFT(X514,255),LEFT('Disaggregation Data'!$J$315:$J$616,255),0))=0,"",INDEX('Disaggregation Data'!$N$315:$N$616,MATCH(LEFT(X514,255),LEFT('Disaggregation Data'!J$315:$J$616,255),0))),"")</f>
        <v/>
      </c>
      <c r="I514" s="420" t="str">
        <f t="array" ref="I514">IFERROR(IF(INDEX('Disaggregation Data'!$Q$315:$Q$616,MATCH(LEFT(X514,255),LEFT('Disaggregation Data'!$J$315:$J$616,255),0))=0,"",INDEX('Disaggregation Data'!$Q$315:$Q$616,MATCH(LEFT(X514,255),LEFT('Disaggregation Data'!J$315:$J$616,255),0))),"")</f>
        <v/>
      </c>
      <c r="J514" s="434" t="str">
        <f t="array" ref="J514">IFERROR(IF(INDEX('Disaggregation Data'!$R$315:$R$616,MATCH(LEFT(X514,255),LEFT('Disaggregation Data'!$J$315:$J$616,255),0))=0,"",INDEX('Disaggregation Data'!$R$315:$R$616,MATCH(LEFT(X514,255),LEFT('Disaggregation Data'!J$315:$J$616,255),0))),"")</f>
        <v/>
      </c>
      <c r="K514" s="471"/>
      <c r="L514" s="471"/>
      <c r="M514" s="471"/>
      <c r="N514" s="471"/>
      <c r="O514" s="471"/>
      <c r="P514" s="416"/>
      <c r="Q514" s="416"/>
      <c r="R514" s="416"/>
      <c r="S514" s="416"/>
      <c r="T514" s="416"/>
      <c r="U514" s="420" t="str">
        <f t="array" ref="U514">IFERROR(IF(INDEX('Disaggregation Data'!$O$315:$O$616,MATCH(LEFT(X514,255),LEFT('Disaggregation Data'!$J$315:$J$616,255),0))=0,"",INDEX('Disaggregation Data'!$O$315:$O$616,MATCH(LEFT(X514,255),LEFT('Disaggregation Data'!J$315:$J$616,255),0))),"")</f>
        <v/>
      </c>
      <c r="V514" s="434" t="str">
        <f t="array" ref="V514">IFERROR(IF(INDEX('Disaggregation Data'!$P$315:$P$616,MATCH(LEFT(X514,255),LEFT('Disaggregation Data'!$J$315:$J$616,255),0))=0,"",INDEX('Disaggregation Data'!$P$315:$P$616,MATCH(LEFT(X514,255),LEFT('Disaggregation Data'!J$315:$J$616,255),0))),"")</f>
        <v/>
      </c>
      <c r="W514" s="514"/>
      <c r="X514" s="514" t="str">
        <f t="shared" si="32"/>
        <v/>
      </c>
      <c r="Y514" s="514">
        <f t="shared" si="33"/>
        <v>147</v>
      </c>
      <c r="Z514" s="514" t="str">
        <f t="shared" si="34"/>
        <v/>
      </c>
      <c r="AA514" s="514" t="b">
        <f t="shared" si="35"/>
        <v>0</v>
      </c>
      <c r="AB514" s="514" t="s">
        <v>2033</v>
      </c>
      <c r="AC514" s="514" t="str">
        <f t="array" ref="AC514">IFERROR(IF(INDEX('Disaggregation Records'!$G$95:$G$183,MATCH(LEFT(Z514,255),LEFT('Disaggregation Records'!$D$95:$D$183,255),0))=0,"",INDEX('Disaggregation Records'!$G$95:$G$183,MATCH(LEFT(Z514,255),LEFT('Disaggregation Records'!$D$95:$D$183,255),0))),"")</f>
        <v/>
      </c>
      <c r="AD514" s="514" t="s">
        <v>886</v>
      </c>
      <c r="AE514" s="379"/>
      <c r="AF514" s="133"/>
      <c r="AG514" s="133"/>
    </row>
    <row r="515" spans="1:33" ht="47.1" customHeight="1" x14ac:dyDescent="0.25">
      <c r="A515" s="396">
        <v>19</v>
      </c>
      <c r="B515" s="414" t="str">
        <f>IFERROR(VLOOKUP(A515,'Coverage Indicators - Section D'!$A$10:$Y$42,25,FALSE),"")</f>
        <v/>
      </c>
      <c r="C515" s="509" t="str">
        <f t="array" ref="C515">IFERROR(IF(INDEX('Disaggregation Records'!$E$95:$E$183,MATCH(LEFT(Z515,255),LEFT('Disaggregation Records'!$D$95:$D$183,255),0))=0,"",INDEX('Disaggregation Records'!$E$95:$E$183,MATCH(LEFT(Z515,255),LEFT('Disaggregation Records'!$D$95:$D$183,255),0))),"")</f>
        <v/>
      </c>
      <c r="D515" s="509" t="str">
        <f t="array" ref="D515">IFERROR(IF(INDEX('Disaggregation Records'!$F$95:$F$183,MATCH(LEFT(Z515,255),LEFT('Disaggregation Records'!$D$95:$D$183,255),0))=0,"",INDEX('Disaggregation Records'!$F$95:$F$183,MATCH(LEFT(Z515,255),LEFT('Disaggregation Records'!$D$95:$D$183,255),0))),"")</f>
        <v/>
      </c>
      <c r="E515" s="416" t="str">
        <f t="array" ref="E515">IFERROR(IF(INDEX('Disaggregation Data'!$K$315:$K$616,MATCH(LEFT(X515,255),LEFT('Disaggregation Data'!$J$315:$J$616,255),0))=0,"",INDEX('Disaggregation Data'!$K$315:$K$616,MATCH(LEFT(X515,255),LEFT('Disaggregation Data'!J$315:$J$616,255),0))),"")</f>
        <v/>
      </c>
      <c r="F515" s="417" t="str">
        <f t="array" ref="F515">IFERROR(IF(INDEX('Disaggregation Data'!$L$315:$L$616,MATCH(LEFT(X515,255),LEFT('Disaggregation Data'!$J$315:$J$616,255),0))=0,"",INDEX('Disaggregation Data'!$L$315:$L$616,MATCH(LEFT(X515,255),LEFT('Disaggregation Data'!J$315:$J$616,255),0))),"")</f>
        <v/>
      </c>
      <c r="G515" s="481" t="str">
        <f t="array" ref="G515">IFERROR(IF(INDEX('Disaggregation Data'!$M$315:$M$616,MATCH(LEFT(X515,255),LEFT('Disaggregation Data'!$J$315:$J$616,255),0))=0,(E515/F515)*100,INDEX('Disaggregation Data'!$M$315:$M$616,MATCH(LEFT(X515,255),LEFT('Disaggregation Data'!J$315:$J$616,255),0))),"")</f>
        <v/>
      </c>
      <c r="H515" s="420" t="str">
        <f t="array" ref="H515">IFERROR(IF(INDEX('Disaggregation Data'!$N$315:$N$616,MATCH(LEFT(X515,255),LEFT('Disaggregation Data'!$J$315:$J$616,255),0))=0,"",INDEX('Disaggregation Data'!$N$315:$N$616,MATCH(LEFT(X515,255),LEFT('Disaggregation Data'!J$315:$J$616,255),0))),"")</f>
        <v/>
      </c>
      <c r="I515" s="420" t="str">
        <f t="array" ref="I515">IFERROR(IF(INDEX('Disaggregation Data'!$Q$315:$Q$616,MATCH(LEFT(X515,255),LEFT('Disaggregation Data'!$J$315:$J$616,255),0))=0,"",INDEX('Disaggregation Data'!$Q$315:$Q$616,MATCH(LEFT(X515,255),LEFT('Disaggregation Data'!J$315:$J$616,255),0))),"")</f>
        <v/>
      </c>
      <c r="J515" s="434" t="str">
        <f t="array" ref="J515">IFERROR(IF(INDEX('Disaggregation Data'!$R$315:$R$616,MATCH(LEFT(X515,255),LEFT('Disaggregation Data'!$J$315:$J$616,255),0))=0,"",INDEX('Disaggregation Data'!$R$315:$R$616,MATCH(LEFT(X515,255),LEFT('Disaggregation Data'!J$315:$J$616,255),0))),"")</f>
        <v/>
      </c>
      <c r="K515" s="471"/>
      <c r="L515" s="471"/>
      <c r="M515" s="471"/>
      <c r="N515" s="471"/>
      <c r="O515" s="471"/>
      <c r="P515" s="416"/>
      <c r="Q515" s="416"/>
      <c r="R515" s="416"/>
      <c r="S515" s="416"/>
      <c r="T515" s="416"/>
      <c r="U515" s="420" t="str">
        <f t="array" ref="U515">IFERROR(IF(INDEX('Disaggregation Data'!$O$315:$O$616,MATCH(LEFT(X515,255),LEFT('Disaggregation Data'!$J$315:$J$616,255),0))=0,"",INDEX('Disaggregation Data'!$O$315:$O$616,MATCH(LEFT(X515,255),LEFT('Disaggregation Data'!J$315:$J$616,255),0))),"")</f>
        <v/>
      </c>
      <c r="V515" s="434" t="str">
        <f t="array" ref="V515">IFERROR(IF(INDEX('Disaggregation Data'!$P$315:$P$616,MATCH(LEFT(X515,255),LEFT('Disaggregation Data'!$J$315:$J$616,255),0))=0,"",INDEX('Disaggregation Data'!$P$315:$P$616,MATCH(LEFT(X515,255),LEFT('Disaggregation Data'!J$315:$J$616,255),0))),"")</f>
        <v/>
      </c>
      <c r="W515" s="514"/>
      <c r="X515" s="514" t="str">
        <f t="shared" si="32"/>
        <v/>
      </c>
      <c r="Y515" s="514">
        <f t="shared" si="33"/>
        <v>148</v>
      </c>
      <c r="Z515" s="514" t="str">
        <f t="shared" si="34"/>
        <v/>
      </c>
      <c r="AA515" s="514" t="b">
        <f t="shared" si="35"/>
        <v>0</v>
      </c>
      <c r="AB515" s="514" t="s">
        <v>2034</v>
      </c>
      <c r="AC515" s="514" t="str">
        <f t="array" ref="AC515">IFERROR(IF(INDEX('Disaggregation Records'!$G$95:$G$183,MATCH(LEFT(Z515,255),LEFT('Disaggregation Records'!$D$95:$D$183,255),0))=0,"",INDEX('Disaggregation Records'!$G$95:$G$183,MATCH(LEFT(Z515,255),LEFT('Disaggregation Records'!$D$95:$D$183,255),0))),"")</f>
        <v/>
      </c>
      <c r="AD515" s="514" t="s">
        <v>886</v>
      </c>
      <c r="AE515" s="379"/>
      <c r="AF515" s="133"/>
      <c r="AG515" s="133"/>
    </row>
    <row r="516" spans="1:33" ht="47.1" customHeight="1" x14ac:dyDescent="0.25">
      <c r="A516" s="396">
        <v>19</v>
      </c>
      <c r="B516" s="414" t="str">
        <f>IFERROR(VLOOKUP(A516,'Coverage Indicators - Section D'!$A$10:$Y$42,25,FALSE),"")</f>
        <v/>
      </c>
      <c r="C516" s="509" t="str">
        <f t="array" ref="C516">IFERROR(IF(INDEX('Disaggregation Records'!$E$95:$E$183,MATCH(LEFT(Z516,255),LEFT('Disaggregation Records'!$D$95:$D$183,255),0))=0,"",INDEX('Disaggregation Records'!$E$95:$E$183,MATCH(LEFT(Z516,255),LEFT('Disaggregation Records'!$D$95:$D$183,255),0))),"")</f>
        <v/>
      </c>
      <c r="D516" s="509" t="str">
        <f t="array" ref="D516">IFERROR(IF(INDEX('Disaggregation Records'!$F$95:$F$183,MATCH(LEFT(Z516,255),LEFT('Disaggregation Records'!$D$95:$D$183,255),0))=0,"",INDEX('Disaggregation Records'!$F$95:$F$183,MATCH(LEFT(Z516,255),LEFT('Disaggregation Records'!$D$95:$D$183,255),0))),"")</f>
        <v/>
      </c>
      <c r="E516" s="416" t="str">
        <f t="array" ref="E516">IFERROR(IF(INDEX('Disaggregation Data'!$K$315:$K$616,MATCH(LEFT(X516,255),LEFT('Disaggregation Data'!$J$315:$J$616,255),0))=0,"",INDEX('Disaggregation Data'!$K$315:$K$616,MATCH(LEFT(X516,255),LEFT('Disaggregation Data'!J$315:$J$616,255),0))),"")</f>
        <v/>
      </c>
      <c r="F516" s="417" t="str">
        <f t="array" ref="F516">IFERROR(IF(INDEX('Disaggregation Data'!$L$315:$L$616,MATCH(LEFT(X516,255),LEFT('Disaggregation Data'!$J$315:$J$616,255),0))=0,"",INDEX('Disaggregation Data'!$L$315:$L$616,MATCH(LEFT(X516,255),LEFT('Disaggregation Data'!J$315:$J$616,255),0))),"")</f>
        <v/>
      </c>
      <c r="G516" s="481" t="str">
        <f t="array" ref="G516">IFERROR(IF(INDEX('Disaggregation Data'!$M$315:$M$616,MATCH(LEFT(X516,255),LEFT('Disaggregation Data'!$J$315:$J$616,255),0))=0,(E516/F516)*100,INDEX('Disaggregation Data'!$M$315:$M$616,MATCH(LEFT(X516,255),LEFT('Disaggregation Data'!J$315:$J$616,255),0))),"")</f>
        <v/>
      </c>
      <c r="H516" s="420" t="str">
        <f t="array" ref="H516">IFERROR(IF(INDEX('Disaggregation Data'!$N$315:$N$616,MATCH(LEFT(X516,255),LEFT('Disaggregation Data'!$J$315:$J$616,255),0))=0,"",INDEX('Disaggregation Data'!$N$315:$N$616,MATCH(LEFT(X516,255),LEFT('Disaggregation Data'!J$315:$J$616,255),0))),"")</f>
        <v/>
      </c>
      <c r="I516" s="420" t="str">
        <f t="array" ref="I516">IFERROR(IF(INDEX('Disaggregation Data'!$Q$315:$Q$616,MATCH(LEFT(X516,255),LEFT('Disaggregation Data'!$J$315:$J$616,255),0))=0,"",INDEX('Disaggregation Data'!$Q$315:$Q$616,MATCH(LEFT(X516,255),LEFT('Disaggregation Data'!J$315:$J$616,255),0))),"")</f>
        <v/>
      </c>
      <c r="J516" s="434" t="str">
        <f t="array" ref="J516">IFERROR(IF(INDEX('Disaggregation Data'!$R$315:$R$616,MATCH(LEFT(X516,255),LEFT('Disaggregation Data'!$J$315:$J$616,255),0))=0,"",INDEX('Disaggregation Data'!$R$315:$R$616,MATCH(LEFT(X516,255),LEFT('Disaggregation Data'!J$315:$J$616,255),0))),"")</f>
        <v/>
      </c>
      <c r="K516" s="471"/>
      <c r="L516" s="471"/>
      <c r="M516" s="471"/>
      <c r="N516" s="471"/>
      <c r="O516" s="471"/>
      <c r="P516" s="416"/>
      <c r="Q516" s="416"/>
      <c r="R516" s="416"/>
      <c r="S516" s="416"/>
      <c r="T516" s="416"/>
      <c r="U516" s="420" t="str">
        <f t="array" ref="U516">IFERROR(IF(INDEX('Disaggregation Data'!$O$315:$O$616,MATCH(LEFT(X516,255),LEFT('Disaggregation Data'!$J$315:$J$616,255),0))=0,"",INDEX('Disaggregation Data'!$O$315:$O$616,MATCH(LEFT(X516,255),LEFT('Disaggregation Data'!J$315:$J$616,255),0))),"")</f>
        <v/>
      </c>
      <c r="V516" s="434" t="str">
        <f t="array" ref="V516">IFERROR(IF(INDEX('Disaggregation Data'!$P$315:$P$616,MATCH(LEFT(X516,255),LEFT('Disaggregation Data'!$J$315:$J$616,255),0))=0,"",INDEX('Disaggregation Data'!$P$315:$P$616,MATCH(LEFT(X516,255),LEFT('Disaggregation Data'!J$315:$J$616,255),0))),"")</f>
        <v/>
      </c>
      <c r="W516" s="514"/>
      <c r="X516" s="514" t="str">
        <f t="shared" si="32"/>
        <v/>
      </c>
      <c r="Y516" s="514">
        <f t="shared" si="33"/>
        <v>149</v>
      </c>
      <c r="Z516" s="514" t="str">
        <f t="shared" si="34"/>
        <v/>
      </c>
      <c r="AA516" s="514" t="b">
        <f t="shared" si="35"/>
        <v>0</v>
      </c>
      <c r="AB516" s="514" t="s">
        <v>2035</v>
      </c>
      <c r="AC516" s="514" t="str">
        <f t="array" ref="AC516">IFERROR(IF(INDEX('Disaggregation Records'!$G$95:$G$183,MATCH(LEFT(Z516,255),LEFT('Disaggregation Records'!$D$95:$D$183,255),0))=0,"",INDEX('Disaggregation Records'!$G$95:$G$183,MATCH(LEFT(Z516,255),LEFT('Disaggregation Records'!$D$95:$D$183,255),0))),"")</f>
        <v/>
      </c>
      <c r="AD516" s="514" t="s">
        <v>886</v>
      </c>
      <c r="AE516" s="379"/>
      <c r="AF516" s="133"/>
      <c r="AG516" s="133"/>
    </row>
    <row r="517" spans="1:33" ht="47.1" customHeight="1" x14ac:dyDescent="0.25">
      <c r="A517" s="396">
        <v>20</v>
      </c>
      <c r="B517" s="414" t="str">
        <f>IFERROR(VLOOKUP(A517,'Coverage Indicators - Section D'!$A$10:$Y$42,25,FALSE),"")</f>
        <v/>
      </c>
      <c r="C517" s="509" t="str">
        <f t="array" ref="C517">IFERROR(IF(INDEX('Disaggregation Records'!$E$95:$E$183,MATCH(LEFT(Z517,255),LEFT('Disaggregation Records'!$D$95:$D$183,255),0))=0,"",INDEX('Disaggregation Records'!$E$95:$E$183,MATCH(LEFT(Z517,255),LEFT('Disaggregation Records'!$D$95:$D$183,255),0))),"")</f>
        <v/>
      </c>
      <c r="D517" s="509" t="str">
        <f t="array" ref="D517">IFERROR(IF(INDEX('Disaggregation Records'!$F$95:$F$183,MATCH(LEFT(Z517,255),LEFT('Disaggregation Records'!$D$95:$D$183,255),0))=0,"",INDEX('Disaggregation Records'!$F$95:$F$183,MATCH(LEFT(Z517,255),LEFT('Disaggregation Records'!$D$95:$D$183,255),0))),"")</f>
        <v/>
      </c>
      <c r="E517" s="416" t="str">
        <f t="array" ref="E517">IFERROR(IF(INDEX('Disaggregation Data'!$K$315:$K$616,MATCH(LEFT(X517,255),LEFT('Disaggregation Data'!$J$315:$J$616,255),0))=0,"",INDEX('Disaggregation Data'!$K$315:$K$616,MATCH(LEFT(X517,255),LEFT('Disaggregation Data'!J$315:$J$616,255),0))),"")</f>
        <v/>
      </c>
      <c r="F517" s="417" t="str">
        <f t="array" ref="F517">IFERROR(IF(INDEX('Disaggregation Data'!$L$315:$L$616,MATCH(LEFT(X517,255),LEFT('Disaggregation Data'!$J$315:$J$616,255),0))=0,"",INDEX('Disaggregation Data'!$L$315:$L$616,MATCH(LEFT(X517,255),LEFT('Disaggregation Data'!J$315:$J$616,255),0))),"")</f>
        <v/>
      </c>
      <c r="G517" s="481" t="str">
        <f t="array" ref="G517">IFERROR(IF(INDEX('Disaggregation Data'!$M$315:$M$616,MATCH(LEFT(X517,255),LEFT('Disaggregation Data'!$J$315:$J$616,255),0))=0,(E517/F517)*100,INDEX('Disaggregation Data'!$M$315:$M$616,MATCH(LEFT(X517,255),LEFT('Disaggregation Data'!J$315:$J$616,255),0))),"")</f>
        <v/>
      </c>
      <c r="H517" s="420" t="str">
        <f t="array" ref="H517">IFERROR(IF(INDEX('Disaggregation Data'!$N$315:$N$616,MATCH(LEFT(X517,255),LEFT('Disaggregation Data'!$J$315:$J$616,255),0))=0,"",INDEX('Disaggregation Data'!$N$315:$N$616,MATCH(LEFT(X517,255),LEFT('Disaggregation Data'!J$315:$J$616,255),0))),"")</f>
        <v/>
      </c>
      <c r="I517" s="420" t="str">
        <f t="array" ref="I517">IFERROR(IF(INDEX('Disaggregation Data'!$Q$315:$Q$616,MATCH(LEFT(X517,255),LEFT('Disaggregation Data'!$J$315:$J$616,255),0))=0,"",INDEX('Disaggregation Data'!$Q$315:$Q$616,MATCH(LEFT(X517,255),LEFT('Disaggregation Data'!J$315:$J$616,255),0))),"")</f>
        <v/>
      </c>
      <c r="J517" s="434" t="str">
        <f t="array" ref="J517">IFERROR(IF(INDEX('Disaggregation Data'!$R$315:$R$616,MATCH(LEFT(X517,255),LEFT('Disaggregation Data'!$J$315:$J$616,255),0))=0,"",INDEX('Disaggregation Data'!$R$315:$R$616,MATCH(LEFT(X517,255),LEFT('Disaggregation Data'!J$315:$J$616,255),0))),"")</f>
        <v/>
      </c>
      <c r="K517" s="471"/>
      <c r="L517" s="471"/>
      <c r="M517" s="471"/>
      <c r="N517" s="471"/>
      <c r="O517" s="471"/>
      <c r="P517" s="416"/>
      <c r="Q517" s="416"/>
      <c r="R517" s="416"/>
      <c r="S517" s="416"/>
      <c r="T517" s="416"/>
      <c r="U517" s="420" t="str">
        <f t="array" ref="U517">IFERROR(IF(INDEX('Disaggregation Data'!$O$315:$O$616,MATCH(LEFT(X517,255),LEFT('Disaggregation Data'!$J$315:$J$616,255),0))=0,"",INDEX('Disaggregation Data'!$O$315:$O$616,MATCH(LEFT(X517,255),LEFT('Disaggregation Data'!J$315:$J$616,255),0))),"")</f>
        <v/>
      </c>
      <c r="V517" s="434" t="str">
        <f t="array" ref="V517">IFERROR(IF(INDEX('Disaggregation Data'!$P$315:$P$616,MATCH(LEFT(X517,255),LEFT('Disaggregation Data'!$J$315:$J$616,255),0))=0,"",INDEX('Disaggregation Data'!$P$315:$P$616,MATCH(LEFT(X517,255),LEFT('Disaggregation Data'!J$315:$J$616,255),0))),"")</f>
        <v/>
      </c>
      <c r="W517" s="514"/>
      <c r="X517" s="514" t="str">
        <f t="shared" si="32"/>
        <v/>
      </c>
      <c r="Y517" s="514">
        <f t="shared" si="33"/>
        <v>150</v>
      </c>
      <c r="Z517" s="514" t="str">
        <f t="shared" si="34"/>
        <v/>
      </c>
      <c r="AA517" s="514" t="b">
        <f t="shared" si="35"/>
        <v>0</v>
      </c>
      <c r="AB517" s="514" t="s">
        <v>2036</v>
      </c>
      <c r="AC517" s="514" t="str">
        <f t="array" ref="AC517">IFERROR(IF(INDEX('Disaggregation Records'!$G$95:$G$183,MATCH(LEFT(Z517,255),LEFT('Disaggregation Records'!$D$95:$D$183,255),0))=0,"",INDEX('Disaggregation Records'!$G$95:$G$183,MATCH(LEFT(Z517,255),LEFT('Disaggregation Records'!$D$95:$D$183,255),0))),"")</f>
        <v/>
      </c>
      <c r="AD517" s="514" t="s">
        <v>887</v>
      </c>
      <c r="AE517" s="379"/>
      <c r="AF517" s="133"/>
      <c r="AG517" s="133"/>
    </row>
    <row r="518" spans="1:33" ht="47.1" customHeight="1" x14ac:dyDescent="0.25">
      <c r="A518" s="396">
        <v>20</v>
      </c>
      <c r="B518" s="414" t="str">
        <f>IFERROR(VLOOKUP(A518,'Coverage Indicators - Section D'!$A$10:$Y$42,25,FALSE),"")</f>
        <v/>
      </c>
      <c r="C518" s="509" t="str">
        <f t="array" ref="C518">IFERROR(IF(INDEX('Disaggregation Records'!$E$95:$E$183,MATCH(LEFT(Z518,255),LEFT('Disaggregation Records'!$D$95:$D$183,255),0))=0,"",INDEX('Disaggregation Records'!$E$95:$E$183,MATCH(LEFT(Z518,255),LEFT('Disaggregation Records'!$D$95:$D$183,255),0))),"")</f>
        <v/>
      </c>
      <c r="D518" s="509" t="str">
        <f t="array" ref="D518">IFERROR(IF(INDEX('Disaggregation Records'!$F$95:$F$183,MATCH(LEFT(Z518,255),LEFT('Disaggregation Records'!$D$95:$D$183,255),0))=0,"",INDEX('Disaggregation Records'!$F$95:$F$183,MATCH(LEFT(Z518,255),LEFT('Disaggregation Records'!$D$95:$D$183,255),0))),"")</f>
        <v/>
      </c>
      <c r="E518" s="416" t="str">
        <f t="array" ref="E518">IFERROR(IF(INDEX('Disaggregation Data'!$K$315:$K$616,MATCH(LEFT(X518,255),LEFT('Disaggregation Data'!$J$315:$J$616,255),0))=0,"",INDEX('Disaggregation Data'!$K$315:$K$616,MATCH(LEFT(X518,255),LEFT('Disaggregation Data'!J$315:$J$616,255),0))),"")</f>
        <v/>
      </c>
      <c r="F518" s="417" t="str">
        <f t="array" ref="F518">IFERROR(IF(INDEX('Disaggregation Data'!$L$315:$L$616,MATCH(LEFT(X518,255),LEFT('Disaggregation Data'!$J$315:$J$616,255),0))=0,"",INDEX('Disaggregation Data'!$L$315:$L$616,MATCH(LEFT(X518,255),LEFT('Disaggregation Data'!J$315:$J$616,255),0))),"")</f>
        <v/>
      </c>
      <c r="G518" s="481" t="str">
        <f t="array" ref="G518">IFERROR(IF(INDEX('Disaggregation Data'!$M$315:$M$616,MATCH(LEFT(X518,255),LEFT('Disaggregation Data'!$J$315:$J$616,255),0))=0,(E518/F518)*100,INDEX('Disaggregation Data'!$M$315:$M$616,MATCH(LEFT(X518,255),LEFT('Disaggregation Data'!J$315:$J$616,255),0))),"")</f>
        <v/>
      </c>
      <c r="H518" s="420" t="str">
        <f t="array" ref="H518">IFERROR(IF(INDEX('Disaggregation Data'!$N$315:$N$616,MATCH(LEFT(X518,255),LEFT('Disaggregation Data'!$J$315:$J$616,255),0))=0,"",INDEX('Disaggregation Data'!$N$315:$N$616,MATCH(LEFT(X518,255),LEFT('Disaggregation Data'!J$315:$J$616,255),0))),"")</f>
        <v/>
      </c>
      <c r="I518" s="420" t="str">
        <f t="array" ref="I518">IFERROR(IF(INDEX('Disaggregation Data'!$Q$315:$Q$616,MATCH(LEFT(X518,255),LEFT('Disaggregation Data'!$J$315:$J$616,255),0))=0,"",INDEX('Disaggregation Data'!$Q$315:$Q$616,MATCH(LEFT(X518,255),LEFT('Disaggregation Data'!J$315:$J$616,255),0))),"")</f>
        <v/>
      </c>
      <c r="J518" s="434" t="str">
        <f t="array" ref="J518">IFERROR(IF(INDEX('Disaggregation Data'!$R$315:$R$616,MATCH(LEFT(X518,255),LEFT('Disaggregation Data'!$J$315:$J$616,255),0))=0,"",INDEX('Disaggregation Data'!$R$315:$R$616,MATCH(LEFT(X518,255),LEFT('Disaggregation Data'!J$315:$J$616,255),0))),"")</f>
        <v/>
      </c>
      <c r="K518" s="471"/>
      <c r="L518" s="471"/>
      <c r="M518" s="471"/>
      <c r="N518" s="471"/>
      <c r="O518" s="471"/>
      <c r="P518" s="416"/>
      <c r="Q518" s="416"/>
      <c r="R518" s="416"/>
      <c r="S518" s="416"/>
      <c r="T518" s="416"/>
      <c r="U518" s="420" t="str">
        <f t="array" ref="U518">IFERROR(IF(INDEX('Disaggregation Data'!$O$315:$O$616,MATCH(LEFT(X518,255),LEFT('Disaggregation Data'!$J$315:$J$616,255),0))=0,"",INDEX('Disaggregation Data'!$O$315:$O$616,MATCH(LEFT(X518,255),LEFT('Disaggregation Data'!J$315:$J$616,255),0))),"")</f>
        <v/>
      </c>
      <c r="V518" s="434" t="str">
        <f t="array" ref="V518">IFERROR(IF(INDEX('Disaggregation Data'!$P$315:$P$616,MATCH(LEFT(X518,255),LEFT('Disaggregation Data'!$J$315:$J$616,255),0))=0,"",INDEX('Disaggregation Data'!$P$315:$P$616,MATCH(LEFT(X518,255),LEFT('Disaggregation Data'!J$315:$J$616,255),0))),"")</f>
        <v/>
      </c>
      <c r="W518" s="514"/>
      <c r="X518" s="514" t="str">
        <f t="shared" si="32"/>
        <v/>
      </c>
      <c r="Y518" s="514">
        <f t="shared" si="33"/>
        <v>151</v>
      </c>
      <c r="Z518" s="514" t="str">
        <f t="shared" si="34"/>
        <v/>
      </c>
      <c r="AA518" s="514" t="b">
        <f t="shared" si="35"/>
        <v>0</v>
      </c>
      <c r="AB518" s="514" t="s">
        <v>2037</v>
      </c>
      <c r="AC518" s="514" t="str">
        <f t="array" ref="AC518">IFERROR(IF(INDEX('Disaggregation Records'!$G$95:$G$183,MATCH(LEFT(Z518,255),LEFT('Disaggregation Records'!$D$95:$D$183,255),0))=0,"",INDEX('Disaggregation Records'!$G$95:$G$183,MATCH(LEFT(Z518,255),LEFT('Disaggregation Records'!$D$95:$D$183,255),0))),"")</f>
        <v/>
      </c>
      <c r="AD518" s="514" t="s">
        <v>887</v>
      </c>
      <c r="AE518" s="379"/>
      <c r="AF518" s="133"/>
      <c r="AG518" s="133"/>
    </row>
    <row r="519" spans="1:33" ht="47.1" customHeight="1" x14ac:dyDescent="0.25">
      <c r="A519" s="396">
        <v>20</v>
      </c>
      <c r="B519" s="414" t="str">
        <f>IFERROR(VLOOKUP(A519,'Coverage Indicators - Section D'!$A$10:$Y$42,25,FALSE),"")</f>
        <v/>
      </c>
      <c r="C519" s="509" t="str">
        <f t="array" ref="C519">IFERROR(IF(INDEX('Disaggregation Records'!$E$95:$E$183,MATCH(LEFT(Z519,255),LEFT('Disaggregation Records'!$D$95:$D$183,255),0))=0,"",INDEX('Disaggregation Records'!$E$95:$E$183,MATCH(LEFT(Z519,255),LEFT('Disaggregation Records'!$D$95:$D$183,255),0))),"")</f>
        <v/>
      </c>
      <c r="D519" s="509" t="str">
        <f t="array" ref="D519">IFERROR(IF(INDEX('Disaggregation Records'!$F$95:$F$183,MATCH(LEFT(Z519,255),LEFT('Disaggregation Records'!$D$95:$D$183,255),0))=0,"",INDEX('Disaggregation Records'!$F$95:$F$183,MATCH(LEFT(Z519,255),LEFT('Disaggregation Records'!$D$95:$D$183,255),0))),"")</f>
        <v/>
      </c>
      <c r="E519" s="416" t="str">
        <f t="array" ref="E519">IFERROR(IF(INDEX('Disaggregation Data'!$K$315:$K$616,MATCH(LEFT(X519,255),LEFT('Disaggregation Data'!$J$315:$J$616,255),0))=0,"",INDEX('Disaggregation Data'!$K$315:$K$616,MATCH(LEFT(X519,255),LEFT('Disaggregation Data'!J$315:$J$616,255),0))),"")</f>
        <v/>
      </c>
      <c r="F519" s="417" t="str">
        <f t="array" ref="F519">IFERROR(IF(INDEX('Disaggregation Data'!$L$315:$L$616,MATCH(LEFT(X519,255),LEFT('Disaggregation Data'!$J$315:$J$616,255),0))=0,"",INDEX('Disaggregation Data'!$L$315:$L$616,MATCH(LEFT(X519,255),LEFT('Disaggregation Data'!J$315:$J$616,255),0))),"")</f>
        <v/>
      </c>
      <c r="G519" s="481" t="str">
        <f t="array" ref="G519">IFERROR(IF(INDEX('Disaggregation Data'!$M$315:$M$616,MATCH(LEFT(X519,255),LEFT('Disaggregation Data'!$J$315:$J$616,255),0))=0,(E519/F519)*100,INDEX('Disaggregation Data'!$M$315:$M$616,MATCH(LEFT(X519,255),LEFT('Disaggregation Data'!J$315:$J$616,255),0))),"")</f>
        <v/>
      </c>
      <c r="H519" s="420" t="str">
        <f t="array" ref="H519">IFERROR(IF(INDEX('Disaggregation Data'!$N$315:$N$616,MATCH(LEFT(X519,255),LEFT('Disaggregation Data'!$J$315:$J$616,255),0))=0,"",INDEX('Disaggregation Data'!$N$315:$N$616,MATCH(LEFT(X519,255),LEFT('Disaggregation Data'!J$315:$J$616,255),0))),"")</f>
        <v/>
      </c>
      <c r="I519" s="420" t="str">
        <f t="array" ref="I519">IFERROR(IF(INDEX('Disaggregation Data'!$Q$315:$Q$616,MATCH(LEFT(X519,255),LEFT('Disaggregation Data'!$J$315:$J$616,255),0))=0,"",INDEX('Disaggregation Data'!$Q$315:$Q$616,MATCH(LEFT(X519,255),LEFT('Disaggregation Data'!J$315:$J$616,255),0))),"")</f>
        <v/>
      </c>
      <c r="J519" s="434" t="str">
        <f t="array" ref="J519">IFERROR(IF(INDEX('Disaggregation Data'!$R$315:$R$616,MATCH(LEFT(X519,255),LEFT('Disaggregation Data'!$J$315:$J$616,255),0))=0,"",INDEX('Disaggregation Data'!$R$315:$R$616,MATCH(LEFT(X519,255),LEFT('Disaggregation Data'!J$315:$J$616,255),0))),"")</f>
        <v/>
      </c>
      <c r="K519" s="471"/>
      <c r="L519" s="471"/>
      <c r="M519" s="471"/>
      <c r="N519" s="471"/>
      <c r="O519" s="471"/>
      <c r="P519" s="416"/>
      <c r="Q519" s="416"/>
      <c r="R519" s="416"/>
      <c r="S519" s="416"/>
      <c r="T519" s="416"/>
      <c r="U519" s="420" t="str">
        <f t="array" ref="U519">IFERROR(IF(INDEX('Disaggregation Data'!$O$315:$O$616,MATCH(LEFT(X519,255),LEFT('Disaggregation Data'!$J$315:$J$616,255),0))=0,"",INDEX('Disaggregation Data'!$O$315:$O$616,MATCH(LEFT(X519,255),LEFT('Disaggregation Data'!J$315:$J$616,255),0))),"")</f>
        <v/>
      </c>
      <c r="V519" s="434" t="str">
        <f t="array" ref="V519">IFERROR(IF(INDEX('Disaggregation Data'!$P$315:$P$616,MATCH(LEFT(X519,255),LEFT('Disaggregation Data'!$J$315:$J$616,255),0))=0,"",INDEX('Disaggregation Data'!$P$315:$P$616,MATCH(LEFT(X519,255),LEFT('Disaggregation Data'!J$315:$J$616,255),0))),"")</f>
        <v/>
      </c>
      <c r="W519" s="514"/>
      <c r="X519" s="514" t="str">
        <f t="shared" ref="X519:X582" si="36">IF(B519&lt;&gt;"",B519&amp;C519&amp;D519,"")</f>
        <v/>
      </c>
      <c r="Y519" s="514">
        <f t="shared" ref="Y519:Y582" si="37">IF(B519=B518,Y518+1,0)</f>
        <v>152</v>
      </c>
      <c r="Z519" s="514" t="str">
        <f t="shared" ref="Z519:Z582" si="38">IF(B519&lt;&gt;"",B519&amp;"-"&amp;Y519,"")</f>
        <v/>
      </c>
      <c r="AA519" s="514" t="b">
        <f t="shared" ref="AA519:AA582" si="39">IFERROR(IF(B519&lt;&gt;"",TRUE,FALSE),"")</f>
        <v>0</v>
      </c>
      <c r="AB519" s="514" t="s">
        <v>2038</v>
      </c>
      <c r="AC519" s="514" t="str">
        <f t="array" ref="AC519">IFERROR(IF(INDEX('Disaggregation Records'!$G$95:$G$183,MATCH(LEFT(Z519,255),LEFT('Disaggregation Records'!$D$95:$D$183,255),0))=0,"",INDEX('Disaggregation Records'!$G$95:$G$183,MATCH(LEFT(Z519,255),LEFT('Disaggregation Records'!$D$95:$D$183,255),0))),"")</f>
        <v/>
      </c>
      <c r="AD519" s="514" t="s">
        <v>887</v>
      </c>
      <c r="AE519" s="379"/>
      <c r="AF519" s="133"/>
      <c r="AG519" s="133"/>
    </row>
    <row r="520" spans="1:33" ht="47.1" customHeight="1" x14ac:dyDescent="0.25">
      <c r="A520" s="396">
        <v>20</v>
      </c>
      <c r="B520" s="414" t="str">
        <f>IFERROR(VLOOKUP(A520,'Coverage Indicators - Section D'!$A$10:$Y$42,25,FALSE),"")</f>
        <v/>
      </c>
      <c r="C520" s="509" t="str">
        <f t="array" ref="C520">IFERROR(IF(INDEX('Disaggregation Records'!$E$95:$E$183,MATCH(LEFT(Z520,255),LEFT('Disaggregation Records'!$D$95:$D$183,255),0))=0,"",INDEX('Disaggregation Records'!$E$95:$E$183,MATCH(LEFT(Z520,255),LEFT('Disaggregation Records'!$D$95:$D$183,255),0))),"")</f>
        <v/>
      </c>
      <c r="D520" s="509" t="str">
        <f t="array" ref="D520">IFERROR(IF(INDEX('Disaggregation Records'!$F$95:$F$183,MATCH(LEFT(Z520,255),LEFT('Disaggregation Records'!$D$95:$D$183,255),0))=0,"",INDEX('Disaggregation Records'!$F$95:$F$183,MATCH(LEFT(Z520,255),LEFT('Disaggregation Records'!$D$95:$D$183,255),0))),"")</f>
        <v/>
      </c>
      <c r="E520" s="416" t="str">
        <f t="array" ref="E520">IFERROR(IF(INDEX('Disaggregation Data'!$K$315:$K$616,MATCH(LEFT(X520,255),LEFT('Disaggregation Data'!$J$315:$J$616,255),0))=0,"",INDEX('Disaggregation Data'!$K$315:$K$616,MATCH(LEFT(X520,255),LEFT('Disaggregation Data'!J$315:$J$616,255),0))),"")</f>
        <v/>
      </c>
      <c r="F520" s="417" t="str">
        <f t="array" ref="F520">IFERROR(IF(INDEX('Disaggregation Data'!$L$315:$L$616,MATCH(LEFT(X520,255),LEFT('Disaggregation Data'!$J$315:$J$616,255),0))=0,"",INDEX('Disaggregation Data'!$L$315:$L$616,MATCH(LEFT(X520,255),LEFT('Disaggregation Data'!J$315:$J$616,255),0))),"")</f>
        <v/>
      </c>
      <c r="G520" s="481" t="str">
        <f t="array" ref="G520">IFERROR(IF(INDEX('Disaggregation Data'!$M$315:$M$616,MATCH(LEFT(X520,255),LEFT('Disaggregation Data'!$J$315:$J$616,255),0))=0,(E520/F520)*100,INDEX('Disaggregation Data'!$M$315:$M$616,MATCH(LEFT(X520,255),LEFT('Disaggregation Data'!J$315:$J$616,255),0))),"")</f>
        <v/>
      </c>
      <c r="H520" s="420" t="str">
        <f t="array" ref="H520">IFERROR(IF(INDEX('Disaggregation Data'!$N$315:$N$616,MATCH(LEFT(X520,255),LEFT('Disaggregation Data'!$J$315:$J$616,255),0))=0,"",INDEX('Disaggregation Data'!$N$315:$N$616,MATCH(LEFT(X520,255),LEFT('Disaggregation Data'!J$315:$J$616,255),0))),"")</f>
        <v/>
      </c>
      <c r="I520" s="420" t="str">
        <f t="array" ref="I520">IFERROR(IF(INDEX('Disaggregation Data'!$Q$315:$Q$616,MATCH(LEFT(X520,255),LEFT('Disaggregation Data'!$J$315:$J$616,255),0))=0,"",INDEX('Disaggregation Data'!$Q$315:$Q$616,MATCH(LEFT(X520,255),LEFT('Disaggregation Data'!J$315:$J$616,255),0))),"")</f>
        <v/>
      </c>
      <c r="J520" s="434" t="str">
        <f t="array" ref="J520">IFERROR(IF(INDEX('Disaggregation Data'!$R$315:$R$616,MATCH(LEFT(X520,255),LEFT('Disaggregation Data'!$J$315:$J$616,255),0))=0,"",INDEX('Disaggregation Data'!$R$315:$R$616,MATCH(LEFT(X520,255),LEFT('Disaggregation Data'!J$315:$J$616,255),0))),"")</f>
        <v/>
      </c>
      <c r="K520" s="471"/>
      <c r="L520" s="471"/>
      <c r="M520" s="471"/>
      <c r="N520" s="471"/>
      <c r="O520" s="471"/>
      <c r="P520" s="416"/>
      <c r="Q520" s="416"/>
      <c r="R520" s="416"/>
      <c r="S520" s="416"/>
      <c r="T520" s="416"/>
      <c r="U520" s="420" t="str">
        <f t="array" ref="U520">IFERROR(IF(INDEX('Disaggregation Data'!$O$315:$O$616,MATCH(LEFT(X520,255),LEFT('Disaggregation Data'!$J$315:$J$616,255),0))=0,"",INDEX('Disaggregation Data'!$O$315:$O$616,MATCH(LEFT(X520,255),LEFT('Disaggregation Data'!J$315:$J$616,255),0))),"")</f>
        <v/>
      </c>
      <c r="V520" s="434" t="str">
        <f t="array" ref="V520">IFERROR(IF(INDEX('Disaggregation Data'!$P$315:$P$616,MATCH(LEFT(X520,255),LEFT('Disaggregation Data'!$J$315:$J$616,255),0))=0,"",INDEX('Disaggregation Data'!$P$315:$P$616,MATCH(LEFT(X520,255),LEFT('Disaggregation Data'!J$315:$J$616,255),0))),"")</f>
        <v/>
      </c>
      <c r="W520" s="514"/>
      <c r="X520" s="514" t="str">
        <f t="shared" si="36"/>
        <v/>
      </c>
      <c r="Y520" s="514">
        <f t="shared" si="37"/>
        <v>153</v>
      </c>
      <c r="Z520" s="514" t="str">
        <f t="shared" si="38"/>
        <v/>
      </c>
      <c r="AA520" s="514" t="b">
        <f t="shared" si="39"/>
        <v>0</v>
      </c>
      <c r="AB520" s="514" t="s">
        <v>2039</v>
      </c>
      <c r="AC520" s="514" t="str">
        <f t="array" ref="AC520">IFERROR(IF(INDEX('Disaggregation Records'!$G$95:$G$183,MATCH(LEFT(Z520,255),LEFT('Disaggregation Records'!$D$95:$D$183,255),0))=0,"",INDEX('Disaggregation Records'!$G$95:$G$183,MATCH(LEFT(Z520,255),LEFT('Disaggregation Records'!$D$95:$D$183,255),0))),"")</f>
        <v/>
      </c>
      <c r="AD520" s="514" t="s">
        <v>887</v>
      </c>
      <c r="AE520" s="379"/>
      <c r="AF520" s="133"/>
      <c r="AG520" s="133"/>
    </row>
    <row r="521" spans="1:33" ht="47.1" customHeight="1" x14ac:dyDescent="0.25">
      <c r="A521" s="396">
        <v>20</v>
      </c>
      <c r="B521" s="414" t="str">
        <f>IFERROR(VLOOKUP(A521,'Coverage Indicators - Section D'!$A$10:$Y$42,25,FALSE),"")</f>
        <v/>
      </c>
      <c r="C521" s="509" t="str">
        <f t="array" ref="C521">IFERROR(IF(INDEX('Disaggregation Records'!$E$95:$E$183,MATCH(LEFT(Z521,255),LEFT('Disaggregation Records'!$D$95:$D$183,255),0))=0,"",INDEX('Disaggregation Records'!$E$95:$E$183,MATCH(LEFT(Z521,255),LEFT('Disaggregation Records'!$D$95:$D$183,255),0))),"")</f>
        <v/>
      </c>
      <c r="D521" s="509" t="str">
        <f t="array" ref="D521">IFERROR(IF(INDEX('Disaggregation Records'!$F$95:$F$183,MATCH(LEFT(Z521,255),LEFT('Disaggregation Records'!$D$95:$D$183,255),0))=0,"",INDEX('Disaggregation Records'!$F$95:$F$183,MATCH(LEFT(Z521,255),LEFT('Disaggregation Records'!$D$95:$D$183,255),0))),"")</f>
        <v/>
      </c>
      <c r="E521" s="416" t="str">
        <f t="array" ref="E521">IFERROR(IF(INDEX('Disaggregation Data'!$K$315:$K$616,MATCH(LEFT(X521,255),LEFT('Disaggregation Data'!$J$315:$J$616,255),0))=0,"",INDEX('Disaggregation Data'!$K$315:$K$616,MATCH(LEFT(X521,255),LEFT('Disaggregation Data'!J$315:$J$616,255),0))),"")</f>
        <v/>
      </c>
      <c r="F521" s="417" t="str">
        <f t="array" ref="F521">IFERROR(IF(INDEX('Disaggregation Data'!$L$315:$L$616,MATCH(LEFT(X521,255),LEFT('Disaggregation Data'!$J$315:$J$616,255),0))=0,"",INDEX('Disaggregation Data'!$L$315:$L$616,MATCH(LEFT(X521,255),LEFT('Disaggregation Data'!J$315:$J$616,255),0))),"")</f>
        <v/>
      </c>
      <c r="G521" s="481" t="str">
        <f t="array" ref="G521">IFERROR(IF(INDEX('Disaggregation Data'!$M$315:$M$616,MATCH(LEFT(X521,255),LEFT('Disaggregation Data'!$J$315:$J$616,255),0))=0,(E521/F521)*100,INDEX('Disaggregation Data'!$M$315:$M$616,MATCH(LEFT(X521,255),LEFT('Disaggregation Data'!J$315:$J$616,255),0))),"")</f>
        <v/>
      </c>
      <c r="H521" s="420" t="str">
        <f t="array" ref="H521">IFERROR(IF(INDEX('Disaggregation Data'!$N$315:$N$616,MATCH(LEFT(X521,255),LEFT('Disaggregation Data'!$J$315:$J$616,255),0))=0,"",INDEX('Disaggregation Data'!$N$315:$N$616,MATCH(LEFT(X521,255),LEFT('Disaggregation Data'!J$315:$J$616,255),0))),"")</f>
        <v/>
      </c>
      <c r="I521" s="420" t="str">
        <f t="array" ref="I521">IFERROR(IF(INDEX('Disaggregation Data'!$Q$315:$Q$616,MATCH(LEFT(X521,255),LEFT('Disaggregation Data'!$J$315:$J$616,255),0))=0,"",INDEX('Disaggregation Data'!$Q$315:$Q$616,MATCH(LEFT(X521,255),LEFT('Disaggregation Data'!J$315:$J$616,255),0))),"")</f>
        <v/>
      </c>
      <c r="J521" s="434" t="str">
        <f t="array" ref="J521">IFERROR(IF(INDEX('Disaggregation Data'!$R$315:$R$616,MATCH(LEFT(X521,255),LEFT('Disaggregation Data'!$J$315:$J$616,255),0))=0,"",INDEX('Disaggregation Data'!$R$315:$R$616,MATCH(LEFT(X521,255),LEFT('Disaggregation Data'!J$315:$J$616,255),0))),"")</f>
        <v/>
      </c>
      <c r="K521" s="471"/>
      <c r="L521" s="471"/>
      <c r="M521" s="471"/>
      <c r="N521" s="471"/>
      <c r="O521" s="471"/>
      <c r="P521" s="416"/>
      <c r="Q521" s="416"/>
      <c r="R521" s="416"/>
      <c r="S521" s="416"/>
      <c r="T521" s="416"/>
      <c r="U521" s="420" t="str">
        <f t="array" ref="U521">IFERROR(IF(INDEX('Disaggregation Data'!$O$315:$O$616,MATCH(LEFT(X521,255),LEFT('Disaggregation Data'!$J$315:$J$616,255),0))=0,"",INDEX('Disaggregation Data'!$O$315:$O$616,MATCH(LEFT(X521,255),LEFT('Disaggregation Data'!J$315:$J$616,255),0))),"")</f>
        <v/>
      </c>
      <c r="V521" s="434" t="str">
        <f t="array" ref="V521">IFERROR(IF(INDEX('Disaggregation Data'!$P$315:$P$616,MATCH(LEFT(X521,255),LEFT('Disaggregation Data'!$J$315:$J$616,255),0))=0,"",INDEX('Disaggregation Data'!$P$315:$P$616,MATCH(LEFT(X521,255),LEFT('Disaggregation Data'!J$315:$J$616,255),0))),"")</f>
        <v/>
      </c>
      <c r="W521" s="514"/>
      <c r="X521" s="514" t="str">
        <f t="shared" si="36"/>
        <v/>
      </c>
      <c r="Y521" s="514">
        <f t="shared" si="37"/>
        <v>154</v>
      </c>
      <c r="Z521" s="514" t="str">
        <f t="shared" si="38"/>
        <v/>
      </c>
      <c r="AA521" s="514" t="b">
        <f t="shared" si="39"/>
        <v>0</v>
      </c>
      <c r="AB521" s="514" t="s">
        <v>2040</v>
      </c>
      <c r="AC521" s="514" t="str">
        <f t="array" ref="AC521">IFERROR(IF(INDEX('Disaggregation Records'!$G$95:$G$183,MATCH(LEFT(Z521,255),LEFT('Disaggregation Records'!$D$95:$D$183,255),0))=0,"",INDEX('Disaggregation Records'!$G$95:$G$183,MATCH(LEFT(Z521,255),LEFT('Disaggregation Records'!$D$95:$D$183,255),0))),"")</f>
        <v/>
      </c>
      <c r="AD521" s="514" t="s">
        <v>887</v>
      </c>
      <c r="AE521" s="379"/>
      <c r="AF521" s="133"/>
      <c r="AG521" s="133"/>
    </row>
    <row r="522" spans="1:33" ht="47.1" customHeight="1" x14ac:dyDescent="0.25">
      <c r="A522" s="396">
        <v>20</v>
      </c>
      <c r="B522" s="414" t="str">
        <f>IFERROR(VLOOKUP(A522,'Coverage Indicators - Section D'!$A$10:$Y$42,25,FALSE),"")</f>
        <v/>
      </c>
      <c r="C522" s="509" t="str">
        <f t="array" ref="C522">IFERROR(IF(INDEX('Disaggregation Records'!$E$95:$E$183,MATCH(LEFT(Z522,255),LEFT('Disaggregation Records'!$D$95:$D$183,255),0))=0,"",INDEX('Disaggregation Records'!$E$95:$E$183,MATCH(LEFT(Z522,255),LEFT('Disaggregation Records'!$D$95:$D$183,255),0))),"")</f>
        <v/>
      </c>
      <c r="D522" s="509" t="str">
        <f t="array" ref="D522">IFERROR(IF(INDEX('Disaggregation Records'!$F$95:$F$183,MATCH(LEFT(Z522,255),LEFT('Disaggregation Records'!$D$95:$D$183,255),0))=0,"",INDEX('Disaggregation Records'!$F$95:$F$183,MATCH(LEFT(Z522,255),LEFT('Disaggregation Records'!$D$95:$D$183,255),0))),"")</f>
        <v/>
      </c>
      <c r="E522" s="416" t="str">
        <f t="array" ref="E522">IFERROR(IF(INDEX('Disaggregation Data'!$K$315:$K$616,MATCH(LEFT(X522,255),LEFT('Disaggregation Data'!$J$315:$J$616,255),0))=0,"",INDEX('Disaggregation Data'!$K$315:$K$616,MATCH(LEFT(X522,255),LEFT('Disaggregation Data'!J$315:$J$616,255),0))),"")</f>
        <v/>
      </c>
      <c r="F522" s="417" t="str">
        <f t="array" ref="F522">IFERROR(IF(INDEX('Disaggregation Data'!$L$315:$L$616,MATCH(LEFT(X522,255),LEFT('Disaggregation Data'!$J$315:$J$616,255),0))=0,"",INDEX('Disaggregation Data'!$L$315:$L$616,MATCH(LEFT(X522,255),LEFT('Disaggregation Data'!J$315:$J$616,255),0))),"")</f>
        <v/>
      </c>
      <c r="G522" s="481" t="str">
        <f t="array" ref="G522">IFERROR(IF(INDEX('Disaggregation Data'!$M$315:$M$616,MATCH(LEFT(X522,255),LEFT('Disaggregation Data'!$J$315:$J$616,255),0))=0,(E522/F522)*100,INDEX('Disaggregation Data'!$M$315:$M$616,MATCH(LEFT(X522,255),LEFT('Disaggregation Data'!J$315:$J$616,255),0))),"")</f>
        <v/>
      </c>
      <c r="H522" s="420" t="str">
        <f t="array" ref="H522">IFERROR(IF(INDEX('Disaggregation Data'!$N$315:$N$616,MATCH(LEFT(X522,255),LEFT('Disaggregation Data'!$J$315:$J$616,255),0))=0,"",INDEX('Disaggregation Data'!$N$315:$N$616,MATCH(LEFT(X522,255),LEFT('Disaggregation Data'!J$315:$J$616,255),0))),"")</f>
        <v/>
      </c>
      <c r="I522" s="420" t="str">
        <f t="array" ref="I522">IFERROR(IF(INDEX('Disaggregation Data'!$Q$315:$Q$616,MATCH(LEFT(X522,255),LEFT('Disaggregation Data'!$J$315:$J$616,255),0))=0,"",INDEX('Disaggregation Data'!$Q$315:$Q$616,MATCH(LEFT(X522,255),LEFT('Disaggregation Data'!J$315:$J$616,255),0))),"")</f>
        <v/>
      </c>
      <c r="J522" s="434" t="str">
        <f t="array" ref="J522">IFERROR(IF(INDEX('Disaggregation Data'!$R$315:$R$616,MATCH(LEFT(X522,255),LEFT('Disaggregation Data'!$J$315:$J$616,255),0))=0,"",INDEX('Disaggregation Data'!$R$315:$R$616,MATCH(LEFT(X522,255),LEFT('Disaggregation Data'!J$315:$J$616,255),0))),"")</f>
        <v/>
      </c>
      <c r="K522" s="471"/>
      <c r="L522" s="471"/>
      <c r="M522" s="471"/>
      <c r="N522" s="471"/>
      <c r="O522" s="471"/>
      <c r="P522" s="416"/>
      <c r="Q522" s="416"/>
      <c r="R522" s="416"/>
      <c r="S522" s="416"/>
      <c r="T522" s="416"/>
      <c r="U522" s="420" t="str">
        <f t="array" ref="U522">IFERROR(IF(INDEX('Disaggregation Data'!$O$315:$O$616,MATCH(LEFT(X522,255),LEFT('Disaggregation Data'!$J$315:$J$616,255),0))=0,"",INDEX('Disaggregation Data'!$O$315:$O$616,MATCH(LEFT(X522,255),LEFT('Disaggregation Data'!J$315:$J$616,255),0))),"")</f>
        <v/>
      </c>
      <c r="V522" s="434" t="str">
        <f t="array" ref="V522">IFERROR(IF(INDEX('Disaggregation Data'!$P$315:$P$616,MATCH(LEFT(X522,255),LEFT('Disaggregation Data'!$J$315:$J$616,255),0))=0,"",INDEX('Disaggregation Data'!$P$315:$P$616,MATCH(LEFT(X522,255),LEFT('Disaggregation Data'!J$315:$J$616,255),0))),"")</f>
        <v/>
      </c>
      <c r="W522" s="514"/>
      <c r="X522" s="514" t="str">
        <f t="shared" si="36"/>
        <v/>
      </c>
      <c r="Y522" s="514">
        <f t="shared" si="37"/>
        <v>155</v>
      </c>
      <c r="Z522" s="514" t="str">
        <f t="shared" si="38"/>
        <v/>
      </c>
      <c r="AA522" s="514" t="b">
        <f t="shared" si="39"/>
        <v>0</v>
      </c>
      <c r="AB522" s="514" t="s">
        <v>2041</v>
      </c>
      <c r="AC522" s="514" t="str">
        <f t="array" ref="AC522">IFERROR(IF(INDEX('Disaggregation Records'!$G$95:$G$183,MATCH(LEFT(Z522,255),LEFT('Disaggregation Records'!$D$95:$D$183,255),0))=0,"",INDEX('Disaggregation Records'!$G$95:$G$183,MATCH(LEFT(Z522,255),LEFT('Disaggregation Records'!$D$95:$D$183,255),0))),"")</f>
        <v/>
      </c>
      <c r="AD522" s="514" t="s">
        <v>887</v>
      </c>
      <c r="AE522" s="379"/>
      <c r="AF522" s="133"/>
      <c r="AG522" s="133"/>
    </row>
    <row r="523" spans="1:33" ht="47.1" customHeight="1" x14ac:dyDescent="0.25">
      <c r="A523" s="396">
        <v>20</v>
      </c>
      <c r="B523" s="414" t="str">
        <f>IFERROR(VLOOKUP(A523,'Coverage Indicators - Section D'!$A$10:$Y$42,25,FALSE),"")</f>
        <v/>
      </c>
      <c r="C523" s="509" t="str">
        <f t="array" ref="C523">IFERROR(IF(INDEX('Disaggregation Records'!$E$95:$E$183,MATCH(LEFT(Z523,255),LEFT('Disaggregation Records'!$D$95:$D$183,255),0))=0,"",INDEX('Disaggregation Records'!$E$95:$E$183,MATCH(LEFT(Z523,255),LEFT('Disaggregation Records'!$D$95:$D$183,255),0))),"")</f>
        <v/>
      </c>
      <c r="D523" s="509" t="str">
        <f t="array" ref="D523">IFERROR(IF(INDEX('Disaggregation Records'!$F$95:$F$183,MATCH(LEFT(Z523,255),LEFT('Disaggregation Records'!$D$95:$D$183,255),0))=0,"",INDEX('Disaggregation Records'!$F$95:$F$183,MATCH(LEFT(Z523,255),LEFT('Disaggregation Records'!$D$95:$D$183,255),0))),"")</f>
        <v/>
      </c>
      <c r="E523" s="416" t="str">
        <f t="array" ref="E523">IFERROR(IF(INDEX('Disaggregation Data'!$K$315:$K$616,MATCH(LEFT(X523,255),LEFT('Disaggregation Data'!$J$315:$J$616,255),0))=0,"",INDEX('Disaggregation Data'!$K$315:$K$616,MATCH(LEFT(X523,255),LEFT('Disaggregation Data'!J$315:$J$616,255),0))),"")</f>
        <v/>
      </c>
      <c r="F523" s="417" t="str">
        <f t="array" ref="F523">IFERROR(IF(INDEX('Disaggregation Data'!$L$315:$L$616,MATCH(LEFT(X523,255),LEFT('Disaggregation Data'!$J$315:$J$616,255),0))=0,"",INDEX('Disaggregation Data'!$L$315:$L$616,MATCH(LEFT(X523,255),LEFT('Disaggregation Data'!J$315:$J$616,255),0))),"")</f>
        <v/>
      </c>
      <c r="G523" s="481" t="str">
        <f t="array" ref="G523">IFERROR(IF(INDEX('Disaggregation Data'!$M$315:$M$616,MATCH(LEFT(X523,255),LEFT('Disaggregation Data'!$J$315:$J$616,255),0))=0,(E523/F523)*100,INDEX('Disaggregation Data'!$M$315:$M$616,MATCH(LEFT(X523,255),LEFT('Disaggregation Data'!J$315:$J$616,255),0))),"")</f>
        <v/>
      </c>
      <c r="H523" s="420" t="str">
        <f t="array" ref="H523">IFERROR(IF(INDEX('Disaggregation Data'!$N$315:$N$616,MATCH(LEFT(X523,255),LEFT('Disaggregation Data'!$J$315:$J$616,255),0))=0,"",INDEX('Disaggregation Data'!$N$315:$N$616,MATCH(LEFT(X523,255),LEFT('Disaggregation Data'!J$315:$J$616,255),0))),"")</f>
        <v/>
      </c>
      <c r="I523" s="420" t="str">
        <f t="array" ref="I523">IFERROR(IF(INDEX('Disaggregation Data'!$Q$315:$Q$616,MATCH(LEFT(X523,255),LEFT('Disaggregation Data'!$J$315:$J$616,255),0))=0,"",INDEX('Disaggregation Data'!$Q$315:$Q$616,MATCH(LEFT(X523,255),LEFT('Disaggregation Data'!J$315:$J$616,255),0))),"")</f>
        <v/>
      </c>
      <c r="J523" s="434" t="str">
        <f t="array" ref="J523">IFERROR(IF(INDEX('Disaggregation Data'!$R$315:$R$616,MATCH(LEFT(X523,255),LEFT('Disaggregation Data'!$J$315:$J$616,255),0))=0,"",INDEX('Disaggregation Data'!$R$315:$R$616,MATCH(LEFT(X523,255),LEFT('Disaggregation Data'!J$315:$J$616,255),0))),"")</f>
        <v/>
      </c>
      <c r="K523" s="471"/>
      <c r="L523" s="471"/>
      <c r="M523" s="471"/>
      <c r="N523" s="471"/>
      <c r="O523" s="471"/>
      <c r="P523" s="416"/>
      <c r="Q523" s="416"/>
      <c r="R523" s="416"/>
      <c r="S523" s="416"/>
      <c r="T523" s="416"/>
      <c r="U523" s="420" t="str">
        <f t="array" ref="U523">IFERROR(IF(INDEX('Disaggregation Data'!$O$315:$O$616,MATCH(LEFT(X523,255),LEFT('Disaggregation Data'!$J$315:$J$616,255),0))=0,"",INDEX('Disaggregation Data'!$O$315:$O$616,MATCH(LEFT(X523,255),LEFT('Disaggregation Data'!J$315:$J$616,255),0))),"")</f>
        <v/>
      </c>
      <c r="V523" s="434" t="str">
        <f t="array" ref="V523">IFERROR(IF(INDEX('Disaggregation Data'!$P$315:$P$616,MATCH(LEFT(X523,255),LEFT('Disaggregation Data'!$J$315:$J$616,255),0))=0,"",INDEX('Disaggregation Data'!$P$315:$P$616,MATCH(LEFT(X523,255),LEFT('Disaggregation Data'!J$315:$J$616,255),0))),"")</f>
        <v/>
      </c>
      <c r="W523" s="514"/>
      <c r="X523" s="514" t="str">
        <f t="shared" si="36"/>
        <v/>
      </c>
      <c r="Y523" s="514">
        <f t="shared" si="37"/>
        <v>156</v>
      </c>
      <c r="Z523" s="514" t="str">
        <f t="shared" si="38"/>
        <v/>
      </c>
      <c r="AA523" s="514" t="b">
        <f t="shared" si="39"/>
        <v>0</v>
      </c>
      <c r="AB523" s="514" t="s">
        <v>2042</v>
      </c>
      <c r="AC523" s="514" t="str">
        <f t="array" ref="AC523">IFERROR(IF(INDEX('Disaggregation Records'!$G$95:$G$183,MATCH(LEFT(Z523,255),LEFT('Disaggregation Records'!$D$95:$D$183,255),0))=0,"",INDEX('Disaggregation Records'!$G$95:$G$183,MATCH(LEFT(Z523,255),LEFT('Disaggregation Records'!$D$95:$D$183,255),0))),"")</f>
        <v/>
      </c>
      <c r="AD523" s="514" t="s">
        <v>887</v>
      </c>
      <c r="AE523" s="379"/>
      <c r="AF523" s="133"/>
      <c r="AG523" s="133"/>
    </row>
    <row r="524" spans="1:33" ht="47.1" customHeight="1" x14ac:dyDescent="0.25">
      <c r="A524" s="396">
        <v>20</v>
      </c>
      <c r="B524" s="414" t="str">
        <f>IFERROR(VLOOKUP(A524,'Coverage Indicators - Section D'!$A$10:$Y$42,25,FALSE),"")</f>
        <v/>
      </c>
      <c r="C524" s="509" t="str">
        <f t="array" ref="C524">IFERROR(IF(INDEX('Disaggregation Records'!$E$95:$E$183,MATCH(LEFT(Z524,255),LEFT('Disaggregation Records'!$D$95:$D$183,255),0))=0,"",INDEX('Disaggregation Records'!$E$95:$E$183,MATCH(LEFT(Z524,255),LEFT('Disaggregation Records'!$D$95:$D$183,255),0))),"")</f>
        <v/>
      </c>
      <c r="D524" s="509" t="str">
        <f t="array" ref="D524">IFERROR(IF(INDEX('Disaggregation Records'!$F$95:$F$183,MATCH(LEFT(Z524,255),LEFT('Disaggregation Records'!$D$95:$D$183,255),0))=0,"",INDEX('Disaggregation Records'!$F$95:$F$183,MATCH(LEFT(Z524,255),LEFT('Disaggregation Records'!$D$95:$D$183,255),0))),"")</f>
        <v/>
      </c>
      <c r="E524" s="416" t="str">
        <f t="array" ref="E524">IFERROR(IF(INDEX('Disaggregation Data'!$K$315:$K$616,MATCH(LEFT(X524,255),LEFT('Disaggregation Data'!$J$315:$J$616,255),0))=0,"",INDEX('Disaggregation Data'!$K$315:$K$616,MATCH(LEFT(X524,255),LEFT('Disaggregation Data'!J$315:$J$616,255),0))),"")</f>
        <v/>
      </c>
      <c r="F524" s="417" t="str">
        <f t="array" ref="F524">IFERROR(IF(INDEX('Disaggregation Data'!$L$315:$L$616,MATCH(LEFT(X524,255),LEFT('Disaggregation Data'!$J$315:$J$616,255),0))=0,"",INDEX('Disaggregation Data'!$L$315:$L$616,MATCH(LEFT(X524,255),LEFT('Disaggregation Data'!J$315:$J$616,255),0))),"")</f>
        <v/>
      </c>
      <c r="G524" s="481" t="str">
        <f t="array" ref="G524">IFERROR(IF(INDEX('Disaggregation Data'!$M$315:$M$616,MATCH(LEFT(X524,255),LEFT('Disaggregation Data'!$J$315:$J$616,255),0))=0,(E524/F524)*100,INDEX('Disaggregation Data'!$M$315:$M$616,MATCH(LEFT(X524,255),LEFT('Disaggregation Data'!J$315:$J$616,255),0))),"")</f>
        <v/>
      </c>
      <c r="H524" s="420" t="str">
        <f t="array" ref="H524">IFERROR(IF(INDEX('Disaggregation Data'!$N$315:$N$616,MATCH(LEFT(X524,255),LEFT('Disaggregation Data'!$J$315:$J$616,255),0))=0,"",INDEX('Disaggregation Data'!$N$315:$N$616,MATCH(LEFT(X524,255),LEFT('Disaggregation Data'!J$315:$J$616,255),0))),"")</f>
        <v/>
      </c>
      <c r="I524" s="420" t="str">
        <f t="array" ref="I524">IFERROR(IF(INDEX('Disaggregation Data'!$Q$315:$Q$616,MATCH(LEFT(X524,255),LEFT('Disaggregation Data'!$J$315:$J$616,255),0))=0,"",INDEX('Disaggregation Data'!$Q$315:$Q$616,MATCH(LEFT(X524,255),LEFT('Disaggregation Data'!J$315:$J$616,255),0))),"")</f>
        <v/>
      </c>
      <c r="J524" s="434" t="str">
        <f t="array" ref="J524">IFERROR(IF(INDEX('Disaggregation Data'!$R$315:$R$616,MATCH(LEFT(X524,255),LEFT('Disaggregation Data'!$J$315:$J$616,255),0))=0,"",INDEX('Disaggregation Data'!$R$315:$R$616,MATCH(LEFT(X524,255),LEFT('Disaggregation Data'!J$315:$J$616,255),0))),"")</f>
        <v/>
      </c>
      <c r="K524" s="471"/>
      <c r="L524" s="471"/>
      <c r="M524" s="471"/>
      <c r="N524" s="471"/>
      <c r="O524" s="471"/>
      <c r="P524" s="416"/>
      <c r="Q524" s="416"/>
      <c r="R524" s="416"/>
      <c r="S524" s="416"/>
      <c r="T524" s="416"/>
      <c r="U524" s="420" t="str">
        <f t="array" ref="U524">IFERROR(IF(INDEX('Disaggregation Data'!$O$315:$O$616,MATCH(LEFT(X524,255),LEFT('Disaggregation Data'!$J$315:$J$616,255),0))=0,"",INDEX('Disaggregation Data'!$O$315:$O$616,MATCH(LEFT(X524,255),LEFT('Disaggregation Data'!J$315:$J$616,255),0))),"")</f>
        <v/>
      </c>
      <c r="V524" s="434" t="str">
        <f t="array" ref="V524">IFERROR(IF(INDEX('Disaggregation Data'!$P$315:$P$616,MATCH(LEFT(X524,255),LEFT('Disaggregation Data'!$J$315:$J$616,255),0))=0,"",INDEX('Disaggregation Data'!$P$315:$P$616,MATCH(LEFT(X524,255),LEFT('Disaggregation Data'!J$315:$J$616,255),0))),"")</f>
        <v/>
      </c>
      <c r="W524" s="514"/>
      <c r="X524" s="514" t="str">
        <f t="shared" si="36"/>
        <v/>
      </c>
      <c r="Y524" s="514">
        <f t="shared" si="37"/>
        <v>157</v>
      </c>
      <c r="Z524" s="514" t="str">
        <f t="shared" si="38"/>
        <v/>
      </c>
      <c r="AA524" s="514" t="b">
        <f t="shared" si="39"/>
        <v>0</v>
      </c>
      <c r="AB524" s="514" t="s">
        <v>2043</v>
      </c>
      <c r="AC524" s="514" t="str">
        <f t="array" ref="AC524">IFERROR(IF(INDEX('Disaggregation Records'!$G$95:$G$183,MATCH(LEFT(Z524,255),LEFT('Disaggregation Records'!$D$95:$D$183,255),0))=0,"",INDEX('Disaggregation Records'!$G$95:$G$183,MATCH(LEFT(Z524,255),LEFT('Disaggregation Records'!$D$95:$D$183,255),0))),"")</f>
        <v/>
      </c>
      <c r="AD524" s="514" t="s">
        <v>887</v>
      </c>
      <c r="AE524" s="379"/>
      <c r="AF524" s="133"/>
      <c r="AG524" s="133"/>
    </row>
    <row r="525" spans="1:33" ht="47.1" customHeight="1" x14ac:dyDescent="0.25">
      <c r="A525" s="396">
        <v>20</v>
      </c>
      <c r="B525" s="414" t="str">
        <f>IFERROR(VLOOKUP(A525,'Coverage Indicators - Section D'!$A$10:$Y$42,25,FALSE),"")</f>
        <v/>
      </c>
      <c r="C525" s="509" t="str">
        <f t="array" ref="C525">IFERROR(IF(INDEX('Disaggregation Records'!$E$95:$E$183,MATCH(LEFT(Z525,255),LEFT('Disaggregation Records'!$D$95:$D$183,255),0))=0,"",INDEX('Disaggregation Records'!$E$95:$E$183,MATCH(LEFT(Z525,255),LEFT('Disaggregation Records'!$D$95:$D$183,255),0))),"")</f>
        <v/>
      </c>
      <c r="D525" s="509" t="str">
        <f t="array" ref="D525">IFERROR(IF(INDEX('Disaggregation Records'!$F$95:$F$183,MATCH(LEFT(Z525,255),LEFT('Disaggregation Records'!$D$95:$D$183,255),0))=0,"",INDEX('Disaggregation Records'!$F$95:$F$183,MATCH(LEFT(Z525,255),LEFT('Disaggregation Records'!$D$95:$D$183,255),0))),"")</f>
        <v/>
      </c>
      <c r="E525" s="416" t="str">
        <f t="array" ref="E525">IFERROR(IF(INDEX('Disaggregation Data'!$K$315:$K$616,MATCH(LEFT(X525,255),LEFT('Disaggregation Data'!$J$315:$J$616,255),0))=0,"",INDEX('Disaggregation Data'!$K$315:$K$616,MATCH(LEFT(X525,255),LEFT('Disaggregation Data'!J$315:$J$616,255),0))),"")</f>
        <v/>
      </c>
      <c r="F525" s="417" t="str">
        <f t="array" ref="F525">IFERROR(IF(INDEX('Disaggregation Data'!$L$315:$L$616,MATCH(LEFT(X525,255),LEFT('Disaggregation Data'!$J$315:$J$616,255),0))=0,"",INDEX('Disaggregation Data'!$L$315:$L$616,MATCH(LEFT(X525,255),LEFT('Disaggregation Data'!J$315:$J$616,255),0))),"")</f>
        <v/>
      </c>
      <c r="G525" s="481" t="str">
        <f t="array" ref="G525">IFERROR(IF(INDEX('Disaggregation Data'!$M$315:$M$616,MATCH(LEFT(X525,255),LEFT('Disaggregation Data'!$J$315:$J$616,255),0))=0,(E525/F525)*100,INDEX('Disaggregation Data'!$M$315:$M$616,MATCH(LEFT(X525,255),LEFT('Disaggregation Data'!J$315:$J$616,255),0))),"")</f>
        <v/>
      </c>
      <c r="H525" s="420" t="str">
        <f t="array" ref="H525">IFERROR(IF(INDEX('Disaggregation Data'!$N$315:$N$616,MATCH(LEFT(X525,255),LEFT('Disaggregation Data'!$J$315:$J$616,255),0))=0,"",INDEX('Disaggregation Data'!$N$315:$N$616,MATCH(LEFT(X525,255),LEFT('Disaggregation Data'!J$315:$J$616,255),0))),"")</f>
        <v/>
      </c>
      <c r="I525" s="420" t="str">
        <f t="array" ref="I525">IFERROR(IF(INDEX('Disaggregation Data'!$Q$315:$Q$616,MATCH(LEFT(X525,255),LEFT('Disaggregation Data'!$J$315:$J$616,255),0))=0,"",INDEX('Disaggregation Data'!$Q$315:$Q$616,MATCH(LEFT(X525,255),LEFT('Disaggregation Data'!J$315:$J$616,255),0))),"")</f>
        <v/>
      </c>
      <c r="J525" s="434" t="str">
        <f t="array" ref="J525">IFERROR(IF(INDEX('Disaggregation Data'!$R$315:$R$616,MATCH(LEFT(X525,255),LEFT('Disaggregation Data'!$J$315:$J$616,255),0))=0,"",INDEX('Disaggregation Data'!$R$315:$R$616,MATCH(LEFT(X525,255),LEFT('Disaggregation Data'!J$315:$J$616,255),0))),"")</f>
        <v/>
      </c>
      <c r="K525" s="471"/>
      <c r="L525" s="471"/>
      <c r="M525" s="471"/>
      <c r="N525" s="471"/>
      <c r="O525" s="471"/>
      <c r="P525" s="416"/>
      <c r="Q525" s="416"/>
      <c r="R525" s="416"/>
      <c r="S525" s="416"/>
      <c r="T525" s="416"/>
      <c r="U525" s="420" t="str">
        <f t="array" ref="U525">IFERROR(IF(INDEX('Disaggregation Data'!$O$315:$O$616,MATCH(LEFT(X525,255),LEFT('Disaggregation Data'!$J$315:$J$616,255),0))=0,"",INDEX('Disaggregation Data'!$O$315:$O$616,MATCH(LEFT(X525,255),LEFT('Disaggregation Data'!J$315:$J$616,255),0))),"")</f>
        <v/>
      </c>
      <c r="V525" s="434" t="str">
        <f t="array" ref="V525">IFERROR(IF(INDEX('Disaggregation Data'!$P$315:$P$616,MATCH(LEFT(X525,255),LEFT('Disaggregation Data'!$J$315:$J$616,255),0))=0,"",INDEX('Disaggregation Data'!$P$315:$P$616,MATCH(LEFT(X525,255),LEFT('Disaggregation Data'!J$315:$J$616,255),0))),"")</f>
        <v/>
      </c>
      <c r="W525" s="514"/>
      <c r="X525" s="514" t="str">
        <f t="shared" si="36"/>
        <v/>
      </c>
      <c r="Y525" s="514">
        <f t="shared" si="37"/>
        <v>158</v>
      </c>
      <c r="Z525" s="514" t="str">
        <f t="shared" si="38"/>
        <v/>
      </c>
      <c r="AA525" s="514" t="b">
        <f t="shared" si="39"/>
        <v>0</v>
      </c>
      <c r="AB525" s="514" t="s">
        <v>2044</v>
      </c>
      <c r="AC525" s="514" t="str">
        <f t="array" ref="AC525">IFERROR(IF(INDEX('Disaggregation Records'!$G$95:$G$183,MATCH(LEFT(Z525,255),LEFT('Disaggregation Records'!$D$95:$D$183,255),0))=0,"",INDEX('Disaggregation Records'!$G$95:$G$183,MATCH(LEFT(Z525,255),LEFT('Disaggregation Records'!$D$95:$D$183,255),0))),"")</f>
        <v/>
      </c>
      <c r="AD525" s="514" t="s">
        <v>887</v>
      </c>
      <c r="AE525" s="379"/>
      <c r="AF525" s="133"/>
      <c r="AG525" s="133"/>
    </row>
    <row r="526" spans="1:33" ht="47.1" customHeight="1" x14ac:dyDescent="0.25">
      <c r="A526" s="396">
        <v>20</v>
      </c>
      <c r="B526" s="414" t="str">
        <f>IFERROR(VLOOKUP(A526,'Coverage Indicators - Section D'!$A$10:$Y$42,25,FALSE),"")</f>
        <v/>
      </c>
      <c r="C526" s="509" t="str">
        <f t="array" ref="C526">IFERROR(IF(INDEX('Disaggregation Records'!$E$95:$E$183,MATCH(LEFT(Z526,255),LEFT('Disaggregation Records'!$D$95:$D$183,255),0))=0,"",INDEX('Disaggregation Records'!$E$95:$E$183,MATCH(LEFT(Z526,255),LEFT('Disaggregation Records'!$D$95:$D$183,255),0))),"")</f>
        <v/>
      </c>
      <c r="D526" s="509" t="str">
        <f t="array" ref="D526">IFERROR(IF(INDEX('Disaggregation Records'!$F$95:$F$183,MATCH(LEFT(Z526,255),LEFT('Disaggregation Records'!$D$95:$D$183,255),0))=0,"",INDEX('Disaggregation Records'!$F$95:$F$183,MATCH(LEFT(Z526,255),LEFT('Disaggregation Records'!$D$95:$D$183,255),0))),"")</f>
        <v/>
      </c>
      <c r="E526" s="416" t="str">
        <f t="array" ref="E526">IFERROR(IF(INDEX('Disaggregation Data'!$K$315:$K$616,MATCH(LEFT(X526,255),LEFT('Disaggregation Data'!$J$315:$J$616,255),0))=0,"",INDEX('Disaggregation Data'!$K$315:$K$616,MATCH(LEFT(X526,255),LEFT('Disaggregation Data'!J$315:$J$616,255),0))),"")</f>
        <v/>
      </c>
      <c r="F526" s="417" t="str">
        <f t="array" ref="F526">IFERROR(IF(INDEX('Disaggregation Data'!$L$315:$L$616,MATCH(LEFT(X526,255),LEFT('Disaggregation Data'!$J$315:$J$616,255),0))=0,"",INDEX('Disaggregation Data'!$L$315:$L$616,MATCH(LEFT(X526,255),LEFT('Disaggregation Data'!J$315:$J$616,255),0))),"")</f>
        <v/>
      </c>
      <c r="G526" s="481" t="str">
        <f t="array" ref="G526">IFERROR(IF(INDEX('Disaggregation Data'!$M$315:$M$616,MATCH(LEFT(X526,255),LEFT('Disaggregation Data'!$J$315:$J$616,255),0))=0,(E526/F526)*100,INDEX('Disaggregation Data'!$M$315:$M$616,MATCH(LEFT(X526,255),LEFT('Disaggregation Data'!J$315:$J$616,255),0))),"")</f>
        <v/>
      </c>
      <c r="H526" s="420" t="str">
        <f t="array" ref="H526">IFERROR(IF(INDEX('Disaggregation Data'!$N$315:$N$616,MATCH(LEFT(X526,255),LEFT('Disaggregation Data'!$J$315:$J$616,255),0))=0,"",INDEX('Disaggregation Data'!$N$315:$N$616,MATCH(LEFT(X526,255),LEFT('Disaggregation Data'!J$315:$J$616,255),0))),"")</f>
        <v/>
      </c>
      <c r="I526" s="420" t="str">
        <f t="array" ref="I526">IFERROR(IF(INDEX('Disaggregation Data'!$Q$315:$Q$616,MATCH(LEFT(X526,255),LEFT('Disaggregation Data'!$J$315:$J$616,255),0))=0,"",INDEX('Disaggregation Data'!$Q$315:$Q$616,MATCH(LEFT(X526,255),LEFT('Disaggregation Data'!J$315:$J$616,255),0))),"")</f>
        <v/>
      </c>
      <c r="J526" s="434" t="str">
        <f t="array" ref="J526">IFERROR(IF(INDEX('Disaggregation Data'!$R$315:$R$616,MATCH(LEFT(X526,255),LEFT('Disaggregation Data'!$J$315:$J$616,255),0))=0,"",INDEX('Disaggregation Data'!$R$315:$R$616,MATCH(LEFT(X526,255),LEFT('Disaggregation Data'!J$315:$J$616,255),0))),"")</f>
        <v/>
      </c>
      <c r="K526" s="471"/>
      <c r="L526" s="471"/>
      <c r="M526" s="471"/>
      <c r="N526" s="471"/>
      <c r="O526" s="471"/>
      <c r="P526" s="416"/>
      <c r="Q526" s="416"/>
      <c r="R526" s="416"/>
      <c r="S526" s="416"/>
      <c r="T526" s="416"/>
      <c r="U526" s="420" t="str">
        <f t="array" ref="U526">IFERROR(IF(INDEX('Disaggregation Data'!$O$315:$O$616,MATCH(LEFT(X526,255),LEFT('Disaggregation Data'!$J$315:$J$616,255),0))=0,"",INDEX('Disaggregation Data'!$O$315:$O$616,MATCH(LEFT(X526,255),LEFT('Disaggregation Data'!J$315:$J$616,255),0))),"")</f>
        <v/>
      </c>
      <c r="V526" s="434" t="str">
        <f t="array" ref="V526">IFERROR(IF(INDEX('Disaggregation Data'!$P$315:$P$616,MATCH(LEFT(X526,255),LEFT('Disaggregation Data'!$J$315:$J$616,255),0))=0,"",INDEX('Disaggregation Data'!$P$315:$P$616,MATCH(LEFT(X526,255),LEFT('Disaggregation Data'!J$315:$J$616,255),0))),"")</f>
        <v/>
      </c>
      <c r="W526" s="514"/>
      <c r="X526" s="514" t="str">
        <f t="shared" si="36"/>
        <v/>
      </c>
      <c r="Y526" s="514">
        <f t="shared" si="37"/>
        <v>159</v>
      </c>
      <c r="Z526" s="514" t="str">
        <f t="shared" si="38"/>
        <v/>
      </c>
      <c r="AA526" s="514" t="b">
        <f t="shared" si="39"/>
        <v>0</v>
      </c>
      <c r="AB526" s="514" t="s">
        <v>2045</v>
      </c>
      <c r="AC526" s="514" t="str">
        <f t="array" ref="AC526">IFERROR(IF(INDEX('Disaggregation Records'!$G$95:$G$183,MATCH(LEFT(Z526,255),LEFT('Disaggregation Records'!$D$95:$D$183,255),0))=0,"",INDEX('Disaggregation Records'!$G$95:$G$183,MATCH(LEFT(Z526,255),LEFT('Disaggregation Records'!$D$95:$D$183,255),0))),"")</f>
        <v/>
      </c>
      <c r="AD526" s="514" t="s">
        <v>887</v>
      </c>
      <c r="AE526" s="379"/>
      <c r="AF526" s="133"/>
      <c r="AG526" s="133"/>
    </row>
    <row r="527" spans="1:33" ht="47.1" customHeight="1" x14ac:dyDescent="0.25">
      <c r="A527" s="396">
        <v>21</v>
      </c>
      <c r="B527" s="414" t="str">
        <f>IFERROR(VLOOKUP(A527,'Coverage Indicators - Section D'!$A$10:$Y$42,25,FALSE),"")</f>
        <v/>
      </c>
      <c r="C527" s="509" t="str">
        <f t="array" ref="C527">IFERROR(IF(INDEX('Disaggregation Records'!$E$95:$E$183,MATCH(LEFT(Z527,255),LEFT('Disaggregation Records'!$D$95:$D$183,255),0))=0,"",INDEX('Disaggregation Records'!$E$95:$E$183,MATCH(LEFT(Z527,255),LEFT('Disaggregation Records'!$D$95:$D$183,255),0))),"")</f>
        <v/>
      </c>
      <c r="D527" s="509" t="str">
        <f t="array" ref="D527">IFERROR(IF(INDEX('Disaggregation Records'!$F$95:$F$183,MATCH(LEFT(Z527,255),LEFT('Disaggregation Records'!$D$95:$D$183,255),0))=0,"",INDEX('Disaggregation Records'!$F$95:$F$183,MATCH(LEFT(Z527,255),LEFT('Disaggregation Records'!$D$95:$D$183,255),0))),"")</f>
        <v/>
      </c>
      <c r="E527" s="416" t="str">
        <f t="array" ref="E527">IFERROR(IF(INDEX('Disaggregation Data'!$K$315:$K$616,MATCH(LEFT(X527,255),LEFT('Disaggregation Data'!$J$315:$J$616,255),0))=0,"",INDEX('Disaggregation Data'!$K$315:$K$616,MATCH(LEFT(X527,255),LEFT('Disaggregation Data'!J$315:$J$616,255),0))),"")</f>
        <v/>
      </c>
      <c r="F527" s="417" t="str">
        <f t="array" ref="F527">IFERROR(IF(INDEX('Disaggregation Data'!$L$315:$L$616,MATCH(LEFT(X527,255),LEFT('Disaggregation Data'!$J$315:$J$616,255),0))=0,"",INDEX('Disaggregation Data'!$L$315:$L$616,MATCH(LEFT(X527,255),LEFT('Disaggregation Data'!J$315:$J$616,255),0))),"")</f>
        <v/>
      </c>
      <c r="G527" s="481" t="str">
        <f t="array" ref="G527">IFERROR(IF(INDEX('Disaggregation Data'!$M$315:$M$616,MATCH(LEFT(X527,255),LEFT('Disaggregation Data'!$J$315:$J$616,255),0))=0,(E527/F527)*100,INDEX('Disaggregation Data'!$M$315:$M$616,MATCH(LEFT(X527,255),LEFT('Disaggregation Data'!J$315:$J$616,255),0))),"")</f>
        <v/>
      </c>
      <c r="H527" s="420" t="str">
        <f t="array" ref="H527">IFERROR(IF(INDEX('Disaggregation Data'!$N$315:$N$616,MATCH(LEFT(X527,255),LEFT('Disaggregation Data'!$J$315:$J$616,255),0))=0,"",INDEX('Disaggregation Data'!$N$315:$N$616,MATCH(LEFT(X527,255),LEFT('Disaggregation Data'!J$315:$J$616,255),0))),"")</f>
        <v/>
      </c>
      <c r="I527" s="420" t="str">
        <f t="array" ref="I527">IFERROR(IF(INDEX('Disaggregation Data'!$Q$315:$Q$616,MATCH(LEFT(X527,255),LEFT('Disaggregation Data'!$J$315:$J$616,255),0))=0,"",INDEX('Disaggregation Data'!$Q$315:$Q$616,MATCH(LEFT(X527,255),LEFT('Disaggregation Data'!J$315:$J$616,255),0))),"")</f>
        <v/>
      </c>
      <c r="J527" s="434" t="str">
        <f t="array" ref="J527">IFERROR(IF(INDEX('Disaggregation Data'!$R$315:$R$616,MATCH(LEFT(X527,255),LEFT('Disaggregation Data'!$J$315:$J$616,255),0))=0,"",INDEX('Disaggregation Data'!$R$315:$R$616,MATCH(LEFT(X527,255),LEFT('Disaggregation Data'!J$315:$J$616,255),0))),"")</f>
        <v/>
      </c>
      <c r="K527" s="471"/>
      <c r="L527" s="471"/>
      <c r="M527" s="471"/>
      <c r="N527" s="471"/>
      <c r="O527" s="471"/>
      <c r="P527" s="416"/>
      <c r="Q527" s="416"/>
      <c r="R527" s="416"/>
      <c r="S527" s="416"/>
      <c r="T527" s="416"/>
      <c r="U527" s="420" t="str">
        <f t="array" ref="U527">IFERROR(IF(INDEX('Disaggregation Data'!$O$315:$O$616,MATCH(LEFT(X527,255),LEFT('Disaggregation Data'!$J$315:$J$616,255),0))=0,"",INDEX('Disaggregation Data'!$O$315:$O$616,MATCH(LEFT(X527,255),LEFT('Disaggregation Data'!J$315:$J$616,255),0))),"")</f>
        <v/>
      </c>
      <c r="V527" s="434" t="str">
        <f t="array" ref="V527">IFERROR(IF(INDEX('Disaggregation Data'!$P$315:$P$616,MATCH(LEFT(X527,255),LEFT('Disaggregation Data'!$J$315:$J$616,255),0))=0,"",INDEX('Disaggregation Data'!$P$315:$P$616,MATCH(LEFT(X527,255),LEFT('Disaggregation Data'!J$315:$J$616,255),0))),"")</f>
        <v/>
      </c>
      <c r="W527" s="514"/>
      <c r="X527" s="514" t="str">
        <f t="shared" si="36"/>
        <v/>
      </c>
      <c r="Y527" s="514">
        <f t="shared" si="37"/>
        <v>160</v>
      </c>
      <c r="Z527" s="514" t="str">
        <f t="shared" si="38"/>
        <v/>
      </c>
      <c r="AA527" s="514" t="b">
        <f t="shared" si="39"/>
        <v>0</v>
      </c>
      <c r="AB527" s="514" t="s">
        <v>2046</v>
      </c>
      <c r="AC527" s="514" t="str">
        <f t="array" ref="AC527">IFERROR(IF(INDEX('Disaggregation Records'!$G$95:$G$183,MATCH(LEFT(Z527,255),LEFT('Disaggregation Records'!$D$95:$D$183,255),0))=0,"",INDEX('Disaggregation Records'!$G$95:$G$183,MATCH(LEFT(Z527,255),LEFT('Disaggregation Records'!$D$95:$D$183,255),0))),"")</f>
        <v/>
      </c>
      <c r="AD527" s="514" t="s">
        <v>888</v>
      </c>
      <c r="AE527" s="379"/>
      <c r="AF527" s="133"/>
      <c r="AG527" s="133"/>
    </row>
    <row r="528" spans="1:33" ht="47.1" customHeight="1" x14ac:dyDescent="0.25">
      <c r="A528" s="396">
        <v>21</v>
      </c>
      <c r="B528" s="414" t="str">
        <f>IFERROR(VLOOKUP(A528,'Coverage Indicators - Section D'!$A$10:$Y$42,25,FALSE),"")</f>
        <v/>
      </c>
      <c r="C528" s="509" t="str">
        <f t="array" ref="C528">IFERROR(IF(INDEX('Disaggregation Records'!$E$95:$E$183,MATCH(LEFT(Z528,255),LEFT('Disaggregation Records'!$D$95:$D$183,255),0))=0,"",INDEX('Disaggregation Records'!$E$95:$E$183,MATCH(LEFT(Z528,255),LEFT('Disaggregation Records'!$D$95:$D$183,255),0))),"")</f>
        <v/>
      </c>
      <c r="D528" s="509" t="str">
        <f t="array" ref="D528">IFERROR(IF(INDEX('Disaggregation Records'!$F$95:$F$183,MATCH(LEFT(Z528,255),LEFT('Disaggregation Records'!$D$95:$D$183,255),0))=0,"",INDEX('Disaggregation Records'!$F$95:$F$183,MATCH(LEFT(Z528,255),LEFT('Disaggregation Records'!$D$95:$D$183,255),0))),"")</f>
        <v/>
      </c>
      <c r="E528" s="416" t="str">
        <f t="array" ref="E528">IFERROR(IF(INDEX('Disaggregation Data'!$K$315:$K$616,MATCH(LEFT(X528,255),LEFT('Disaggregation Data'!$J$315:$J$616,255),0))=0,"",INDEX('Disaggregation Data'!$K$315:$K$616,MATCH(LEFT(X528,255),LEFT('Disaggregation Data'!J$315:$J$616,255),0))),"")</f>
        <v/>
      </c>
      <c r="F528" s="417" t="str">
        <f t="array" ref="F528">IFERROR(IF(INDEX('Disaggregation Data'!$L$315:$L$616,MATCH(LEFT(X528,255),LEFT('Disaggregation Data'!$J$315:$J$616,255),0))=0,"",INDEX('Disaggregation Data'!$L$315:$L$616,MATCH(LEFT(X528,255),LEFT('Disaggregation Data'!J$315:$J$616,255),0))),"")</f>
        <v/>
      </c>
      <c r="G528" s="481" t="str">
        <f t="array" ref="G528">IFERROR(IF(INDEX('Disaggregation Data'!$M$315:$M$616,MATCH(LEFT(X528,255),LEFT('Disaggregation Data'!$J$315:$J$616,255),0))=0,(E528/F528)*100,INDEX('Disaggregation Data'!$M$315:$M$616,MATCH(LEFT(X528,255),LEFT('Disaggregation Data'!J$315:$J$616,255),0))),"")</f>
        <v/>
      </c>
      <c r="H528" s="420" t="str">
        <f t="array" ref="H528">IFERROR(IF(INDEX('Disaggregation Data'!$N$315:$N$616,MATCH(LEFT(X528,255),LEFT('Disaggregation Data'!$J$315:$J$616,255),0))=0,"",INDEX('Disaggregation Data'!$N$315:$N$616,MATCH(LEFT(X528,255),LEFT('Disaggregation Data'!J$315:$J$616,255),0))),"")</f>
        <v/>
      </c>
      <c r="I528" s="420" t="str">
        <f t="array" ref="I528">IFERROR(IF(INDEX('Disaggregation Data'!$Q$315:$Q$616,MATCH(LEFT(X528,255),LEFT('Disaggregation Data'!$J$315:$J$616,255),0))=0,"",INDEX('Disaggregation Data'!$Q$315:$Q$616,MATCH(LEFT(X528,255),LEFT('Disaggregation Data'!J$315:$J$616,255),0))),"")</f>
        <v/>
      </c>
      <c r="J528" s="434" t="str">
        <f t="array" ref="J528">IFERROR(IF(INDEX('Disaggregation Data'!$R$315:$R$616,MATCH(LEFT(X528,255),LEFT('Disaggregation Data'!$J$315:$J$616,255),0))=0,"",INDEX('Disaggregation Data'!$R$315:$R$616,MATCH(LEFT(X528,255),LEFT('Disaggregation Data'!J$315:$J$616,255),0))),"")</f>
        <v/>
      </c>
      <c r="K528" s="471"/>
      <c r="L528" s="471"/>
      <c r="M528" s="471"/>
      <c r="N528" s="471"/>
      <c r="O528" s="471"/>
      <c r="P528" s="416"/>
      <c r="Q528" s="416"/>
      <c r="R528" s="416"/>
      <c r="S528" s="416"/>
      <c r="T528" s="416"/>
      <c r="U528" s="420" t="str">
        <f t="array" ref="U528">IFERROR(IF(INDEX('Disaggregation Data'!$O$315:$O$616,MATCH(LEFT(X528,255),LEFT('Disaggregation Data'!$J$315:$J$616,255),0))=0,"",INDEX('Disaggregation Data'!$O$315:$O$616,MATCH(LEFT(X528,255),LEFT('Disaggregation Data'!J$315:$J$616,255),0))),"")</f>
        <v/>
      </c>
      <c r="V528" s="434" t="str">
        <f t="array" ref="V528">IFERROR(IF(INDEX('Disaggregation Data'!$P$315:$P$616,MATCH(LEFT(X528,255),LEFT('Disaggregation Data'!$J$315:$J$616,255),0))=0,"",INDEX('Disaggregation Data'!$P$315:$P$616,MATCH(LEFT(X528,255),LEFT('Disaggregation Data'!J$315:$J$616,255),0))),"")</f>
        <v/>
      </c>
      <c r="W528" s="514"/>
      <c r="X528" s="514" t="str">
        <f t="shared" si="36"/>
        <v/>
      </c>
      <c r="Y528" s="514">
        <f t="shared" si="37"/>
        <v>161</v>
      </c>
      <c r="Z528" s="514" t="str">
        <f t="shared" si="38"/>
        <v/>
      </c>
      <c r="AA528" s="514" t="b">
        <f t="shared" si="39"/>
        <v>0</v>
      </c>
      <c r="AB528" s="514" t="s">
        <v>2047</v>
      </c>
      <c r="AC528" s="514" t="str">
        <f t="array" ref="AC528">IFERROR(IF(INDEX('Disaggregation Records'!$G$95:$G$183,MATCH(LEFT(Z528,255),LEFT('Disaggregation Records'!$D$95:$D$183,255),0))=0,"",INDEX('Disaggregation Records'!$G$95:$G$183,MATCH(LEFT(Z528,255),LEFT('Disaggregation Records'!$D$95:$D$183,255),0))),"")</f>
        <v/>
      </c>
      <c r="AD528" s="514" t="s">
        <v>888</v>
      </c>
      <c r="AE528" s="379"/>
      <c r="AF528" s="133"/>
      <c r="AG528" s="133"/>
    </row>
    <row r="529" spans="1:33" ht="47.1" customHeight="1" x14ac:dyDescent="0.25">
      <c r="A529" s="396">
        <v>21</v>
      </c>
      <c r="B529" s="414" t="str">
        <f>IFERROR(VLOOKUP(A529,'Coverage Indicators - Section D'!$A$10:$Y$42,25,FALSE),"")</f>
        <v/>
      </c>
      <c r="C529" s="509" t="str">
        <f t="array" ref="C529">IFERROR(IF(INDEX('Disaggregation Records'!$E$95:$E$183,MATCH(LEFT(Z529,255),LEFT('Disaggregation Records'!$D$95:$D$183,255),0))=0,"",INDEX('Disaggregation Records'!$E$95:$E$183,MATCH(LEFT(Z529,255),LEFT('Disaggregation Records'!$D$95:$D$183,255),0))),"")</f>
        <v/>
      </c>
      <c r="D529" s="509" t="str">
        <f t="array" ref="D529">IFERROR(IF(INDEX('Disaggregation Records'!$F$95:$F$183,MATCH(LEFT(Z529,255),LEFT('Disaggregation Records'!$D$95:$D$183,255),0))=0,"",INDEX('Disaggregation Records'!$F$95:$F$183,MATCH(LEFT(Z529,255),LEFT('Disaggregation Records'!$D$95:$D$183,255),0))),"")</f>
        <v/>
      </c>
      <c r="E529" s="416" t="str">
        <f t="array" ref="E529">IFERROR(IF(INDEX('Disaggregation Data'!$K$315:$K$616,MATCH(LEFT(X529,255),LEFT('Disaggregation Data'!$J$315:$J$616,255),0))=0,"",INDEX('Disaggregation Data'!$K$315:$K$616,MATCH(LEFT(X529,255),LEFT('Disaggregation Data'!J$315:$J$616,255),0))),"")</f>
        <v/>
      </c>
      <c r="F529" s="417" t="str">
        <f t="array" ref="F529">IFERROR(IF(INDEX('Disaggregation Data'!$L$315:$L$616,MATCH(LEFT(X529,255),LEFT('Disaggregation Data'!$J$315:$J$616,255),0))=0,"",INDEX('Disaggregation Data'!$L$315:$L$616,MATCH(LEFT(X529,255),LEFT('Disaggregation Data'!J$315:$J$616,255),0))),"")</f>
        <v/>
      </c>
      <c r="G529" s="481" t="str">
        <f t="array" ref="G529">IFERROR(IF(INDEX('Disaggregation Data'!$M$315:$M$616,MATCH(LEFT(X529,255),LEFT('Disaggregation Data'!$J$315:$J$616,255),0))=0,(E529/F529)*100,INDEX('Disaggregation Data'!$M$315:$M$616,MATCH(LEFT(X529,255),LEFT('Disaggregation Data'!J$315:$J$616,255),0))),"")</f>
        <v/>
      </c>
      <c r="H529" s="420" t="str">
        <f t="array" ref="H529">IFERROR(IF(INDEX('Disaggregation Data'!$N$315:$N$616,MATCH(LEFT(X529,255),LEFT('Disaggregation Data'!$J$315:$J$616,255),0))=0,"",INDEX('Disaggregation Data'!$N$315:$N$616,MATCH(LEFT(X529,255),LEFT('Disaggregation Data'!J$315:$J$616,255),0))),"")</f>
        <v/>
      </c>
      <c r="I529" s="420" t="str">
        <f t="array" ref="I529">IFERROR(IF(INDEX('Disaggregation Data'!$Q$315:$Q$616,MATCH(LEFT(X529,255),LEFT('Disaggregation Data'!$J$315:$J$616,255),0))=0,"",INDEX('Disaggregation Data'!$Q$315:$Q$616,MATCH(LEFT(X529,255),LEFT('Disaggregation Data'!J$315:$J$616,255),0))),"")</f>
        <v/>
      </c>
      <c r="J529" s="434" t="str">
        <f t="array" ref="J529">IFERROR(IF(INDEX('Disaggregation Data'!$R$315:$R$616,MATCH(LEFT(X529,255),LEFT('Disaggregation Data'!$J$315:$J$616,255),0))=0,"",INDEX('Disaggregation Data'!$R$315:$R$616,MATCH(LEFT(X529,255),LEFT('Disaggregation Data'!J$315:$J$616,255),0))),"")</f>
        <v/>
      </c>
      <c r="K529" s="471"/>
      <c r="L529" s="471"/>
      <c r="M529" s="471"/>
      <c r="N529" s="471"/>
      <c r="O529" s="471"/>
      <c r="P529" s="416"/>
      <c r="Q529" s="416"/>
      <c r="R529" s="416"/>
      <c r="S529" s="416"/>
      <c r="T529" s="416"/>
      <c r="U529" s="420" t="str">
        <f t="array" ref="U529">IFERROR(IF(INDEX('Disaggregation Data'!$O$315:$O$616,MATCH(LEFT(X529,255),LEFT('Disaggregation Data'!$J$315:$J$616,255),0))=0,"",INDEX('Disaggregation Data'!$O$315:$O$616,MATCH(LEFT(X529,255),LEFT('Disaggregation Data'!J$315:$J$616,255),0))),"")</f>
        <v/>
      </c>
      <c r="V529" s="434" t="str">
        <f t="array" ref="V529">IFERROR(IF(INDEX('Disaggregation Data'!$P$315:$P$616,MATCH(LEFT(X529,255),LEFT('Disaggregation Data'!$J$315:$J$616,255),0))=0,"",INDEX('Disaggregation Data'!$P$315:$P$616,MATCH(LEFT(X529,255),LEFT('Disaggregation Data'!J$315:$J$616,255),0))),"")</f>
        <v/>
      </c>
      <c r="W529" s="514"/>
      <c r="X529" s="514" t="str">
        <f t="shared" si="36"/>
        <v/>
      </c>
      <c r="Y529" s="514">
        <f t="shared" si="37"/>
        <v>162</v>
      </c>
      <c r="Z529" s="514" t="str">
        <f t="shared" si="38"/>
        <v/>
      </c>
      <c r="AA529" s="514" t="b">
        <f t="shared" si="39"/>
        <v>0</v>
      </c>
      <c r="AB529" s="514" t="s">
        <v>2048</v>
      </c>
      <c r="AC529" s="514" t="str">
        <f t="array" ref="AC529">IFERROR(IF(INDEX('Disaggregation Records'!$G$95:$G$183,MATCH(LEFT(Z529,255),LEFT('Disaggregation Records'!$D$95:$D$183,255),0))=0,"",INDEX('Disaggregation Records'!$G$95:$G$183,MATCH(LEFT(Z529,255),LEFT('Disaggregation Records'!$D$95:$D$183,255),0))),"")</f>
        <v/>
      </c>
      <c r="AD529" s="514" t="s">
        <v>888</v>
      </c>
      <c r="AE529" s="379"/>
      <c r="AF529" s="133"/>
      <c r="AG529" s="133"/>
    </row>
    <row r="530" spans="1:33" ht="47.1" customHeight="1" x14ac:dyDescent="0.25">
      <c r="A530" s="396">
        <v>21</v>
      </c>
      <c r="B530" s="414" t="str">
        <f>IFERROR(VLOOKUP(A530,'Coverage Indicators - Section D'!$A$10:$Y$42,25,FALSE),"")</f>
        <v/>
      </c>
      <c r="C530" s="509" t="str">
        <f t="array" ref="C530">IFERROR(IF(INDEX('Disaggregation Records'!$E$95:$E$183,MATCH(LEFT(Z530,255),LEFT('Disaggregation Records'!$D$95:$D$183,255),0))=0,"",INDEX('Disaggregation Records'!$E$95:$E$183,MATCH(LEFT(Z530,255),LEFT('Disaggregation Records'!$D$95:$D$183,255),0))),"")</f>
        <v/>
      </c>
      <c r="D530" s="509" t="str">
        <f t="array" ref="D530">IFERROR(IF(INDEX('Disaggregation Records'!$F$95:$F$183,MATCH(LEFT(Z530,255),LEFT('Disaggregation Records'!$D$95:$D$183,255),0))=0,"",INDEX('Disaggregation Records'!$F$95:$F$183,MATCH(LEFT(Z530,255),LEFT('Disaggregation Records'!$D$95:$D$183,255),0))),"")</f>
        <v/>
      </c>
      <c r="E530" s="416" t="str">
        <f t="array" ref="E530">IFERROR(IF(INDEX('Disaggregation Data'!$K$315:$K$616,MATCH(LEFT(X530,255),LEFT('Disaggregation Data'!$J$315:$J$616,255),0))=0,"",INDEX('Disaggregation Data'!$K$315:$K$616,MATCH(LEFT(X530,255),LEFT('Disaggregation Data'!J$315:$J$616,255),0))),"")</f>
        <v/>
      </c>
      <c r="F530" s="417" t="str">
        <f t="array" ref="F530">IFERROR(IF(INDEX('Disaggregation Data'!$L$315:$L$616,MATCH(LEFT(X530,255),LEFT('Disaggregation Data'!$J$315:$J$616,255),0))=0,"",INDEX('Disaggregation Data'!$L$315:$L$616,MATCH(LEFT(X530,255),LEFT('Disaggregation Data'!J$315:$J$616,255),0))),"")</f>
        <v/>
      </c>
      <c r="G530" s="481" t="str">
        <f t="array" ref="G530">IFERROR(IF(INDEX('Disaggregation Data'!$M$315:$M$616,MATCH(LEFT(X530,255),LEFT('Disaggregation Data'!$J$315:$J$616,255),0))=0,(E530/F530)*100,INDEX('Disaggregation Data'!$M$315:$M$616,MATCH(LEFT(X530,255),LEFT('Disaggregation Data'!J$315:$J$616,255),0))),"")</f>
        <v/>
      </c>
      <c r="H530" s="420" t="str">
        <f t="array" ref="H530">IFERROR(IF(INDEX('Disaggregation Data'!$N$315:$N$616,MATCH(LEFT(X530,255),LEFT('Disaggregation Data'!$J$315:$J$616,255),0))=0,"",INDEX('Disaggregation Data'!$N$315:$N$616,MATCH(LEFT(X530,255),LEFT('Disaggregation Data'!J$315:$J$616,255),0))),"")</f>
        <v/>
      </c>
      <c r="I530" s="420" t="str">
        <f t="array" ref="I530">IFERROR(IF(INDEX('Disaggregation Data'!$Q$315:$Q$616,MATCH(LEFT(X530,255),LEFT('Disaggregation Data'!$J$315:$J$616,255),0))=0,"",INDEX('Disaggregation Data'!$Q$315:$Q$616,MATCH(LEFT(X530,255),LEFT('Disaggregation Data'!J$315:$J$616,255),0))),"")</f>
        <v/>
      </c>
      <c r="J530" s="434" t="str">
        <f t="array" ref="J530">IFERROR(IF(INDEX('Disaggregation Data'!$R$315:$R$616,MATCH(LEFT(X530,255),LEFT('Disaggregation Data'!$J$315:$J$616,255),0))=0,"",INDEX('Disaggregation Data'!$R$315:$R$616,MATCH(LEFT(X530,255),LEFT('Disaggregation Data'!J$315:$J$616,255),0))),"")</f>
        <v/>
      </c>
      <c r="K530" s="471"/>
      <c r="L530" s="471"/>
      <c r="M530" s="471"/>
      <c r="N530" s="471"/>
      <c r="O530" s="471"/>
      <c r="P530" s="416"/>
      <c r="Q530" s="416"/>
      <c r="R530" s="416"/>
      <c r="S530" s="416"/>
      <c r="T530" s="416"/>
      <c r="U530" s="420" t="str">
        <f t="array" ref="U530">IFERROR(IF(INDEX('Disaggregation Data'!$O$315:$O$616,MATCH(LEFT(X530,255),LEFT('Disaggregation Data'!$J$315:$J$616,255),0))=0,"",INDEX('Disaggregation Data'!$O$315:$O$616,MATCH(LEFT(X530,255),LEFT('Disaggregation Data'!J$315:$J$616,255),0))),"")</f>
        <v/>
      </c>
      <c r="V530" s="434" t="str">
        <f t="array" ref="V530">IFERROR(IF(INDEX('Disaggregation Data'!$P$315:$P$616,MATCH(LEFT(X530,255),LEFT('Disaggregation Data'!$J$315:$J$616,255),0))=0,"",INDEX('Disaggregation Data'!$P$315:$P$616,MATCH(LEFT(X530,255),LEFT('Disaggregation Data'!J$315:$J$616,255),0))),"")</f>
        <v/>
      </c>
      <c r="W530" s="514"/>
      <c r="X530" s="514" t="str">
        <f t="shared" si="36"/>
        <v/>
      </c>
      <c r="Y530" s="514">
        <f t="shared" si="37"/>
        <v>163</v>
      </c>
      <c r="Z530" s="514" t="str">
        <f t="shared" si="38"/>
        <v/>
      </c>
      <c r="AA530" s="514" t="b">
        <f t="shared" si="39"/>
        <v>0</v>
      </c>
      <c r="AB530" s="514" t="s">
        <v>2049</v>
      </c>
      <c r="AC530" s="514" t="str">
        <f t="array" ref="AC530">IFERROR(IF(INDEX('Disaggregation Records'!$G$95:$G$183,MATCH(LEFT(Z530,255),LEFT('Disaggregation Records'!$D$95:$D$183,255),0))=0,"",INDEX('Disaggregation Records'!$G$95:$G$183,MATCH(LEFT(Z530,255),LEFT('Disaggregation Records'!$D$95:$D$183,255),0))),"")</f>
        <v/>
      </c>
      <c r="AD530" s="514" t="s">
        <v>888</v>
      </c>
      <c r="AE530" s="379"/>
      <c r="AF530" s="133"/>
      <c r="AG530" s="133"/>
    </row>
    <row r="531" spans="1:33" ht="47.1" customHeight="1" x14ac:dyDescent="0.25">
      <c r="A531" s="396">
        <v>21</v>
      </c>
      <c r="B531" s="414" t="str">
        <f>IFERROR(VLOOKUP(A531,'Coverage Indicators - Section D'!$A$10:$Y$42,25,FALSE),"")</f>
        <v/>
      </c>
      <c r="C531" s="509" t="str">
        <f t="array" ref="C531">IFERROR(IF(INDEX('Disaggregation Records'!$E$95:$E$183,MATCH(LEFT(Z531,255),LEFT('Disaggregation Records'!$D$95:$D$183,255),0))=0,"",INDEX('Disaggregation Records'!$E$95:$E$183,MATCH(LEFT(Z531,255),LEFT('Disaggregation Records'!$D$95:$D$183,255),0))),"")</f>
        <v/>
      </c>
      <c r="D531" s="509" t="str">
        <f t="array" ref="D531">IFERROR(IF(INDEX('Disaggregation Records'!$F$95:$F$183,MATCH(LEFT(Z531,255),LEFT('Disaggregation Records'!$D$95:$D$183,255),0))=0,"",INDEX('Disaggregation Records'!$F$95:$F$183,MATCH(LEFT(Z531,255),LEFT('Disaggregation Records'!$D$95:$D$183,255),0))),"")</f>
        <v/>
      </c>
      <c r="E531" s="416" t="str">
        <f t="array" ref="E531">IFERROR(IF(INDEX('Disaggregation Data'!$K$315:$K$616,MATCH(LEFT(X531,255),LEFT('Disaggregation Data'!$J$315:$J$616,255),0))=0,"",INDEX('Disaggregation Data'!$K$315:$K$616,MATCH(LEFT(X531,255),LEFT('Disaggregation Data'!J$315:$J$616,255),0))),"")</f>
        <v/>
      </c>
      <c r="F531" s="417" t="str">
        <f t="array" ref="F531">IFERROR(IF(INDEX('Disaggregation Data'!$L$315:$L$616,MATCH(LEFT(X531,255),LEFT('Disaggregation Data'!$J$315:$J$616,255),0))=0,"",INDEX('Disaggregation Data'!$L$315:$L$616,MATCH(LEFT(X531,255),LEFT('Disaggregation Data'!J$315:$J$616,255),0))),"")</f>
        <v/>
      </c>
      <c r="G531" s="481" t="str">
        <f t="array" ref="G531">IFERROR(IF(INDEX('Disaggregation Data'!$M$315:$M$616,MATCH(LEFT(X531,255),LEFT('Disaggregation Data'!$J$315:$J$616,255),0))=0,(E531/F531)*100,INDEX('Disaggregation Data'!$M$315:$M$616,MATCH(LEFT(X531,255),LEFT('Disaggregation Data'!J$315:$J$616,255),0))),"")</f>
        <v/>
      </c>
      <c r="H531" s="420" t="str">
        <f t="array" ref="H531">IFERROR(IF(INDEX('Disaggregation Data'!$N$315:$N$616,MATCH(LEFT(X531,255),LEFT('Disaggregation Data'!$J$315:$J$616,255),0))=0,"",INDEX('Disaggregation Data'!$N$315:$N$616,MATCH(LEFT(X531,255),LEFT('Disaggregation Data'!J$315:$J$616,255),0))),"")</f>
        <v/>
      </c>
      <c r="I531" s="420" t="str">
        <f t="array" ref="I531">IFERROR(IF(INDEX('Disaggregation Data'!$Q$315:$Q$616,MATCH(LEFT(X531,255),LEFT('Disaggregation Data'!$J$315:$J$616,255),0))=0,"",INDEX('Disaggregation Data'!$Q$315:$Q$616,MATCH(LEFT(X531,255),LEFT('Disaggregation Data'!J$315:$J$616,255),0))),"")</f>
        <v/>
      </c>
      <c r="J531" s="434" t="str">
        <f t="array" ref="J531">IFERROR(IF(INDEX('Disaggregation Data'!$R$315:$R$616,MATCH(LEFT(X531,255),LEFT('Disaggregation Data'!$J$315:$J$616,255),0))=0,"",INDEX('Disaggregation Data'!$R$315:$R$616,MATCH(LEFT(X531,255),LEFT('Disaggregation Data'!J$315:$J$616,255),0))),"")</f>
        <v/>
      </c>
      <c r="K531" s="471"/>
      <c r="L531" s="471"/>
      <c r="M531" s="471"/>
      <c r="N531" s="471"/>
      <c r="O531" s="471"/>
      <c r="P531" s="416"/>
      <c r="Q531" s="416"/>
      <c r="R531" s="416"/>
      <c r="S531" s="416"/>
      <c r="T531" s="416"/>
      <c r="U531" s="420" t="str">
        <f t="array" ref="U531">IFERROR(IF(INDEX('Disaggregation Data'!$O$315:$O$616,MATCH(LEFT(X531,255),LEFT('Disaggregation Data'!$J$315:$J$616,255),0))=0,"",INDEX('Disaggregation Data'!$O$315:$O$616,MATCH(LEFT(X531,255),LEFT('Disaggregation Data'!J$315:$J$616,255),0))),"")</f>
        <v/>
      </c>
      <c r="V531" s="434" t="str">
        <f t="array" ref="V531">IFERROR(IF(INDEX('Disaggregation Data'!$P$315:$P$616,MATCH(LEFT(X531,255),LEFT('Disaggregation Data'!$J$315:$J$616,255),0))=0,"",INDEX('Disaggregation Data'!$P$315:$P$616,MATCH(LEFT(X531,255),LEFT('Disaggregation Data'!J$315:$J$616,255),0))),"")</f>
        <v/>
      </c>
      <c r="W531" s="514"/>
      <c r="X531" s="514" t="str">
        <f t="shared" si="36"/>
        <v/>
      </c>
      <c r="Y531" s="514">
        <f t="shared" si="37"/>
        <v>164</v>
      </c>
      <c r="Z531" s="514" t="str">
        <f t="shared" si="38"/>
        <v/>
      </c>
      <c r="AA531" s="514" t="b">
        <f t="shared" si="39"/>
        <v>0</v>
      </c>
      <c r="AB531" s="514" t="s">
        <v>2050</v>
      </c>
      <c r="AC531" s="514" t="str">
        <f t="array" ref="AC531">IFERROR(IF(INDEX('Disaggregation Records'!$G$95:$G$183,MATCH(LEFT(Z531,255),LEFT('Disaggregation Records'!$D$95:$D$183,255),0))=0,"",INDEX('Disaggregation Records'!$G$95:$G$183,MATCH(LEFT(Z531,255),LEFT('Disaggregation Records'!$D$95:$D$183,255),0))),"")</f>
        <v/>
      </c>
      <c r="AD531" s="514" t="s">
        <v>888</v>
      </c>
      <c r="AE531" s="379"/>
      <c r="AF531" s="133"/>
      <c r="AG531" s="133"/>
    </row>
    <row r="532" spans="1:33" ht="47.1" customHeight="1" x14ac:dyDescent="0.25">
      <c r="A532" s="396">
        <v>21</v>
      </c>
      <c r="B532" s="414" t="str">
        <f>IFERROR(VLOOKUP(A532,'Coverage Indicators - Section D'!$A$10:$Y$42,25,FALSE),"")</f>
        <v/>
      </c>
      <c r="C532" s="509" t="str">
        <f t="array" ref="C532">IFERROR(IF(INDEX('Disaggregation Records'!$E$95:$E$183,MATCH(LEFT(Z532,255),LEFT('Disaggregation Records'!$D$95:$D$183,255),0))=0,"",INDEX('Disaggregation Records'!$E$95:$E$183,MATCH(LEFT(Z532,255),LEFT('Disaggregation Records'!$D$95:$D$183,255),0))),"")</f>
        <v/>
      </c>
      <c r="D532" s="509" t="str">
        <f t="array" ref="D532">IFERROR(IF(INDEX('Disaggregation Records'!$F$95:$F$183,MATCH(LEFT(Z532,255),LEFT('Disaggregation Records'!$D$95:$D$183,255),0))=0,"",INDEX('Disaggregation Records'!$F$95:$F$183,MATCH(LEFT(Z532,255),LEFT('Disaggregation Records'!$D$95:$D$183,255),0))),"")</f>
        <v/>
      </c>
      <c r="E532" s="416" t="str">
        <f t="array" ref="E532">IFERROR(IF(INDEX('Disaggregation Data'!$K$315:$K$616,MATCH(LEFT(X532,255),LEFT('Disaggregation Data'!$J$315:$J$616,255),0))=0,"",INDEX('Disaggregation Data'!$K$315:$K$616,MATCH(LEFT(X532,255),LEFT('Disaggregation Data'!J$315:$J$616,255),0))),"")</f>
        <v/>
      </c>
      <c r="F532" s="417" t="str">
        <f t="array" ref="F532">IFERROR(IF(INDEX('Disaggregation Data'!$L$315:$L$616,MATCH(LEFT(X532,255),LEFT('Disaggregation Data'!$J$315:$J$616,255),0))=0,"",INDEX('Disaggregation Data'!$L$315:$L$616,MATCH(LEFT(X532,255),LEFT('Disaggregation Data'!J$315:$J$616,255),0))),"")</f>
        <v/>
      </c>
      <c r="G532" s="481" t="str">
        <f t="array" ref="G532">IFERROR(IF(INDEX('Disaggregation Data'!$M$315:$M$616,MATCH(LEFT(X532,255),LEFT('Disaggregation Data'!$J$315:$J$616,255),0))=0,(E532/F532)*100,INDEX('Disaggregation Data'!$M$315:$M$616,MATCH(LEFT(X532,255),LEFT('Disaggregation Data'!J$315:$J$616,255),0))),"")</f>
        <v/>
      </c>
      <c r="H532" s="420" t="str">
        <f t="array" ref="H532">IFERROR(IF(INDEX('Disaggregation Data'!$N$315:$N$616,MATCH(LEFT(X532,255),LEFT('Disaggregation Data'!$J$315:$J$616,255),0))=0,"",INDEX('Disaggregation Data'!$N$315:$N$616,MATCH(LEFT(X532,255),LEFT('Disaggregation Data'!J$315:$J$616,255),0))),"")</f>
        <v/>
      </c>
      <c r="I532" s="420" t="str">
        <f t="array" ref="I532">IFERROR(IF(INDEX('Disaggregation Data'!$Q$315:$Q$616,MATCH(LEFT(X532,255),LEFT('Disaggregation Data'!$J$315:$J$616,255),0))=0,"",INDEX('Disaggregation Data'!$Q$315:$Q$616,MATCH(LEFT(X532,255),LEFT('Disaggregation Data'!J$315:$J$616,255),0))),"")</f>
        <v/>
      </c>
      <c r="J532" s="434" t="str">
        <f t="array" ref="J532">IFERROR(IF(INDEX('Disaggregation Data'!$R$315:$R$616,MATCH(LEFT(X532,255),LEFT('Disaggregation Data'!$J$315:$J$616,255),0))=0,"",INDEX('Disaggregation Data'!$R$315:$R$616,MATCH(LEFT(X532,255),LEFT('Disaggregation Data'!J$315:$J$616,255),0))),"")</f>
        <v/>
      </c>
      <c r="K532" s="471"/>
      <c r="L532" s="471"/>
      <c r="M532" s="471"/>
      <c r="N532" s="471"/>
      <c r="O532" s="471"/>
      <c r="P532" s="416"/>
      <c r="Q532" s="416"/>
      <c r="R532" s="416"/>
      <c r="S532" s="416"/>
      <c r="T532" s="416"/>
      <c r="U532" s="420" t="str">
        <f t="array" ref="U532">IFERROR(IF(INDEX('Disaggregation Data'!$O$315:$O$616,MATCH(LEFT(X532,255),LEFT('Disaggregation Data'!$J$315:$J$616,255),0))=0,"",INDEX('Disaggregation Data'!$O$315:$O$616,MATCH(LEFT(X532,255),LEFT('Disaggregation Data'!J$315:$J$616,255),0))),"")</f>
        <v/>
      </c>
      <c r="V532" s="434" t="str">
        <f t="array" ref="V532">IFERROR(IF(INDEX('Disaggregation Data'!$P$315:$P$616,MATCH(LEFT(X532,255),LEFT('Disaggregation Data'!$J$315:$J$616,255),0))=0,"",INDEX('Disaggregation Data'!$P$315:$P$616,MATCH(LEFT(X532,255),LEFT('Disaggregation Data'!J$315:$J$616,255),0))),"")</f>
        <v/>
      </c>
      <c r="W532" s="514"/>
      <c r="X532" s="514" t="str">
        <f t="shared" si="36"/>
        <v/>
      </c>
      <c r="Y532" s="514">
        <f t="shared" si="37"/>
        <v>165</v>
      </c>
      <c r="Z532" s="514" t="str">
        <f t="shared" si="38"/>
        <v/>
      </c>
      <c r="AA532" s="514" t="b">
        <f t="shared" si="39"/>
        <v>0</v>
      </c>
      <c r="AB532" s="514" t="s">
        <v>2051</v>
      </c>
      <c r="AC532" s="514" t="str">
        <f t="array" ref="AC532">IFERROR(IF(INDEX('Disaggregation Records'!$G$95:$G$183,MATCH(LEFT(Z532,255),LEFT('Disaggregation Records'!$D$95:$D$183,255),0))=0,"",INDEX('Disaggregation Records'!$G$95:$G$183,MATCH(LEFT(Z532,255),LEFT('Disaggregation Records'!$D$95:$D$183,255),0))),"")</f>
        <v/>
      </c>
      <c r="AD532" s="514" t="s">
        <v>888</v>
      </c>
      <c r="AE532" s="379"/>
      <c r="AF532" s="133"/>
      <c r="AG532" s="133"/>
    </row>
    <row r="533" spans="1:33" ht="47.1" customHeight="1" x14ac:dyDescent="0.25">
      <c r="A533" s="396">
        <v>21</v>
      </c>
      <c r="B533" s="414" t="str">
        <f>IFERROR(VLOOKUP(A533,'Coverage Indicators - Section D'!$A$10:$Y$42,25,FALSE),"")</f>
        <v/>
      </c>
      <c r="C533" s="509" t="str">
        <f t="array" ref="C533">IFERROR(IF(INDEX('Disaggregation Records'!$E$95:$E$183,MATCH(LEFT(Z533,255),LEFT('Disaggregation Records'!$D$95:$D$183,255),0))=0,"",INDEX('Disaggregation Records'!$E$95:$E$183,MATCH(LEFT(Z533,255),LEFT('Disaggregation Records'!$D$95:$D$183,255),0))),"")</f>
        <v/>
      </c>
      <c r="D533" s="509" t="str">
        <f t="array" ref="D533">IFERROR(IF(INDEX('Disaggregation Records'!$F$95:$F$183,MATCH(LEFT(Z533,255),LEFT('Disaggregation Records'!$D$95:$D$183,255),0))=0,"",INDEX('Disaggregation Records'!$F$95:$F$183,MATCH(LEFT(Z533,255),LEFT('Disaggregation Records'!$D$95:$D$183,255),0))),"")</f>
        <v/>
      </c>
      <c r="E533" s="416" t="str">
        <f t="array" ref="E533">IFERROR(IF(INDEX('Disaggregation Data'!$K$315:$K$616,MATCH(LEFT(X533,255),LEFT('Disaggregation Data'!$J$315:$J$616,255),0))=0,"",INDEX('Disaggregation Data'!$K$315:$K$616,MATCH(LEFT(X533,255),LEFT('Disaggregation Data'!J$315:$J$616,255),0))),"")</f>
        <v/>
      </c>
      <c r="F533" s="417" t="str">
        <f t="array" ref="F533">IFERROR(IF(INDEX('Disaggregation Data'!$L$315:$L$616,MATCH(LEFT(X533,255),LEFT('Disaggregation Data'!$J$315:$J$616,255),0))=0,"",INDEX('Disaggregation Data'!$L$315:$L$616,MATCH(LEFT(X533,255),LEFT('Disaggregation Data'!J$315:$J$616,255),0))),"")</f>
        <v/>
      </c>
      <c r="G533" s="481" t="str">
        <f t="array" ref="G533">IFERROR(IF(INDEX('Disaggregation Data'!$M$315:$M$616,MATCH(LEFT(X533,255),LEFT('Disaggregation Data'!$J$315:$J$616,255),0))=0,(E533/F533)*100,INDEX('Disaggregation Data'!$M$315:$M$616,MATCH(LEFT(X533,255),LEFT('Disaggregation Data'!J$315:$J$616,255),0))),"")</f>
        <v/>
      </c>
      <c r="H533" s="420" t="str">
        <f t="array" ref="H533">IFERROR(IF(INDEX('Disaggregation Data'!$N$315:$N$616,MATCH(LEFT(X533,255),LEFT('Disaggregation Data'!$J$315:$J$616,255),0))=0,"",INDEX('Disaggregation Data'!$N$315:$N$616,MATCH(LEFT(X533,255),LEFT('Disaggregation Data'!J$315:$J$616,255),0))),"")</f>
        <v/>
      </c>
      <c r="I533" s="420" t="str">
        <f t="array" ref="I533">IFERROR(IF(INDEX('Disaggregation Data'!$Q$315:$Q$616,MATCH(LEFT(X533,255),LEFT('Disaggregation Data'!$J$315:$J$616,255),0))=0,"",INDEX('Disaggregation Data'!$Q$315:$Q$616,MATCH(LEFT(X533,255),LEFT('Disaggregation Data'!J$315:$J$616,255),0))),"")</f>
        <v/>
      </c>
      <c r="J533" s="434" t="str">
        <f t="array" ref="J533">IFERROR(IF(INDEX('Disaggregation Data'!$R$315:$R$616,MATCH(LEFT(X533,255),LEFT('Disaggregation Data'!$J$315:$J$616,255),0))=0,"",INDEX('Disaggregation Data'!$R$315:$R$616,MATCH(LEFT(X533,255),LEFT('Disaggregation Data'!J$315:$J$616,255),0))),"")</f>
        <v/>
      </c>
      <c r="K533" s="471"/>
      <c r="L533" s="471"/>
      <c r="M533" s="471"/>
      <c r="N533" s="471"/>
      <c r="O533" s="471"/>
      <c r="P533" s="416"/>
      <c r="Q533" s="416"/>
      <c r="R533" s="416"/>
      <c r="S533" s="416"/>
      <c r="T533" s="416"/>
      <c r="U533" s="420" t="str">
        <f t="array" ref="U533">IFERROR(IF(INDEX('Disaggregation Data'!$O$315:$O$616,MATCH(LEFT(X533,255),LEFT('Disaggregation Data'!$J$315:$J$616,255),0))=0,"",INDEX('Disaggregation Data'!$O$315:$O$616,MATCH(LEFT(X533,255),LEFT('Disaggregation Data'!J$315:$J$616,255),0))),"")</f>
        <v/>
      </c>
      <c r="V533" s="434" t="str">
        <f t="array" ref="V533">IFERROR(IF(INDEX('Disaggregation Data'!$P$315:$P$616,MATCH(LEFT(X533,255),LEFT('Disaggregation Data'!$J$315:$J$616,255),0))=0,"",INDEX('Disaggregation Data'!$P$315:$P$616,MATCH(LEFT(X533,255),LEFT('Disaggregation Data'!J$315:$J$616,255),0))),"")</f>
        <v/>
      </c>
      <c r="W533" s="514"/>
      <c r="X533" s="514" t="str">
        <f t="shared" si="36"/>
        <v/>
      </c>
      <c r="Y533" s="514">
        <f t="shared" si="37"/>
        <v>166</v>
      </c>
      <c r="Z533" s="514" t="str">
        <f t="shared" si="38"/>
        <v/>
      </c>
      <c r="AA533" s="514" t="b">
        <f t="shared" si="39"/>
        <v>0</v>
      </c>
      <c r="AB533" s="514" t="s">
        <v>2052</v>
      </c>
      <c r="AC533" s="514" t="str">
        <f t="array" ref="AC533">IFERROR(IF(INDEX('Disaggregation Records'!$G$95:$G$183,MATCH(LEFT(Z533,255),LEFT('Disaggregation Records'!$D$95:$D$183,255),0))=0,"",INDEX('Disaggregation Records'!$G$95:$G$183,MATCH(LEFT(Z533,255),LEFT('Disaggregation Records'!$D$95:$D$183,255),0))),"")</f>
        <v/>
      </c>
      <c r="AD533" s="514" t="s">
        <v>888</v>
      </c>
      <c r="AE533" s="379"/>
      <c r="AF533" s="133"/>
      <c r="AG533" s="133"/>
    </row>
    <row r="534" spans="1:33" ht="47.1" customHeight="1" x14ac:dyDescent="0.25">
      <c r="A534" s="396">
        <v>21</v>
      </c>
      <c r="B534" s="414" t="str">
        <f>IFERROR(VLOOKUP(A534,'Coverage Indicators - Section D'!$A$10:$Y$42,25,FALSE),"")</f>
        <v/>
      </c>
      <c r="C534" s="509" t="str">
        <f t="array" ref="C534">IFERROR(IF(INDEX('Disaggregation Records'!$E$95:$E$183,MATCH(LEFT(Z534,255),LEFT('Disaggregation Records'!$D$95:$D$183,255),0))=0,"",INDEX('Disaggregation Records'!$E$95:$E$183,MATCH(LEFT(Z534,255),LEFT('Disaggregation Records'!$D$95:$D$183,255),0))),"")</f>
        <v/>
      </c>
      <c r="D534" s="509" t="str">
        <f t="array" ref="D534">IFERROR(IF(INDEX('Disaggregation Records'!$F$95:$F$183,MATCH(LEFT(Z534,255),LEFT('Disaggregation Records'!$D$95:$D$183,255),0))=0,"",INDEX('Disaggregation Records'!$F$95:$F$183,MATCH(LEFT(Z534,255),LEFT('Disaggregation Records'!$D$95:$D$183,255),0))),"")</f>
        <v/>
      </c>
      <c r="E534" s="416" t="str">
        <f t="array" ref="E534">IFERROR(IF(INDEX('Disaggregation Data'!$K$315:$K$616,MATCH(LEFT(X534,255),LEFT('Disaggregation Data'!$J$315:$J$616,255),0))=0,"",INDEX('Disaggregation Data'!$K$315:$K$616,MATCH(LEFT(X534,255),LEFT('Disaggregation Data'!J$315:$J$616,255),0))),"")</f>
        <v/>
      </c>
      <c r="F534" s="417" t="str">
        <f t="array" ref="F534">IFERROR(IF(INDEX('Disaggregation Data'!$L$315:$L$616,MATCH(LEFT(X534,255),LEFT('Disaggregation Data'!$J$315:$J$616,255),0))=0,"",INDEX('Disaggregation Data'!$L$315:$L$616,MATCH(LEFT(X534,255),LEFT('Disaggregation Data'!J$315:$J$616,255),0))),"")</f>
        <v/>
      </c>
      <c r="G534" s="481" t="str">
        <f t="array" ref="G534">IFERROR(IF(INDEX('Disaggregation Data'!$M$315:$M$616,MATCH(LEFT(X534,255),LEFT('Disaggregation Data'!$J$315:$J$616,255),0))=0,(E534/F534)*100,INDEX('Disaggregation Data'!$M$315:$M$616,MATCH(LEFT(X534,255),LEFT('Disaggregation Data'!J$315:$J$616,255),0))),"")</f>
        <v/>
      </c>
      <c r="H534" s="420" t="str">
        <f t="array" ref="H534">IFERROR(IF(INDEX('Disaggregation Data'!$N$315:$N$616,MATCH(LEFT(X534,255),LEFT('Disaggregation Data'!$J$315:$J$616,255),0))=0,"",INDEX('Disaggregation Data'!$N$315:$N$616,MATCH(LEFT(X534,255),LEFT('Disaggregation Data'!J$315:$J$616,255),0))),"")</f>
        <v/>
      </c>
      <c r="I534" s="420" t="str">
        <f t="array" ref="I534">IFERROR(IF(INDEX('Disaggregation Data'!$Q$315:$Q$616,MATCH(LEFT(X534,255),LEFT('Disaggregation Data'!$J$315:$J$616,255),0))=0,"",INDEX('Disaggregation Data'!$Q$315:$Q$616,MATCH(LEFT(X534,255),LEFT('Disaggregation Data'!J$315:$J$616,255),0))),"")</f>
        <v/>
      </c>
      <c r="J534" s="434" t="str">
        <f t="array" ref="J534">IFERROR(IF(INDEX('Disaggregation Data'!$R$315:$R$616,MATCH(LEFT(X534,255),LEFT('Disaggregation Data'!$J$315:$J$616,255),0))=0,"",INDEX('Disaggregation Data'!$R$315:$R$616,MATCH(LEFT(X534,255),LEFT('Disaggregation Data'!J$315:$J$616,255),0))),"")</f>
        <v/>
      </c>
      <c r="K534" s="471"/>
      <c r="L534" s="471"/>
      <c r="M534" s="471"/>
      <c r="N534" s="471"/>
      <c r="O534" s="471"/>
      <c r="P534" s="416"/>
      <c r="Q534" s="416"/>
      <c r="R534" s="416"/>
      <c r="S534" s="416"/>
      <c r="T534" s="416"/>
      <c r="U534" s="420" t="str">
        <f t="array" ref="U534">IFERROR(IF(INDEX('Disaggregation Data'!$O$315:$O$616,MATCH(LEFT(X534,255),LEFT('Disaggregation Data'!$J$315:$J$616,255),0))=0,"",INDEX('Disaggregation Data'!$O$315:$O$616,MATCH(LEFT(X534,255),LEFT('Disaggregation Data'!J$315:$J$616,255),0))),"")</f>
        <v/>
      </c>
      <c r="V534" s="434" t="str">
        <f t="array" ref="V534">IFERROR(IF(INDEX('Disaggregation Data'!$P$315:$P$616,MATCH(LEFT(X534,255),LEFT('Disaggregation Data'!$J$315:$J$616,255),0))=0,"",INDEX('Disaggregation Data'!$P$315:$P$616,MATCH(LEFT(X534,255),LEFT('Disaggregation Data'!J$315:$J$616,255),0))),"")</f>
        <v/>
      </c>
      <c r="W534" s="514"/>
      <c r="X534" s="514" t="str">
        <f t="shared" si="36"/>
        <v/>
      </c>
      <c r="Y534" s="514">
        <f t="shared" si="37"/>
        <v>167</v>
      </c>
      <c r="Z534" s="514" t="str">
        <f t="shared" si="38"/>
        <v/>
      </c>
      <c r="AA534" s="514" t="b">
        <f t="shared" si="39"/>
        <v>0</v>
      </c>
      <c r="AB534" s="514" t="s">
        <v>2053</v>
      </c>
      <c r="AC534" s="514" t="str">
        <f t="array" ref="AC534">IFERROR(IF(INDEX('Disaggregation Records'!$G$95:$G$183,MATCH(LEFT(Z534,255),LEFT('Disaggregation Records'!$D$95:$D$183,255),0))=0,"",INDEX('Disaggregation Records'!$G$95:$G$183,MATCH(LEFT(Z534,255),LEFT('Disaggregation Records'!$D$95:$D$183,255),0))),"")</f>
        <v/>
      </c>
      <c r="AD534" s="514" t="s">
        <v>888</v>
      </c>
      <c r="AE534" s="379"/>
      <c r="AF534" s="133"/>
      <c r="AG534" s="133"/>
    </row>
    <row r="535" spans="1:33" ht="47.1" customHeight="1" x14ac:dyDescent="0.25">
      <c r="A535" s="396">
        <v>21</v>
      </c>
      <c r="B535" s="414" t="str">
        <f>IFERROR(VLOOKUP(A535,'Coverage Indicators - Section D'!$A$10:$Y$42,25,FALSE),"")</f>
        <v/>
      </c>
      <c r="C535" s="509" t="str">
        <f t="array" ref="C535">IFERROR(IF(INDEX('Disaggregation Records'!$E$95:$E$183,MATCH(LEFT(Z535,255),LEFT('Disaggregation Records'!$D$95:$D$183,255),0))=0,"",INDEX('Disaggregation Records'!$E$95:$E$183,MATCH(LEFT(Z535,255),LEFT('Disaggregation Records'!$D$95:$D$183,255),0))),"")</f>
        <v/>
      </c>
      <c r="D535" s="509" t="str">
        <f t="array" ref="D535">IFERROR(IF(INDEX('Disaggregation Records'!$F$95:$F$183,MATCH(LEFT(Z535,255),LEFT('Disaggregation Records'!$D$95:$D$183,255),0))=0,"",INDEX('Disaggregation Records'!$F$95:$F$183,MATCH(LEFT(Z535,255),LEFT('Disaggregation Records'!$D$95:$D$183,255),0))),"")</f>
        <v/>
      </c>
      <c r="E535" s="416" t="str">
        <f t="array" ref="E535">IFERROR(IF(INDEX('Disaggregation Data'!$K$315:$K$616,MATCH(LEFT(X535,255),LEFT('Disaggregation Data'!$J$315:$J$616,255),0))=0,"",INDEX('Disaggregation Data'!$K$315:$K$616,MATCH(LEFT(X535,255),LEFT('Disaggregation Data'!J$315:$J$616,255),0))),"")</f>
        <v/>
      </c>
      <c r="F535" s="417" t="str">
        <f t="array" ref="F535">IFERROR(IF(INDEX('Disaggregation Data'!$L$315:$L$616,MATCH(LEFT(X535,255),LEFT('Disaggregation Data'!$J$315:$J$616,255),0))=0,"",INDEX('Disaggregation Data'!$L$315:$L$616,MATCH(LEFT(X535,255),LEFT('Disaggregation Data'!J$315:$J$616,255),0))),"")</f>
        <v/>
      </c>
      <c r="G535" s="481" t="str">
        <f t="array" ref="G535">IFERROR(IF(INDEX('Disaggregation Data'!$M$315:$M$616,MATCH(LEFT(X535,255),LEFT('Disaggregation Data'!$J$315:$J$616,255),0))=0,(E535/F535)*100,INDEX('Disaggregation Data'!$M$315:$M$616,MATCH(LEFT(X535,255),LEFT('Disaggregation Data'!J$315:$J$616,255),0))),"")</f>
        <v/>
      </c>
      <c r="H535" s="420" t="str">
        <f t="array" ref="H535">IFERROR(IF(INDEX('Disaggregation Data'!$N$315:$N$616,MATCH(LEFT(X535,255),LEFT('Disaggregation Data'!$J$315:$J$616,255),0))=0,"",INDEX('Disaggregation Data'!$N$315:$N$616,MATCH(LEFT(X535,255),LEFT('Disaggregation Data'!J$315:$J$616,255),0))),"")</f>
        <v/>
      </c>
      <c r="I535" s="420" t="str">
        <f t="array" ref="I535">IFERROR(IF(INDEX('Disaggregation Data'!$Q$315:$Q$616,MATCH(LEFT(X535,255),LEFT('Disaggregation Data'!$J$315:$J$616,255),0))=0,"",INDEX('Disaggregation Data'!$Q$315:$Q$616,MATCH(LEFT(X535,255),LEFT('Disaggregation Data'!J$315:$J$616,255),0))),"")</f>
        <v/>
      </c>
      <c r="J535" s="434" t="str">
        <f t="array" ref="J535">IFERROR(IF(INDEX('Disaggregation Data'!$R$315:$R$616,MATCH(LEFT(X535,255),LEFT('Disaggregation Data'!$J$315:$J$616,255),0))=0,"",INDEX('Disaggregation Data'!$R$315:$R$616,MATCH(LEFT(X535,255),LEFT('Disaggregation Data'!J$315:$J$616,255),0))),"")</f>
        <v/>
      </c>
      <c r="K535" s="471"/>
      <c r="L535" s="471"/>
      <c r="M535" s="471"/>
      <c r="N535" s="471"/>
      <c r="O535" s="471"/>
      <c r="P535" s="416"/>
      <c r="Q535" s="416"/>
      <c r="R535" s="416"/>
      <c r="S535" s="416"/>
      <c r="T535" s="416"/>
      <c r="U535" s="420" t="str">
        <f t="array" ref="U535">IFERROR(IF(INDEX('Disaggregation Data'!$O$315:$O$616,MATCH(LEFT(X535,255),LEFT('Disaggregation Data'!$J$315:$J$616,255),0))=0,"",INDEX('Disaggregation Data'!$O$315:$O$616,MATCH(LEFT(X535,255),LEFT('Disaggregation Data'!J$315:$J$616,255),0))),"")</f>
        <v/>
      </c>
      <c r="V535" s="434" t="str">
        <f t="array" ref="V535">IFERROR(IF(INDEX('Disaggregation Data'!$P$315:$P$616,MATCH(LEFT(X535,255),LEFT('Disaggregation Data'!$J$315:$J$616,255),0))=0,"",INDEX('Disaggregation Data'!$P$315:$P$616,MATCH(LEFT(X535,255),LEFT('Disaggregation Data'!J$315:$J$616,255),0))),"")</f>
        <v/>
      </c>
      <c r="W535" s="514"/>
      <c r="X535" s="514" t="str">
        <f t="shared" si="36"/>
        <v/>
      </c>
      <c r="Y535" s="514">
        <f t="shared" si="37"/>
        <v>168</v>
      </c>
      <c r="Z535" s="514" t="str">
        <f t="shared" si="38"/>
        <v/>
      </c>
      <c r="AA535" s="514" t="b">
        <f t="shared" si="39"/>
        <v>0</v>
      </c>
      <c r="AB535" s="514" t="s">
        <v>2054</v>
      </c>
      <c r="AC535" s="514" t="str">
        <f t="array" ref="AC535">IFERROR(IF(INDEX('Disaggregation Records'!$G$95:$G$183,MATCH(LEFT(Z535,255),LEFT('Disaggregation Records'!$D$95:$D$183,255),0))=0,"",INDEX('Disaggregation Records'!$G$95:$G$183,MATCH(LEFT(Z535,255),LEFT('Disaggregation Records'!$D$95:$D$183,255),0))),"")</f>
        <v/>
      </c>
      <c r="AD535" s="514" t="s">
        <v>888</v>
      </c>
      <c r="AE535" s="379"/>
      <c r="AF535" s="133"/>
      <c r="AG535" s="133"/>
    </row>
    <row r="536" spans="1:33" ht="47.1" customHeight="1" x14ac:dyDescent="0.25">
      <c r="A536" s="396">
        <v>21</v>
      </c>
      <c r="B536" s="414" t="str">
        <f>IFERROR(VLOOKUP(A536,'Coverage Indicators - Section D'!$A$10:$Y$42,25,FALSE),"")</f>
        <v/>
      </c>
      <c r="C536" s="509" t="str">
        <f t="array" ref="C536">IFERROR(IF(INDEX('Disaggregation Records'!$E$95:$E$183,MATCH(LEFT(Z536,255),LEFT('Disaggregation Records'!$D$95:$D$183,255),0))=0,"",INDEX('Disaggregation Records'!$E$95:$E$183,MATCH(LEFT(Z536,255),LEFT('Disaggregation Records'!$D$95:$D$183,255),0))),"")</f>
        <v/>
      </c>
      <c r="D536" s="509" t="str">
        <f t="array" ref="D536">IFERROR(IF(INDEX('Disaggregation Records'!$F$95:$F$183,MATCH(LEFT(Z536,255),LEFT('Disaggregation Records'!$D$95:$D$183,255),0))=0,"",INDEX('Disaggregation Records'!$F$95:$F$183,MATCH(LEFT(Z536,255),LEFT('Disaggregation Records'!$D$95:$D$183,255),0))),"")</f>
        <v/>
      </c>
      <c r="E536" s="416" t="str">
        <f t="array" ref="E536">IFERROR(IF(INDEX('Disaggregation Data'!$K$315:$K$616,MATCH(LEFT(X536,255),LEFT('Disaggregation Data'!$J$315:$J$616,255),0))=0,"",INDEX('Disaggregation Data'!$K$315:$K$616,MATCH(LEFT(X536,255),LEFT('Disaggregation Data'!J$315:$J$616,255),0))),"")</f>
        <v/>
      </c>
      <c r="F536" s="417" t="str">
        <f t="array" ref="F536">IFERROR(IF(INDEX('Disaggregation Data'!$L$315:$L$616,MATCH(LEFT(X536,255),LEFT('Disaggregation Data'!$J$315:$J$616,255),0))=0,"",INDEX('Disaggregation Data'!$L$315:$L$616,MATCH(LEFT(X536,255),LEFT('Disaggregation Data'!J$315:$J$616,255),0))),"")</f>
        <v/>
      </c>
      <c r="G536" s="481" t="str">
        <f t="array" ref="G536">IFERROR(IF(INDEX('Disaggregation Data'!$M$315:$M$616,MATCH(LEFT(X536,255),LEFT('Disaggregation Data'!$J$315:$J$616,255),0))=0,(E536/F536)*100,INDEX('Disaggregation Data'!$M$315:$M$616,MATCH(LEFT(X536,255),LEFT('Disaggregation Data'!J$315:$J$616,255),0))),"")</f>
        <v/>
      </c>
      <c r="H536" s="420" t="str">
        <f t="array" ref="H536">IFERROR(IF(INDEX('Disaggregation Data'!$N$315:$N$616,MATCH(LEFT(X536,255),LEFT('Disaggregation Data'!$J$315:$J$616,255),0))=0,"",INDEX('Disaggregation Data'!$N$315:$N$616,MATCH(LEFT(X536,255),LEFT('Disaggregation Data'!J$315:$J$616,255),0))),"")</f>
        <v/>
      </c>
      <c r="I536" s="420" t="str">
        <f t="array" ref="I536">IFERROR(IF(INDEX('Disaggregation Data'!$Q$315:$Q$616,MATCH(LEFT(X536,255),LEFT('Disaggregation Data'!$J$315:$J$616,255),0))=0,"",INDEX('Disaggregation Data'!$Q$315:$Q$616,MATCH(LEFT(X536,255),LEFT('Disaggregation Data'!J$315:$J$616,255),0))),"")</f>
        <v/>
      </c>
      <c r="J536" s="434" t="str">
        <f t="array" ref="J536">IFERROR(IF(INDEX('Disaggregation Data'!$R$315:$R$616,MATCH(LEFT(X536,255),LEFT('Disaggregation Data'!$J$315:$J$616,255),0))=0,"",INDEX('Disaggregation Data'!$R$315:$R$616,MATCH(LEFT(X536,255),LEFT('Disaggregation Data'!J$315:$J$616,255),0))),"")</f>
        <v/>
      </c>
      <c r="K536" s="471"/>
      <c r="L536" s="471"/>
      <c r="M536" s="471"/>
      <c r="N536" s="471"/>
      <c r="O536" s="471"/>
      <c r="P536" s="416"/>
      <c r="Q536" s="416"/>
      <c r="R536" s="416"/>
      <c r="S536" s="416"/>
      <c r="T536" s="416"/>
      <c r="U536" s="420" t="str">
        <f t="array" ref="U536">IFERROR(IF(INDEX('Disaggregation Data'!$O$315:$O$616,MATCH(LEFT(X536,255),LEFT('Disaggregation Data'!$J$315:$J$616,255),0))=0,"",INDEX('Disaggregation Data'!$O$315:$O$616,MATCH(LEFT(X536,255),LEFT('Disaggregation Data'!J$315:$J$616,255),0))),"")</f>
        <v/>
      </c>
      <c r="V536" s="434" t="str">
        <f t="array" ref="V536">IFERROR(IF(INDEX('Disaggregation Data'!$P$315:$P$616,MATCH(LEFT(X536,255),LEFT('Disaggregation Data'!$J$315:$J$616,255),0))=0,"",INDEX('Disaggregation Data'!$P$315:$P$616,MATCH(LEFT(X536,255),LEFT('Disaggregation Data'!J$315:$J$616,255),0))),"")</f>
        <v/>
      </c>
      <c r="W536" s="514"/>
      <c r="X536" s="514" t="str">
        <f t="shared" si="36"/>
        <v/>
      </c>
      <c r="Y536" s="514">
        <f t="shared" si="37"/>
        <v>169</v>
      </c>
      <c r="Z536" s="514" t="str">
        <f t="shared" si="38"/>
        <v/>
      </c>
      <c r="AA536" s="514" t="b">
        <f t="shared" si="39"/>
        <v>0</v>
      </c>
      <c r="AB536" s="514" t="s">
        <v>2055</v>
      </c>
      <c r="AC536" s="514" t="str">
        <f t="array" ref="AC536">IFERROR(IF(INDEX('Disaggregation Records'!$G$95:$G$183,MATCH(LEFT(Z536,255),LEFT('Disaggregation Records'!$D$95:$D$183,255),0))=0,"",INDEX('Disaggregation Records'!$G$95:$G$183,MATCH(LEFT(Z536,255),LEFT('Disaggregation Records'!$D$95:$D$183,255),0))),"")</f>
        <v/>
      </c>
      <c r="AD536" s="514" t="s">
        <v>888</v>
      </c>
      <c r="AE536" s="379"/>
      <c r="AF536" s="133"/>
      <c r="AG536" s="133"/>
    </row>
    <row r="537" spans="1:33" ht="47.1" customHeight="1" x14ac:dyDescent="0.25">
      <c r="A537" s="396">
        <v>22</v>
      </c>
      <c r="B537" s="414" t="str">
        <f>IFERROR(VLOOKUP(A537,'Coverage Indicators - Section D'!$A$10:$Y$42,25,FALSE),"")</f>
        <v/>
      </c>
      <c r="C537" s="509" t="str">
        <f t="array" ref="C537">IFERROR(IF(INDEX('Disaggregation Records'!$E$95:$E$183,MATCH(LEFT(Z537,255),LEFT('Disaggregation Records'!$D$95:$D$183,255),0))=0,"",INDEX('Disaggregation Records'!$E$95:$E$183,MATCH(LEFT(Z537,255),LEFT('Disaggregation Records'!$D$95:$D$183,255),0))),"")</f>
        <v/>
      </c>
      <c r="D537" s="509" t="str">
        <f t="array" ref="D537">IFERROR(IF(INDEX('Disaggregation Records'!$F$95:$F$183,MATCH(LEFT(Z537,255),LEFT('Disaggregation Records'!$D$95:$D$183,255),0))=0,"",INDEX('Disaggregation Records'!$F$95:$F$183,MATCH(LEFT(Z537,255),LEFT('Disaggregation Records'!$D$95:$D$183,255),0))),"")</f>
        <v/>
      </c>
      <c r="E537" s="416" t="str">
        <f t="array" ref="E537">IFERROR(IF(INDEX('Disaggregation Data'!$K$315:$K$616,MATCH(LEFT(X537,255),LEFT('Disaggregation Data'!$J$315:$J$616,255),0))=0,"",INDEX('Disaggregation Data'!$K$315:$K$616,MATCH(LEFT(X537,255),LEFT('Disaggregation Data'!J$315:$J$616,255),0))),"")</f>
        <v/>
      </c>
      <c r="F537" s="417" t="str">
        <f t="array" ref="F537">IFERROR(IF(INDEX('Disaggregation Data'!$L$315:$L$616,MATCH(LEFT(X537,255),LEFT('Disaggregation Data'!$J$315:$J$616,255),0))=0,"",INDEX('Disaggregation Data'!$L$315:$L$616,MATCH(LEFT(X537,255),LEFT('Disaggregation Data'!J$315:$J$616,255),0))),"")</f>
        <v/>
      </c>
      <c r="G537" s="481" t="str">
        <f t="array" ref="G537">IFERROR(IF(INDEX('Disaggregation Data'!$M$315:$M$616,MATCH(LEFT(X537,255),LEFT('Disaggregation Data'!$J$315:$J$616,255),0))=0,(E537/F537)*100,INDEX('Disaggregation Data'!$M$315:$M$616,MATCH(LEFT(X537,255),LEFT('Disaggregation Data'!J$315:$J$616,255),0))),"")</f>
        <v/>
      </c>
      <c r="H537" s="420" t="str">
        <f t="array" ref="H537">IFERROR(IF(INDEX('Disaggregation Data'!$N$315:$N$616,MATCH(LEFT(X537,255),LEFT('Disaggregation Data'!$J$315:$J$616,255),0))=0,"",INDEX('Disaggregation Data'!$N$315:$N$616,MATCH(LEFT(X537,255),LEFT('Disaggregation Data'!J$315:$J$616,255),0))),"")</f>
        <v/>
      </c>
      <c r="I537" s="420" t="str">
        <f t="array" ref="I537">IFERROR(IF(INDEX('Disaggregation Data'!$Q$315:$Q$616,MATCH(LEFT(X537,255),LEFT('Disaggregation Data'!$J$315:$J$616,255),0))=0,"",INDEX('Disaggregation Data'!$Q$315:$Q$616,MATCH(LEFT(X537,255),LEFT('Disaggregation Data'!J$315:$J$616,255),0))),"")</f>
        <v/>
      </c>
      <c r="J537" s="434" t="str">
        <f t="array" ref="J537">IFERROR(IF(INDEX('Disaggregation Data'!$R$315:$R$616,MATCH(LEFT(X537,255),LEFT('Disaggregation Data'!$J$315:$J$616,255),0))=0,"",INDEX('Disaggregation Data'!$R$315:$R$616,MATCH(LEFT(X537,255),LEFT('Disaggregation Data'!J$315:$J$616,255),0))),"")</f>
        <v/>
      </c>
      <c r="K537" s="471"/>
      <c r="L537" s="471"/>
      <c r="M537" s="471"/>
      <c r="N537" s="471"/>
      <c r="O537" s="471"/>
      <c r="P537" s="416"/>
      <c r="Q537" s="416"/>
      <c r="R537" s="416"/>
      <c r="S537" s="416"/>
      <c r="T537" s="416"/>
      <c r="U537" s="420" t="str">
        <f t="array" ref="U537">IFERROR(IF(INDEX('Disaggregation Data'!$O$315:$O$616,MATCH(LEFT(X537,255),LEFT('Disaggregation Data'!$J$315:$J$616,255),0))=0,"",INDEX('Disaggregation Data'!$O$315:$O$616,MATCH(LEFT(X537,255),LEFT('Disaggregation Data'!J$315:$J$616,255),0))),"")</f>
        <v/>
      </c>
      <c r="V537" s="434" t="str">
        <f t="array" ref="V537">IFERROR(IF(INDEX('Disaggregation Data'!$P$315:$P$616,MATCH(LEFT(X537,255),LEFT('Disaggregation Data'!$J$315:$J$616,255),0))=0,"",INDEX('Disaggregation Data'!$P$315:$P$616,MATCH(LEFT(X537,255),LEFT('Disaggregation Data'!J$315:$J$616,255),0))),"")</f>
        <v/>
      </c>
      <c r="W537" s="514"/>
      <c r="X537" s="514" t="str">
        <f t="shared" si="36"/>
        <v/>
      </c>
      <c r="Y537" s="514">
        <f t="shared" si="37"/>
        <v>170</v>
      </c>
      <c r="Z537" s="514" t="str">
        <f t="shared" si="38"/>
        <v/>
      </c>
      <c r="AA537" s="514" t="b">
        <f t="shared" si="39"/>
        <v>0</v>
      </c>
      <c r="AB537" s="514" t="s">
        <v>2056</v>
      </c>
      <c r="AC537" s="514" t="str">
        <f t="array" ref="AC537">IFERROR(IF(INDEX('Disaggregation Records'!$G$95:$G$183,MATCH(LEFT(Z537,255),LEFT('Disaggregation Records'!$D$95:$D$183,255),0))=0,"",INDEX('Disaggregation Records'!$G$95:$G$183,MATCH(LEFT(Z537,255),LEFT('Disaggregation Records'!$D$95:$D$183,255),0))),"")</f>
        <v/>
      </c>
      <c r="AD537" s="514" t="s">
        <v>889</v>
      </c>
      <c r="AE537" s="379"/>
      <c r="AF537" s="133"/>
      <c r="AG537" s="133"/>
    </row>
    <row r="538" spans="1:33" ht="47.1" customHeight="1" x14ac:dyDescent="0.25">
      <c r="A538" s="396">
        <v>22</v>
      </c>
      <c r="B538" s="414" t="str">
        <f>IFERROR(VLOOKUP(A538,'Coverage Indicators - Section D'!$A$10:$Y$42,25,FALSE),"")</f>
        <v/>
      </c>
      <c r="C538" s="509" t="str">
        <f t="array" ref="C538">IFERROR(IF(INDEX('Disaggregation Records'!$E$95:$E$183,MATCH(LEFT(Z538,255),LEFT('Disaggregation Records'!$D$95:$D$183,255),0))=0,"",INDEX('Disaggregation Records'!$E$95:$E$183,MATCH(LEFT(Z538,255),LEFT('Disaggregation Records'!$D$95:$D$183,255),0))),"")</f>
        <v/>
      </c>
      <c r="D538" s="509" t="str">
        <f t="array" ref="D538">IFERROR(IF(INDEX('Disaggregation Records'!$F$95:$F$183,MATCH(LEFT(Z538,255),LEFT('Disaggregation Records'!$D$95:$D$183,255),0))=0,"",INDEX('Disaggregation Records'!$F$95:$F$183,MATCH(LEFT(Z538,255),LEFT('Disaggregation Records'!$D$95:$D$183,255),0))),"")</f>
        <v/>
      </c>
      <c r="E538" s="416" t="str">
        <f t="array" ref="E538">IFERROR(IF(INDEX('Disaggregation Data'!$K$315:$K$616,MATCH(LEFT(X538,255),LEFT('Disaggregation Data'!$J$315:$J$616,255),0))=0,"",INDEX('Disaggregation Data'!$K$315:$K$616,MATCH(LEFT(X538,255),LEFT('Disaggregation Data'!J$315:$J$616,255),0))),"")</f>
        <v/>
      </c>
      <c r="F538" s="417" t="str">
        <f t="array" ref="F538">IFERROR(IF(INDEX('Disaggregation Data'!$L$315:$L$616,MATCH(LEFT(X538,255),LEFT('Disaggregation Data'!$J$315:$J$616,255),0))=0,"",INDEX('Disaggregation Data'!$L$315:$L$616,MATCH(LEFT(X538,255),LEFT('Disaggregation Data'!J$315:$J$616,255),0))),"")</f>
        <v/>
      </c>
      <c r="G538" s="481" t="str">
        <f t="array" ref="G538">IFERROR(IF(INDEX('Disaggregation Data'!$M$315:$M$616,MATCH(LEFT(X538,255),LEFT('Disaggregation Data'!$J$315:$J$616,255),0))=0,(E538/F538)*100,INDEX('Disaggregation Data'!$M$315:$M$616,MATCH(LEFT(X538,255),LEFT('Disaggregation Data'!J$315:$J$616,255),0))),"")</f>
        <v/>
      </c>
      <c r="H538" s="420" t="str">
        <f t="array" ref="H538">IFERROR(IF(INDEX('Disaggregation Data'!$N$315:$N$616,MATCH(LEFT(X538,255),LEFT('Disaggregation Data'!$J$315:$J$616,255),0))=0,"",INDEX('Disaggregation Data'!$N$315:$N$616,MATCH(LEFT(X538,255),LEFT('Disaggregation Data'!J$315:$J$616,255),0))),"")</f>
        <v/>
      </c>
      <c r="I538" s="420" t="str">
        <f t="array" ref="I538">IFERROR(IF(INDEX('Disaggregation Data'!$Q$315:$Q$616,MATCH(LEFT(X538,255),LEFT('Disaggregation Data'!$J$315:$J$616,255),0))=0,"",INDEX('Disaggregation Data'!$Q$315:$Q$616,MATCH(LEFT(X538,255),LEFT('Disaggregation Data'!J$315:$J$616,255),0))),"")</f>
        <v/>
      </c>
      <c r="J538" s="434" t="str">
        <f t="array" ref="J538">IFERROR(IF(INDEX('Disaggregation Data'!$R$315:$R$616,MATCH(LEFT(X538,255),LEFT('Disaggregation Data'!$J$315:$J$616,255),0))=0,"",INDEX('Disaggregation Data'!$R$315:$R$616,MATCH(LEFT(X538,255),LEFT('Disaggregation Data'!J$315:$J$616,255),0))),"")</f>
        <v/>
      </c>
      <c r="K538" s="471"/>
      <c r="L538" s="471"/>
      <c r="M538" s="471"/>
      <c r="N538" s="471"/>
      <c r="O538" s="471"/>
      <c r="P538" s="416"/>
      <c r="Q538" s="416"/>
      <c r="R538" s="416"/>
      <c r="S538" s="416"/>
      <c r="T538" s="416"/>
      <c r="U538" s="420" t="str">
        <f t="array" ref="U538">IFERROR(IF(INDEX('Disaggregation Data'!$O$315:$O$616,MATCH(LEFT(X538,255),LEFT('Disaggregation Data'!$J$315:$J$616,255),0))=0,"",INDEX('Disaggregation Data'!$O$315:$O$616,MATCH(LEFT(X538,255),LEFT('Disaggregation Data'!J$315:$J$616,255),0))),"")</f>
        <v/>
      </c>
      <c r="V538" s="434" t="str">
        <f t="array" ref="V538">IFERROR(IF(INDEX('Disaggregation Data'!$P$315:$P$616,MATCH(LEFT(X538,255),LEFT('Disaggregation Data'!$J$315:$J$616,255),0))=0,"",INDEX('Disaggregation Data'!$P$315:$P$616,MATCH(LEFT(X538,255),LEFT('Disaggregation Data'!J$315:$J$616,255),0))),"")</f>
        <v/>
      </c>
      <c r="W538" s="514"/>
      <c r="X538" s="514" t="str">
        <f t="shared" si="36"/>
        <v/>
      </c>
      <c r="Y538" s="514">
        <f t="shared" si="37"/>
        <v>171</v>
      </c>
      <c r="Z538" s="514" t="str">
        <f t="shared" si="38"/>
        <v/>
      </c>
      <c r="AA538" s="514" t="b">
        <f t="shared" si="39"/>
        <v>0</v>
      </c>
      <c r="AB538" s="514" t="s">
        <v>2057</v>
      </c>
      <c r="AC538" s="514" t="str">
        <f t="array" ref="AC538">IFERROR(IF(INDEX('Disaggregation Records'!$G$95:$G$183,MATCH(LEFT(Z538,255),LEFT('Disaggregation Records'!$D$95:$D$183,255),0))=0,"",INDEX('Disaggregation Records'!$G$95:$G$183,MATCH(LEFT(Z538,255),LEFT('Disaggregation Records'!$D$95:$D$183,255),0))),"")</f>
        <v/>
      </c>
      <c r="AD538" s="514" t="s">
        <v>889</v>
      </c>
      <c r="AE538" s="379"/>
      <c r="AF538" s="133"/>
      <c r="AG538" s="133"/>
    </row>
    <row r="539" spans="1:33" ht="47.1" customHeight="1" x14ac:dyDescent="0.25">
      <c r="A539" s="396">
        <v>22</v>
      </c>
      <c r="B539" s="414" t="str">
        <f>IFERROR(VLOOKUP(A539,'Coverage Indicators - Section D'!$A$10:$Y$42,25,FALSE),"")</f>
        <v/>
      </c>
      <c r="C539" s="509" t="str">
        <f t="array" ref="C539">IFERROR(IF(INDEX('Disaggregation Records'!$E$95:$E$183,MATCH(LEFT(Z539,255),LEFT('Disaggregation Records'!$D$95:$D$183,255),0))=0,"",INDEX('Disaggregation Records'!$E$95:$E$183,MATCH(LEFT(Z539,255),LEFT('Disaggregation Records'!$D$95:$D$183,255),0))),"")</f>
        <v/>
      </c>
      <c r="D539" s="509" t="str">
        <f t="array" ref="D539">IFERROR(IF(INDEX('Disaggregation Records'!$F$95:$F$183,MATCH(LEFT(Z539,255),LEFT('Disaggregation Records'!$D$95:$D$183,255),0))=0,"",INDEX('Disaggregation Records'!$F$95:$F$183,MATCH(LEFT(Z539,255),LEFT('Disaggregation Records'!$D$95:$D$183,255),0))),"")</f>
        <v/>
      </c>
      <c r="E539" s="416" t="str">
        <f t="array" ref="E539">IFERROR(IF(INDEX('Disaggregation Data'!$K$315:$K$616,MATCH(LEFT(X539,255),LEFT('Disaggregation Data'!$J$315:$J$616,255),0))=0,"",INDEX('Disaggregation Data'!$K$315:$K$616,MATCH(LEFT(X539,255),LEFT('Disaggregation Data'!J$315:$J$616,255),0))),"")</f>
        <v/>
      </c>
      <c r="F539" s="417" t="str">
        <f t="array" ref="F539">IFERROR(IF(INDEX('Disaggregation Data'!$L$315:$L$616,MATCH(LEFT(X539,255),LEFT('Disaggregation Data'!$J$315:$J$616,255),0))=0,"",INDEX('Disaggregation Data'!$L$315:$L$616,MATCH(LEFT(X539,255),LEFT('Disaggregation Data'!J$315:$J$616,255),0))),"")</f>
        <v/>
      </c>
      <c r="G539" s="481" t="str">
        <f t="array" ref="G539">IFERROR(IF(INDEX('Disaggregation Data'!$M$315:$M$616,MATCH(LEFT(X539,255),LEFT('Disaggregation Data'!$J$315:$J$616,255),0))=0,(E539/F539)*100,INDEX('Disaggregation Data'!$M$315:$M$616,MATCH(LEFT(X539,255),LEFT('Disaggregation Data'!J$315:$J$616,255),0))),"")</f>
        <v/>
      </c>
      <c r="H539" s="420" t="str">
        <f t="array" ref="H539">IFERROR(IF(INDEX('Disaggregation Data'!$N$315:$N$616,MATCH(LEFT(X539,255),LEFT('Disaggregation Data'!$J$315:$J$616,255),0))=0,"",INDEX('Disaggregation Data'!$N$315:$N$616,MATCH(LEFT(X539,255),LEFT('Disaggregation Data'!J$315:$J$616,255),0))),"")</f>
        <v/>
      </c>
      <c r="I539" s="420" t="str">
        <f t="array" ref="I539">IFERROR(IF(INDEX('Disaggregation Data'!$Q$315:$Q$616,MATCH(LEFT(X539,255),LEFT('Disaggregation Data'!$J$315:$J$616,255),0))=0,"",INDEX('Disaggregation Data'!$Q$315:$Q$616,MATCH(LEFT(X539,255),LEFT('Disaggregation Data'!J$315:$J$616,255),0))),"")</f>
        <v/>
      </c>
      <c r="J539" s="434" t="str">
        <f t="array" ref="J539">IFERROR(IF(INDEX('Disaggregation Data'!$R$315:$R$616,MATCH(LEFT(X539,255),LEFT('Disaggregation Data'!$J$315:$J$616,255),0))=0,"",INDEX('Disaggregation Data'!$R$315:$R$616,MATCH(LEFT(X539,255),LEFT('Disaggregation Data'!J$315:$J$616,255),0))),"")</f>
        <v/>
      </c>
      <c r="K539" s="471"/>
      <c r="L539" s="471"/>
      <c r="M539" s="471"/>
      <c r="N539" s="471"/>
      <c r="O539" s="471"/>
      <c r="P539" s="416"/>
      <c r="Q539" s="416"/>
      <c r="R539" s="416"/>
      <c r="S539" s="416"/>
      <c r="T539" s="416"/>
      <c r="U539" s="420" t="str">
        <f t="array" ref="U539">IFERROR(IF(INDEX('Disaggregation Data'!$O$315:$O$616,MATCH(LEFT(X539,255),LEFT('Disaggregation Data'!$J$315:$J$616,255),0))=0,"",INDEX('Disaggregation Data'!$O$315:$O$616,MATCH(LEFT(X539,255),LEFT('Disaggregation Data'!J$315:$J$616,255),0))),"")</f>
        <v/>
      </c>
      <c r="V539" s="434" t="str">
        <f t="array" ref="V539">IFERROR(IF(INDEX('Disaggregation Data'!$P$315:$P$616,MATCH(LEFT(X539,255),LEFT('Disaggregation Data'!$J$315:$J$616,255),0))=0,"",INDEX('Disaggregation Data'!$P$315:$P$616,MATCH(LEFT(X539,255),LEFT('Disaggregation Data'!J$315:$J$616,255),0))),"")</f>
        <v/>
      </c>
      <c r="W539" s="514"/>
      <c r="X539" s="514" t="str">
        <f t="shared" si="36"/>
        <v/>
      </c>
      <c r="Y539" s="514">
        <f t="shared" si="37"/>
        <v>172</v>
      </c>
      <c r="Z539" s="514" t="str">
        <f t="shared" si="38"/>
        <v/>
      </c>
      <c r="AA539" s="514" t="b">
        <f t="shared" si="39"/>
        <v>0</v>
      </c>
      <c r="AB539" s="514" t="s">
        <v>2058</v>
      </c>
      <c r="AC539" s="514" t="str">
        <f t="array" ref="AC539">IFERROR(IF(INDEX('Disaggregation Records'!$G$95:$G$183,MATCH(LEFT(Z539,255),LEFT('Disaggregation Records'!$D$95:$D$183,255),0))=0,"",INDEX('Disaggregation Records'!$G$95:$G$183,MATCH(LEFT(Z539,255),LEFT('Disaggregation Records'!$D$95:$D$183,255),0))),"")</f>
        <v/>
      </c>
      <c r="AD539" s="514" t="s">
        <v>889</v>
      </c>
      <c r="AE539" s="379"/>
      <c r="AF539" s="133"/>
      <c r="AG539" s="133"/>
    </row>
    <row r="540" spans="1:33" ht="47.1" customHeight="1" x14ac:dyDescent="0.25">
      <c r="A540" s="396">
        <v>22</v>
      </c>
      <c r="B540" s="414" t="str">
        <f>IFERROR(VLOOKUP(A540,'Coverage Indicators - Section D'!$A$10:$Y$42,25,FALSE),"")</f>
        <v/>
      </c>
      <c r="C540" s="509" t="str">
        <f t="array" ref="C540">IFERROR(IF(INDEX('Disaggregation Records'!$E$95:$E$183,MATCH(LEFT(Z540,255),LEFT('Disaggregation Records'!$D$95:$D$183,255),0))=0,"",INDEX('Disaggregation Records'!$E$95:$E$183,MATCH(LEFT(Z540,255),LEFT('Disaggregation Records'!$D$95:$D$183,255),0))),"")</f>
        <v/>
      </c>
      <c r="D540" s="509" t="str">
        <f t="array" ref="D540">IFERROR(IF(INDEX('Disaggregation Records'!$F$95:$F$183,MATCH(LEFT(Z540,255),LEFT('Disaggregation Records'!$D$95:$D$183,255),0))=0,"",INDEX('Disaggregation Records'!$F$95:$F$183,MATCH(LEFT(Z540,255),LEFT('Disaggregation Records'!$D$95:$D$183,255),0))),"")</f>
        <v/>
      </c>
      <c r="E540" s="416" t="str">
        <f t="array" ref="E540">IFERROR(IF(INDEX('Disaggregation Data'!$K$315:$K$616,MATCH(LEFT(X540,255),LEFT('Disaggregation Data'!$J$315:$J$616,255),0))=0,"",INDEX('Disaggregation Data'!$K$315:$K$616,MATCH(LEFT(X540,255),LEFT('Disaggregation Data'!J$315:$J$616,255),0))),"")</f>
        <v/>
      </c>
      <c r="F540" s="417" t="str">
        <f t="array" ref="F540">IFERROR(IF(INDEX('Disaggregation Data'!$L$315:$L$616,MATCH(LEFT(X540,255),LEFT('Disaggregation Data'!$J$315:$J$616,255),0))=0,"",INDEX('Disaggregation Data'!$L$315:$L$616,MATCH(LEFT(X540,255),LEFT('Disaggregation Data'!J$315:$J$616,255),0))),"")</f>
        <v/>
      </c>
      <c r="G540" s="481" t="str">
        <f t="array" ref="G540">IFERROR(IF(INDEX('Disaggregation Data'!$M$315:$M$616,MATCH(LEFT(X540,255),LEFT('Disaggregation Data'!$J$315:$J$616,255),0))=0,(E540/F540)*100,INDEX('Disaggregation Data'!$M$315:$M$616,MATCH(LEFT(X540,255),LEFT('Disaggregation Data'!J$315:$J$616,255),0))),"")</f>
        <v/>
      </c>
      <c r="H540" s="420" t="str">
        <f t="array" ref="H540">IFERROR(IF(INDEX('Disaggregation Data'!$N$315:$N$616,MATCH(LEFT(X540,255),LEFT('Disaggregation Data'!$J$315:$J$616,255),0))=0,"",INDEX('Disaggregation Data'!$N$315:$N$616,MATCH(LEFT(X540,255),LEFT('Disaggregation Data'!J$315:$J$616,255),0))),"")</f>
        <v/>
      </c>
      <c r="I540" s="420" t="str">
        <f t="array" ref="I540">IFERROR(IF(INDEX('Disaggregation Data'!$Q$315:$Q$616,MATCH(LEFT(X540,255),LEFT('Disaggregation Data'!$J$315:$J$616,255),0))=0,"",INDEX('Disaggregation Data'!$Q$315:$Q$616,MATCH(LEFT(X540,255),LEFT('Disaggregation Data'!J$315:$J$616,255),0))),"")</f>
        <v/>
      </c>
      <c r="J540" s="434" t="str">
        <f t="array" ref="J540">IFERROR(IF(INDEX('Disaggregation Data'!$R$315:$R$616,MATCH(LEFT(X540,255),LEFT('Disaggregation Data'!$J$315:$J$616,255),0))=0,"",INDEX('Disaggregation Data'!$R$315:$R$616,MATCH(LEFT(X540,255),LEFT('Disaggregation Data'!J$315:$J$616,255),0))),"")</f>
        <v/>
      </c>
      <c r="K540" s="471"/>
      <c r="L540" s="471"/>
      <c r="M540" s="471"/>
      <c r="N540" s="471"/>
      <c r="O540" s="471"/>
      <c r="P540" s="416"/>
      <c r="Q540" s="416"/>
      <c r="R540" s="416"/>
      <c r="S540" s="416"/>
      <c r="T540" s="416"/>
      <c r="U540" s="420" t="str">
        <f t="array" ref="U540">IFERROR(IF(INDEX('Disaggregation Data'!$O$315:$O$616,MATCH(LEFT(X540,255),LEFT('Disaggregation Data'!$J$315:$J$616,255),0))=0,"",INDEX('Disaggregation Data'!$O$315:$O$616,MATCH(LEFT(X540,255),LEFT('Disaggregation Data'!J$315:$J$616,255),0))),"")</f>
        <v/>
      </c>
      <c r="V540" s="434" t="str">
        <f t="array" ref="V540">IFERROR(IF(INDEX('Disaggregation Data'!$P$315:$P$616,MATCH(LEFT(X540,255),LEFT('Disaggregation Data'!$J$315:$J$616,255),0))=0,"",INDEX('Disaggregation Data'!$P$315:$P$616,MATCH(LEFT(X540,255),LEFT('Disaggregation Data'!J$315:$J$616,255),0))),"")</f>
        <v/>
      </c>
      <c r="W540" s="514"/>
      <c r="X540" s="514" t="str">
        <f t="shared" si="36"/>
        <v/>
      </c>
      <c r="Y540" s="514">
        <f t="shared" si="37"/>
        <v>173</v>
      </c>
      <c r="Z540" s="514" t="str">
        <f t="shared" si="38"/>
        <v/>
      </c>
      <c r="AA540" s="514" t="b">
        <f t="shared" si="39"/>
        <v>0</v>
      </c>
      <c r="AB540" s="514" t="s">
        <v>2059</v>
      </c>
      <c r="AC540" s="514" t="str">
        <f t="array" ref="AC540">IFERROR(IF(INDEX('Disaggregation Records'!$G$95:$G$183,MATCH(LEFT(Z540,255),LEFT('Disaggregation Records'!$D$95:$D$183,255),0))=0,"",INDEX('Disaggregation Records'!$G$95:$G$183,MATCH(LEFT(Z540,255),LEFT('Disaggregation Records'!$D$95:$D$183,255),0))),"")</f>
        <v/>
      </c>
      <c r="AD540" s="514" t="s">
        <v>889</v>
      </c>
      <c r="AE540" s="379"/>
      <c r="AF540" s="133"/>
      <c r="AG540" s="133"/>
    </row>
    <row r="541" spans="1:33" ht="47.1" customHeight="1" x14ac:dyDescent="0.25">
      <c r="A541" s="396">
        <v>22</v>
      </c>
      <c r="B541" s="414" t="str">
        <f>IFERROR(VLOOKUP(A541,'Coverage Indicators - Section D'!$A$10:$Y$42,25,FALSE),"")</f>
        <v/>
      </c>
      <c r="C541" s="509" t="str">
        <f t="array" ref="C541">IFERROR(IF(INDEX('Disaggregation Records'!$E$95:$E$183,MATCH(LEFT(Z541,255),LEFT('Disaggregation Records'!$D$95:$D$183,255),0))=0,"",INDEX('Disaggregation Records'!$E$95:$E$183,MATCH(LEFT(Z541,255),LEFT('Disaggregation Records'!$D$95:$D$183,255),0))),"")</f>
        <v/>
      </c>
      <c r="D541" s="509" t="str">
        <f t="array" ref="D541">IFERROR(IF(INDEX('Disaggregation Records'!$F$95:$F$183,MATCH(LEFT(Z541,255),LEFT('Disaggregation Records'!$D$95:$D$183,255),0))=0,"",INDEX('Disaggregation Records'!$F$95:$F$183,MATCH(LEFT(Z541,255),LEFT('Disaggregation Records'!$D$95:$D$183,255),0))),"")</f>
        <v/>
      </c>
      <c r="E541" s="416" t="str">
        <f t="array" ref="E541">IFERROR(IF(INDEX('Disaggregation Data'!$K$315:$K$616,MATCH(LEFT(X541,255),LEFT('Disaggregation Data'!$J$315:$J$616,255),0))=0,"",INDEX('Disaggregation Data'!$K$315:$K$616,MATCH(LEFT(X541,255),LEFT('Disaggregation Data'!J$315:$J$616,255),0))),"")</f>
        <v/>
      </c>
      <c r="F541" s="417" t="str">
        <f t="array" ref="F541">IFERROR(IF(INDEX('Disaggregation Data'!$L$315:$L$616,MATCH(LEFT(X541,255),LEFT('Disaggregation Data'!$J$315:$J$616,255),0))=0,"",INDEX('Disaggregation Data'!$L$315:$L$616,MATCH(LEFT(X541,255),LEFT('Disaggregation Data'!J$315:$J$616,255),0))),"")</f>
        <v/>
      </c>
      <c r="G541" s="481" t="str">
        <f t="array" ref="G541">IFERROR(IF(INDEX('Disaggregation Data'!$M$315:$M$616,MATCH(LEFT(X541,255),LEFT('Disaggregation Data'!$J$315:$J$616,255),0))=0,(E541/F541)*100,INDEX('Disaggregation Data'!$M$315:$M$616,MATCH(LEFT(X541,255),LEFT('Disaggregation Data'!J$315:$J$616,255),0))),"")</f>
        <v/>
      </c>
      <c r="H541" s="420" t="str">
        <f t="array" ref="H541">IFERROR(IF(INDEX('Disaggregation Data'!$N$315:$N$616,MATCH(LEFT(X541,255),LEFT('Disaggregation Data'!$J$315:$J$616,255),0))=0,"",INDEX('Disaggregation Data'!$N$315:$N$616,MATCH(LEFT(X541,255),LEFT('Disaggregation Data'!J$315:$J$616,255),0))),"")</f>
        <v/>
      </c>
      <c r="I541" s="420" t="str">
        <f t="array" ref="I541">IFERROR(IF(INDEX('Disaggregation Data'!$Q$315:$Q$616,MATCH(LEFT(X541,255),LEFT('Disaggregation Data'!$J$315:$J$616,255),0))=0,"",INDEX('Disaggregation Data'!$Q$315:$Q$616,MATCH(LEFT(X541,255),LEFT('Disaggregation Data'!J$315:$J$616,255),0))),"")</f>
        <v/>
      </c>
      <c r="J541" s="434" t="str">
        <f t="array" ref="J541">IFERROR(IF(INDEX('Disaggregation Data'!$R$315:$R$616,MATCH(LEFT(X541,255),LEFT('Disaggregation Data'!$J$315:$J$616,255),0))=0,"",INDEX('Disaggregation Data'!$R$315:$R$616,MATCH(LEFT(X541,255),LEFT('Disaggregation Data'!J$315:$J$616,255),0))),"")</f>
        <v/>
      </c>
      <c r="K541" s="471"/>
      <c r="L541" s="471"/>
      <c r="M541" s="471"/>
      <c r="N541" s="471"/>
      <c r="O541" s="471"/>
      <c r="P541" s="416"/>
      <c r="Q541" s="416"/>
      <c r="R541" s="416"/>
      <c r="S541" s="416"/>
      <c r="T541" s="416"/>
      <c r="U541" s="420" t="str">
        <f t="array" ref="U541">IFERROR(IF(INDEX('Disaggregation Data'!$O$315:$O$616,MATCH(LEFT(X541,255),LEFT('Disaggregation Data'!$J$315:$J$616,255),0))=0,"",INDEX('Disaggregation Data'!$O$315:$O$616,MATCH(LEFT(X541,255),LEFT('Disaggregation Data'!J$315:$J$616,255),0))),"")</f>
        <v/>
      </c>
      <c r="V541" s="434" t="str">
        <f t="array" ref="V541">IFERROR(IF(INDEX('Disaggregation Data'!$P$315:$P$616,MATCH(LEFT(X541,255),LEFT('Disaggregation Data'!$J$315:$J$616,255),0))=0,"",INDEX('Disaggregation Data'!$P$315:$P$616,MATCH(LEFT(X541,255),LEFT('Disaggregation Data'!J$315:$J$616,255),0))),"")</f>
        <v/>
      </c>
      <c r="W541" s="514"/>
      <c r="X541" s="514" t="str">
        <f t="shared" si="36"/>
        <v/>
      </c>
      <c r="Y541" s="514">
        <f t="shared" si="37"/>
        <v>174</v>
      </c>
      <c r="Z541" s="514" t="str">
        <f t="shared" si="38"/>
        <v/>
      </c>
      <c r="AA541" s="514" t="b">
        <f t="shared" si="39"/>
        <v>0</v>
      </c>
      <c r="AB541" s="514" t="s">
        <v>2060</v>
      </c>
      <c r="AC541" s="514" t="str">
        <f t="array" ref="AC541">IFERROR(IF(INDEX('Disaggregation Records'!$G$95:$G$183,MATCH(LEFT(Z541,255),LEFT('Disaggregation Records'!$D$95:$D$183,255),0))=0,"",INDEX('Disaggregation Records'!$G$95:$G$183,MATCH(LEFT(Z541,255),LEFT('Disaggregation Records'!$D$95:$D$183,255),0))),"")</f>
        <v/>
      </c>
      <c r="AD541" s="514" t="s">
        <v>889</v>
      </c>
      <c r="AE541" s="379"/>
      <c r="AF541" s="133"/>
      <c r="AG541" s="133"/>
    </row>
    <row r="542" spans="1:33" ht="47.1" customHeight="1" x14ac:dyDescent="0.25">
      <c r="A542" s="396">
        <v>22</v>
      </c>
      <c r="B542" s="414" t="str">
        <f>IFERROR(VLOOKUP(A542,'Coverage Indicators - Section D'!$A$10:$Y$42,25,FALSE),"")</f>
        <v/>
      </c>
      <c r="C542" s="509" t="str">
        <f t="array" ref="C542">IFERROR(IF(INDEX('Disaggregation Records'!$E$95:$E$183,MATCH(LEFT(Z542,255),LEFT('Disaggregation Records'!$D$95:$D$183,255),0))=0,"",INDEX('Disaggregation Records'!$E$95:$E$183,MATCH(LEFT(Z542,255),LEFT('Disaggregation Records'!$D$95:$D$183,255),0))),"")</f>
        <v/>
      </c>
      <c r="D542" s="509" t="str">
        <f t="array" ref="D542">IFERROR(IF(INDEX('Disaggregation Records'!$F$95:$F$183,MATCH(LEFT(Z542,255),LEFT('Disaggregation Records'!$D$95:$D$183,255),0))=0,"",INDEX('Disaggregation Records'!$F$95:$F$183,MATCH(LEFT(Z542,255),LEFT('Disaggregation Records'!$D$95:$D$183,255),0))),"")</f>
        <v/>
      </c>
      <c r="E542" s="416" t="str">
        <f t="array" ref="E542">IFERROR(IF(INDEX('Disaggregation Data'!$K$315:$K$616,MATCH(LEFT(X542,255),LEFT('Disaggregation Data'!$J$315:$J$616,255),0))=0,"",INDEX('Disaggregation Data'!$K$315:$K$616,MATCH(LEFT(X542,255),LEFT('Disaggregation Data'!J$315:$J$616,255),0))),"")</f>
        <v/>
      </c>
      <c r="F542" s="417" t="str">
        <f t="array" ref="F542">IFERROR(IF(INDEX('Disaggregation Data'!$L$315:$L$616,MATCH(LEFT(X542,255),LEFT('Disaggregation Data'!$J$315:$J$616,255),0))=0,"",INDEX('Disaggregation Data'!$L$315:$L$616,MATCH(LEFT(X542,255),LEFT('Disaggregation Data'!J$315:$J$616,255),0))),"")</f>
        <v/>
      </c>
      <c r="G542" s="481" t="str">
        <f t="array" ref="G542">IFERROR(IF(INDEX('Disaggregation Data'!$M$315:$M$616,MATCH(LEFT(X542,255),LEFT('Disaggregation Data'!$J$315:$J$616,255),0))=0,(E542/F542)*100,INDEX('Disaggregation Data'!$M$315:$M$616,MATCH(LEFT(X542,255),LEFT('Disaggregation Data'!J$315:$J$616,255),0))),"")</f>
        <v/>
      </c>
      <c r="H542" s="420" t="str">
        <f t="array" ref="H542">IFERROR(IF(INDEX('Disaggregation Data'!$N$315:$N$616,MATCH(LEFT(X542,255),LEFT('Disaggregation Data'!$J$315:$J$616,255),0))=0,"",INDEX('Disaggregation Data'!$N$315:$N$616,MATCH(LEFT(X542,255),LEFT('Disaggregation Data'!J$315:$J$616,255),0))),"")</f>
        <v/>
      </c>
      <c r="I542" s="420" t="str">
        <f t="array" ref="I542">IFERROR(IF(INDEX('Disaggregation Data'!$Q$315:$Q$616,MATCH(LEFT(X542,255),LEFT('Disaggregation Data'!$J$315:$J$616,255),0))=0,"",INDEX('Disaggregation Data'!$Q$315:$Q$616,MATCH(LEFT(X542,255),LEFT('Disaggregation Data'!J$315:$J$616,255),0))),"")</f>
        <v/>
      </c>
      <c r="J542" s="434" t="str">
        <f t="array" ref="J542">IFERROR(IF(INDEX('Disaggregation Data'!$R$315:$R$616,MATCH(LEFT(X542,255),LEFT('Disaggregation Data'!$J$315:$J$616,255),0))=0,"",INDEX('Disaggregation Data'!$R$315:$R$616,MATCH(LEFT(X542,255),LEFT('Disaggregation Data'!J$315:$J$616,255),0))),"")</f>
        <v/>
      </c>
      <c r="K542" s="471"/>
      <c r="L542" s="471"/>
      <c r="M542" s="471"/>
      <c r="N542" s="471"/>
      <c r="O542" s="471"/>
      <c r="P542" s="416"/>
      <c r="Q542" s="416"/>
      <c r="R542" s="416"/>
      <c r="S542" s="416"/>
      <c r="T542" s="416"/>
      <c r="U542" s="420" t="str">
        <f t="array" ref="U542">IFERROR(IF(INDEX('Disaggregation Data'!$O$315:$O$616,MATCH(LEFT(X542,255),LEFT('Disaggregation Data'!$J$315:$J$616,255),0))=0,"",INDEX('Disaggregation Data'!$O$315:$O$616,MATCH(LEFT(X542,255),LEFT('Disaggregation Data'!J$315:$J$616,255),0))),"")</f>
        <v/>
      </c>
      <c r="V542" s="434" t="str">
        <f t="array" ref="V542">IFERROR(IF(INDEX('Disaggregation Data'!$P$315:$P$616,MATCH(LEFT(X542,255),LEFT('Disaggregation Data'!$J$315:$J$616,255),0))=0,"",INDEX('Disaggregation Data'!$P$315:$P$616,MATCH(LEFT(X542,255),LEFT('Disaggregation Data'!J$315:$J$616,255),0))),"")</f>
        <v/>
      </c>
      <c r="W542" s="514"/>
      <c r="X542" s="514" t="str">
        <f t="shared" si="36"/>
        <v/>
      </c>
      <c r="Y542" s="514">
        <f t="shared" si="37"/>
        <v>175</v>
      </c>
      <c r="Z542" s="514" t="str">
        <f t="shared" si="38"/>
        <v/>
      </c>
      <c r="AA542" s="514" t="b">
        <f t="shared" si="39"/>
        <v>0</v>
      </c>
      <c r="AB542" s="514" t="s">
        <v>2061</v>
      </c>
      <c r="AC542" s="514" t="str">
        <f t="array" ref="AC542">IFERROR(IF(INDEX('Disaggregation Records'!$G$95:$G$183,MATCH(LEFT(Z542,255),LEFT('Disaggregation Records'!$D$95:$D$183,255),0))=0,"",INDEX('Disaggregation Records'!$G$95:$G$183,MATCH(LEFT(Z542,255),LEFT('Disaggregation Records'!$D$95:$D$183,255),0))),"")</f>
        <v/>
      </c>
      <c r="AD542" s="514" t="s">
        <v>889</v>
      </c>
      <c r="AE542" s="379"/>
      <c r="AF542" s="133"/>
      <c r="AG542" s="133"/>
    </row>
    <row r="543" spans="1:33" ht="47.1" customHeight="1" x14ac:dyDescent="0.25">
      <c r="A543" s="396">
        <v>22</v>
      </c>
      <c r="B543" s="414" t="str">
        <f>IFERROR(VLOOKUP(A543,'Coverage Indicators - Section D'!$A$10:$Y$42,25,FALSE),"")</f>
        <v/>
      </c>
      <c r="C543" s="509" t="str">
        <f t="array" ref="C543">IFERROR(IF(INDEX('Disaggregation Records'!$E$95:$E$183,MATCH(LEFT(Z543,255),LEFT('Disaggregation Records'!$D$95:$D$183,255),0))=0,"",INDEX('Disaggregation Records'!$E$95:$E$183,MATCH(LEFT(Z543,255),LEFT('Disaggregation Records'!$D$95:$D$183,255),0))),"")</f>
        <v/>
      </c>
      <c r="D543" s="509" t="str">
        <f t="array" ref="D543">IFERROR(IF(INDEX('Disaggregation Records'!$F$95:$F$183,MATCH(LEFT(Z543,255),LEFT('Disaggregation Records'!$D$95:$D$183,255),0))=0,"",INDEX('Disaggregation Records'!$F$95:$F$183,MATCH(LEFT(Z543,255),LEFT('Disaggregation Records'!$D$95:$D$183,255),0))),"")</f>
        <v/>
      </c>
      <c r="E543" s="416" t="str">
        <f t="array" ref="E543">IFERROR(IF(INDEX('Disaggregation Data'!$K$315:$K$616,MATCH(LEFT(X543,255),LEFT('Disaggregation Data'!$J$315:$J$616,255),0))=0,"",INDEX('Disaggregation Data'!$K$315:$K$616,MATCH(LEFT(X543,255),LEFT('Disaggregation Data'!J$315:$J$616,255),0))),"")</f>
        <v/>
      </c>
      <c r="F543" s="417" t="str">
        <f t="array" ref="F543">IFERROR(IF(INDEX('Disaggregation Data'!$L$315:$L$616,MATCH(LEFT(X543,255),LEFT('Disaggregation Data'!$J$315:$J$616,255),0))=0,"",INDEX('Disaggregation Data'!$L$315:$L$616,MATCH(LEFT(X543,255),LEFT('Disaggregation Data'!J$315:$J$616,255),0))),"")</f>
        <v/>
      </c>
      <c r="G543" s="481" t="str">
        <f t="array" ref="G543">IFERROR(IF(INDEX('Disaggregation Data'!$M$315:$M$616,MATCH(LEFT(X543,255),LEFT('Disaggregation Data'!$J$315:$J$616,255),0))=0,(E543/F543)*100,INDEX('Disaggregation Data'!$M$315:$M$616,MATCH(LEFT(X543,255),LEFT('Disaggregation Data'!J$315:$J$616,255),0))),"")</f>
        <v/>
      </c>
      <c r="H543" s="420" t="str">
        <f t="array" ref="H543">IFERROR(IF(INDEX('Disaggregation Data'!$N$315:$N$616,MATCH(LEFT(X543,255),LEFT('Disaggregation Data'!$J$315:$J$616,255),0))=0,"",INDEX('Disaggregation Data'!$N$315:$N$616,MATCH(LEFT(X543,255),LEFT('Disaggregation Data'!J$315:$J$616,255),0))),"")</f>
        <v/>
      </c>
      <c r="I543" s="420" t="str">
        <f t="array" ref="I543">IFERROR(IF(INDEX('Disaggregation Data'!$Q$315:$Q$616,MATCH(LEFT(X543,255),LEFT('Disaggregation Data'!$J$315:$J$616,255),0))=0,"",INDEX('Disaggregation Data'!$Q$315:$Q$616,MATCH(LEFT(X543,255),LEFT('Disaggregation Data'!J$315:$J$616,255),0))),"")</f>
        <v/>
      </c>
      <c r="J543" s="434" t="str">
        <f t="array" ref="J543">IFERROR(IF(INDEX('Disaggregation Data'!$R$315:$R$616,MATCH(LEFT(X543,255),LEFT('Disaggregation Data'!$J$315:$J$616,255),0))=0,"",INDEX('Disaggregation Data'!$R$315:$R$616,MATCH(LEFT(X543,255),LEFT('Disaggregation Data'!J$315:$J$616,255),0))),"")</f>
        <v/>
      </c>
      <c r="K543" s="471"/>
      <c r="L543" s="471"/>
      <c r="M543" s="471"/>
      <c r="N543" s="471"/>
      <c r="O543" s="471"/>
      <c r="P543" s="416"/>
      <c r="Q543" s="416"/>
      <c r="R543" s="416"/>
      <c r="S543" s="416"/>
      <c r="T543" s="416"/>
      <c r="U543" s="420" t="str">
        <f t="array" ref="U543">IFERROR(IF(INDEX('Disaggregation Data'!$O$315:$O$616,MATCH(LEFT(X543,255),LEFT('Disaggregation Data'!$J$315:$J$616,255),0))=0,"",INDEX('Disaggregation Data'!$O$315:$O$616,MATCH(LEFT(X543,255),LEFT('Disaggregation Data'!J$315:$J$616,255),0))),"")</f>
        <v/>
      </c>
      <c r="V543" s="434" t="str">
        <f t="array" ref="V543">IFERROR(IF(INDEX('Disaggregation Data'!$P$315:$P$616,MATCH(LEFT(X543,255),LEFT('Disaggregation Data'!$J$315:$J$616,255),0))=0,"",INDEX('Disaggregation Data'!$P$315:$P$616,MATCH(LEFT(X543,255),LEFT('Disaggregation Data'!J$315:$J$616,255),0))),"")</f>
        <v/>
      </c>
      <c r="W543" s="514"/>
      <c r="X543" s="514" t="str">
        <f t="shared" si="36"/>
        <v/>
      </c>
      <c r="Y543" s="514">
        <f t="shared" si="37"/>
        <v>176</v>
      </c>
      <c r="Z543" s="514" t="str">
        <f t="shared" si="38"/>
        <v/>
      </c>
      <c r="AA543" s="514" t="b">
        <f t="shared" si="39"/>
        <v>0</v>
      </c>
      <c r="AB543" s="514" t="s">
        <v>2062</v>
      </c>
      <c r="AC543" s="514" t="str">
        <f t="array" ref="AC543">IFERROR(IF(INDEX('Disaggregation Records'!$G$95:$G$183,MATCH(LEFT(Z543,255),LEFT('Disaggregation Records'!$D$95:$D$183,255),0))=0,"",INDEX('Disaggregation Records'!$G$95:$G$183,MATCH(LEFT(Z543,255),LEFT('Disaggregation Records'!$D$95:$D$183,255),0))),"")</f>
        <v/>
      </c>
      <c r="AD543" s="514" t="s">
        <v>889</v>
      </c>
      <c r="AE543" s="379"/>
      <c r="AF543" s="133"/>
      <c r="AG543" s="133"/>
    </row>
    <row r="544" spans="1:33" ht="47.1" customHeight="1" x14ac:dyDescent="0.25">
      <c r="A544" s="396">
        <v>22</v>
      </c>
      <c r="B544" s="414" t="str">
        <f>IFERROR(VLOOKUP(A544,'Coverage Indicators - Section D'!$A$10:$Y$42,25,FALSE),"")</f>
        <v/>
      </c>
      <c r="C544" s="509" t="str">
        <f t="array" ref="C544">IFERROR(IF(INDEX('Disaggregation Records'!$E$95:$E$183,MATCH(LEFT(Z544,255),LEFT('Disaggregation Records'!$D$95:$D$183,255),0))=0,"",INDEX('Disaggregation Records'!$E$95:$E$183,MATCH(LEFT(Z544,255),LEFT('Disaggregation Records'!$D$95:$D$183,255),0))),"")</f>
        <v/>
      </c>
      <c r="D544" s="509" t="str">
        <f t="array" ref="D544">IFERROR(IF(INDEX('Disaggregation Records'!$F$95:$F$183,MATCH(LEFT(Z544,255),LEFT('Disaggregation Records'!$D$95:$D$183,255),0))=0,"",INDEX('Disaggregation Records'!$F$95:$F$183,MATCH(LEFT(Z544,255),LEFT('Disaggregation Records'!$D$95:$D$183,255),0))),"")</f>
        <v/>
      </c>
      <c r="E544" s="416" t="str">
        <f t="array" ref="E544">IFERROR(IF(INDEX('Disaggregation Data'!$K$315:$K$616,MATCH(LEFT(X544,255),LEFT('Disaggregation Data'!$J$315:$J$616,255),0))=0,"",INDEX('Disaggregation Data'!$K$315:$K$616,MATCH(LEFT(X544,255),LEFT('Disaggregation Data'!J$315:$J$616,255),0))),"")</f>
        <v/>
      </c>
      <c r="F544" s="417" t="str">
        <f t="array" ref="F544">IFERROR(IF(INDEX('Disaggregation Data'!$L$315:$L$616,MATCH(LEFT(X544,255),LEFT('Disaggregation Data'!$J$315:$J$616,255),0))=0,"",INDEX('Disaggregation Data'!$L$315:$L$616,MATCH(LEFT(X544,255),LEFT('Disaggregation Data'!J$315:$J$616,255),0))),"")</f>
        <v/>
      </c>
      <c r="G544" s="481" t="str">
        <f t="array" ref="G544">IFERROR(IF(INDEX('Disaggregation Data'!$M$315:$M$616,MATCH(LEFT(X544,255),LEFT('Disaggregation Data'!$J$315:$J$616,255),0))=0,(E544/F544)*100,INDEX('Disaggregation Data'!$M$315:$M$616,MATCH(LEFT(X544,255),LEFT('Disaggregation Data'!J$315:$J$616,255),0))),"")</f>
        <v/>
      </c>
      <c r="H544" s="420" t="str">
        <f t="array" ref="H544">IFERROR(IF(INDEX('Disaggregation Data'!$N$315:$N$616,MATCH(LEFT(X544,255),LEFT('Disaggregation Data'!$J$315:$J$616,255),0))=0,"",INDEX('Disaggregation Data'!$N$315:$N$616,MATCH(LEFT(X544,255),LEFT('Disaggregation Data'!J$315:$J$616,255),0))),"")</f>
        <v/>
      </c>
      <c r="I544" s="420" t="str">
        <f t="array" ref="I544">IFERROR(IF(INDEX('Disaggregation Data'!$Q$315:$Q$616,MATCH(LEFT(X544,255),LEFT('Disaggregation Data'!$J$315:$J$616,255),0))=0,"",INDEX('Disaggregation Data'!$Q$315:$Q$616,MATCH(LEFT(X544,255),LEFT('Disaggregation Data'!J$315:$J$616,255),0))),"")</f>
        <v/>
      </c>
      <c r="J544" s="434" t="str">
        <f t="array" ref="J544">IFERROR(IF(INDEX('Disaggregation Data'!$R$315:$R$616,MATCH(LEFT(X544,255),LEFT('Disaggregation Data'!$J$315:$J$616,255),0))=0,"",INDEX('Disaggregation Data'!$R$315:$R$616,MATCH(LEFT(X544,255),LEFT('Disaggregation Data'!J$315:$J$616,255),0))),"")</f>
        <v/>
      </c>
      <c r="K544" s="471"/>
      <c r="L544" s="471"/>
      <c r="M544" s="471"/>
      <c r="N544" s="471"/>
      <c r="O544" s="471"/>
      <c r="P544" s="416"/>
      <c r="Q544" s="416"/>
      <c r="R544" s="416"/>
      <c r="S544" s="416"/>
      <c r="T544" s="416"/>
      <c r="U544" s="420" t="str">
        <f t="array" ref="U544">IFERROR(IF(INDEX('Disaggregation Data'!$O$315:$O$616,MATCH(LEFT(X544,255),LEFT('Disaggregation Data'!$J$315:$J$616,255),0))=0,"",INDEX('Disaggregation Data'!$O$315:$O$616,MATCH(LEFT(X544,255),LEFT('Disaggregation Data'!J$315:$J$616,255),0))),"")</f>
        <v/>
      </c>
      <c r="V544" s="434" t="str">
        <f t="array" ref="V544">IFERROR(IF(INDEX('Disaggregation Data'!$P$315:$P$616,MATCH(LEFT(X544,255),LEFT('Disaggregation Data'!$J$315:$J$616,255),0))=0,"",INDEX('Disaggregation Data'!$P$315:$P$616,MATCH(LEFT(X544,255),LEFT('Disaggregation Data'!J$315:$J$616,255),0))),"")</f>
        <v/>
      </c>
      <c r="W544" s="514"/>
      <c r="X544" s="514" t="str">
        <f t="shared" si="36"/>
        <v/>
      </c>
      <c r="Y544" s="514">
        <f t="shared" si="37"/>
        <v>177</v>
      </c>
      <c r="Z544" s="514" t="str">
        <f t="shared" si="38"/>
        <v/>
      </c>
      <c r="AA544" s="514" t="b">
        <f t="shared" si="39"/>
        <v>0</v>
      </c>
      <c r="AB544" s="514" t="s">
        <v>2063</v>
      </c>
      <c r="AC544" s="514" t="str">
        <f t="array" ref="AC544">IFERROR(IF(INDEX('Disaggregation Records'!$G$95:$G$183,MATCH(LEFT(Z544,255),LEFT('Disaggregation Records'!$D$95:$D$183,255),0))=0,"",INDEX('Disaggregation Records'!$G$95:$G$183,MATCH(LEFT(Z544,255),LEFT('Disaggregation Records'!$D$95:$D$183,255),0))),"")</f>
        <v/>
      </c>
      <c r="AD544" s="514" t="s">
        <v>889</v>
      </c>
      <c r="AE544" s="379"/>
      <c r="AF544" s="133"/>
      <c r="AG544" s="133"/>
    </row>
    <row r="545" spans="1:33" ht="47.1" customHeight="1" x14ac:dyDescent="0.25">
      <c r="A545" s="396">
        <v>22</v>
      </c>
      <c r="B545" s="414" t="str">
        <f>IFERROR(VLOOKUP(A545,'Coverage Indicators - Section D'!$A$10:$Y$42,25,FALSE),"")</f>
        <v/>
      </c>
      <c r="C545" s="509" t="str">
        <f t="array" ref="C545">IFERROR(IF(INDEX('Disaggregation Records'!$E$95:$E$183,MATCH(LEFT(Z545,255),LEFT('Disaggregation Records'!$D$95:$D$183,255),0))=0,"",INDEX('Disaggregation Records'!$E$95:$E$183,MATCH(LEFT(Z545,255),LEFT('Disaggregation Records'!$D$95:$D$183,255),0))),"")</f>
        <v/>
      </c>
      <c r="D545" s="509" t="str">
        <f t="array" ref="D545">IFERROR(IF(INDEX('Disaggregation Records'!$F$95:$F$183,MATCH(LEFT(Z545,255),LEFT('Disaggregation Records'!$D$95:$D$183,255),0))=0,"",INDEX('Disaggregation Records'!$F$95:$F$183,MATCH(LEFT(Z545,255),LEFT('Disaggregation Records'!$D$95:$D$183,255),0))),"")</f>
        <v/>
      </c>
      <c r="E545" s="416" t="str">
        <f t="array" ref="E545">IFERROR(IF(INDEX('Disaggregation Data'!$K$315:$K$616,MATCH(LEFT(X545,255),LEFT('Disaggregation Data'!$J$315:$J$616,255),0))=0,"",INDEX('Disaggregation Data'!$K$315:$K$616,MATCH(LEFT(X545,255),LEFT('Disaggregation Data'!J$315:$J$616,255),0))),"")</f>
        <v/>
      </c>
      <c r="F545" s="417" t="str">
        <f t="array" ref="F545">IFERROR(IF(INDEX('Disaggregation Data'!$L$315:$L$616,MATCH(LEFT(X545,255),LEFT('Disaggregation Data'!$J$315:$J$616,255),0))=0,"",INDEX('Disaggregation Data'!$L$315:$L$616,MATCH(LEFT(X545,255),LEFT('Disaggregation Data'!J$315:$J$616,255),0))),"")</f>
        <v/>
      </c>
      <c r="G545" s="481" t="str">
        <f t="array" ref="G545">IFERROR(IF(INDEX('Disaggregation Data'!$M$315:$M$616,MATCH(LEFT(X545,255),LEFT('Disaggregation Data'!$J$315:$J$616,255),0))=0,(E545/F545)*100,INDEX('Disaggregation Data'!$M$315:$M$616,MATCH(LEFT(X545,255),LEFT('Disaggregation Data'!J$315:$J$616,255),0))),"")</f>
        <v/>
      </c>
      <c r="H545" s="420" t="str">
        <f t="array" ref="H545">IFERROR(IF(INDEX('Disaggregation Data'!$N$315:$N$616,MATCH(LEFT(X545,255),LEFT('Disaggregation Data'!$J$315:$J$616,255),0))=0,"",INDEX('Disaggregation Data'!$N$315:$N$616,MATCH(LEFT(X545,255),LEFT('Disaggregation Data'!J$315:$J$616,255),0))),"")</f>
        <v/>
      </c>
      <c r="I545" s="420" t="str">
        <f t="array" ref="I545">IFERROR(IF(INDEX('Disaggregation Data'!$Q$315:$Q$616,MATCH(LEFT(X545,255),LEFT('Disaggregation Data'!$J$315:$J$616,255),0))=0,"",INDEX('Disaggregation Data'!$Q$315:$Q$616,MATCH(LEFT(X545,255),LEFT('Disaggregation Data'!J$315:$J$616,255),0))),"")</f>
        <v/>
      </c>
      <c r="J545" s="434" t="str">
        <f t="array" ref="J545">IFERROR(IF(INDEX('Disaggregation Data'!$R$315:$R$616,MATCH(LEFT(X545,255),LEFT('Disaggregation Data'!$J$315:$J$616,255),0))=0,"",INDEX('Disaggregation Data'!$R$315:$R$616,MATCH(LEFT(X545,255),LEFT('Disaggregation Data'!J$315:$J$616,255),0))),"")</f>
        <v/>
      </c>
      <c r="K545" s="471"/>
      <c r="L545" s="471"/>
      <c r="M545" s="471"/>
      <c r="N545" s="471"/>
      <c r="O545" s="471"/>
      <c r="P545" s="416"/>
      <c r="Q545" s="416"/>
      <c r="R545" s="416"/>
      <c r="S545" s="416"/>
      <c r="T545" s="416"/>
      <c r="U545" s="420" t="str">
        <f t="array" ref="U545">IFERROR(IF(INDEX('Disaggregation Data'!$O$315:$O$616,MATCH(LEFT(X545,255),LEFT('Disaggregation Data'!$J$315:$J$616,255),0))=0,"",INDEX('Disaggregation Data'!$O$315:$O$616,MATCH(LEFT(X545,255),LEFT('Disaggregation Data'!J$315:$J$616,255),0))),"")</f>
        <v/>
      </c>
      <c r="V545" s="434" t="str">
        <f t="array" ref="V545">IFERROR(IF(INDEX('Disaggregation Data'!$P$315:$P$616,MATCH(LEFT(X545,255),LEFT('Disaggregation Data'!$J$315:$J$616,255),0))=0,"",INDEX('Disaggregation Data'!$P$315:$P$616,MATCH(LEFT(X545,255),LEFT('Disaggregation Data'!J$315:$J$616,255),0))),"")</f>
        <v/>
      </c>
      <c r="W545" s="514"/>
      <c r="X545" s="514" t="str">
        <f t="shared" si="36"/>
        <v/>
      </c>
      <c r="Y545" s="514">
        <f t="shared" si="37"/>
        <v>178</v>
      </c>
      <c r="Z545" s="514" t="str">
        <f t="shared" si="38"/>
        <v/>
      </c>
      <c r="AA545" s="514" t="b">
        <f t="shared" si="39"/>
        <v>0</v>
      </c>
      <c r="AB545" s="514" t="s">
        <v>2064</v>
      </c>
      <c r="AC545" s="514" t="str">
        <f t="array" ref="AC545">IFERROR(IF(INDEX('Disaggregation Records'!$G$95:$G$183,MATCH(LEFT(Z545,255),LEFT('Disaggregation Records'!$D$95:$D$183,255),0))=0,"",INDEX('Disaggregation Records'!$G$95:$G$183,MATCH(LEFT(Z545,255),LEFT('Disaggregation Records'!$D$95:$D$183,255),0))),"")</f>
        <v/>
      </c>
      <c r="AD545" s="514" t="s">
        <v>889</v>
      </c>
      <c r="AE545" s="379"/>
      <c r="AF545" s="133"/>
      <c r="AG545" s="133"/>
    </row>
    <row r="546" spans="1:33" ht="47.1" customHeight="1" x14ac:dyDescent="0.25">
      <c r="A546" s="396">
        <v>22</v>
      </c>
      <c r="B546" s="414" t="str">
        <f>IFERROR(VLOOKUP(A546,'Coverage Indicators - Section D'!$A$10:$Y$42,25,FALSE),"")</f>
        <v/>
      </c>
      <c r="C546" s="509" t="str">
        <f t="array" ref="C546">IFERROR(IF(INDEX('Disaggregation Records'!$E$95:$E$183,MATCH(LEFT(Z546,255),LEFT('Disaggregation Records'!$D$95:$D$183,255),0))=0,"",INDEX('Disaggregation Records'!$E$95:$E$183,MATCH(LEFT(Z546,255),LEFT('Disaggregation Records'!$D$95:$D$183,255),0))),"")</f>
        <v/>
      </c>
      <c r="D546" s="509" t="str">
        <f t="array" ref="D546">IFERROR(IF(INDEX('Disaggregation Records'!$F$95:$F$183,MATCH(LEFT(Z546,255),LEFT('Disaggregation Records'!$D$95:$D$183,255),0))=0,"",INDEX('Disaggregation Records'!$F$95:$F$183,MATCH(LEFT(Z546,255),LEFT('Disaggregation Records'!$D$95:$D$183,255),0))),"")</f>
        <v/>
      </c>
      <c r="E546" s="416" t="str">
        <f t="array" ref="E546">IFERROR(IF(INDEX('Disaggregation Data'!$K$315:$K$616,MATCH(LEFT(X546,255),LEFT('Disaggregation Data'!$J$315:$J$616,255),0))=0,"",INDEX('Disaggregation Data'!$K$315:$K$616,MATCH(LEFT(X546,255),LEFT('Disaggregation Data'!J$315:$J$616,255),0))),"")</f>
        <v/>
      </c>
      <c r="F546" s="417" t="str">
        <f t="array" ref="F546">IFERROR(IF(INDEX('Disaggregation Data'!$L$315:$L$616,MATCH(LEFT(X546,255),LEFT('Disaggregation Data'!$J$315:$J$616,255),0))=0,"",INDEX('Disaggregation Data'!$L$315:$L$616,MATCH(LEFT(X546,255),LEFT('Disaggregation Data'!J$315:$J$616,255),0))),"")</f>
        <v/>
      </c>
      <c r="G546" s="481" t="str">
        <f t="array" ref="G546">IFERROR(IF(INDEX('Disaggregation Data'!$M$315:$M$616,MATCH(LEFT(X546,255),LEFT('Disaggregation Data'!$J$315:$J$616,255),0))=0,(E546/F546)*100,INDEX('Disaggregation Data'!$M$315:$M$616,MATCH(LEFT(X546,255),LEFT('Disaggregation Data'!J$315:$J$616,255),0))),"")</f>
        <v/>
      </c>
      <c r="H546" s="420" t="str">
        <f t="array" ref="H546">IFERROR(IF(INDEX('Disaggregation Data'!$N$315:$N$616,MATCH(LEFT(X546,255),LEFT('Disaggregation Data'!$J$315:$J$616,255),0))=0,"",INDEX('Disaggregation Data'!$N$315:$N$616,MATCH(LEFT(X546,255),LEFT('Disaggregation Data'!J$315:$J$616,255),0))),"")</f>
        <v/>
      </c>
      <c r="I546" s="420" t="str">
        <f t="array" ref="I546">IFERROR(IF(INDEX('Disaggregation Data'!$Q$315:$Q$616,MATCH(LEFT(X546,255),LEFT('Disaggregation Data'!$J$315:$J$616,255),0))=0,"",INDEX('Disaggregation Data'!$Q$315:$Q$616,MATCH(LEFT(X546,255),LEFT('Disaggregation Data'!J$315:$J$616,255),0))),"")</f>
        <v/>
      </c>
      <c r="J546" s="434" t="str">
        <f t="array" ref="J546">IFERROR(IF(INDEX('Disaggregation Data'!$R$315:$R$616,MATCH(LEFT(X546,255),LEFT('Disaggregation Data'!$J$315:$J$616,255),0))=0,"",INDEX('Disaggregation Data'!$R$315:$R$616,MATCH(LEFT(X546,255),LEFT('Disaggregation Data'!J$315:$J$616,255),0))),"")</f>
        <v/>
      </c>
      <c r="K546" s="471"/>
      <c r="L546" s="471"/>
      <c r="M546" s="471"/>
      <c r="N546" s="471"/>
      <c r="O546" s="471"/>
      <c r="P546" s="416"/>
      <c r="Q546" s="416"/>
      <c r="R546" s="416"/>
      <c r="S546" s="416"/>
      <c r="T546" s="416"/>
      <c r="U546" s="420" t="str">
        <f t="array" ref="U546">IFERROR(IF(INDEX('Disaggregation Data'!$O$315:$O$616,MATCH(LEFT(X546,255),LEFT('Disaggregation Data'!$J$315:$J$616,255),0))=0,"",INDEX('Disaggregation Data'!$O$315:$O$616,MATCH(LEFT(X546,255),LEFT('Disaggregation Data'!J$315:$J$616,255),0))),"")</f>
        <v/>
      </c>
      <c r="V546" s="434" t="str">
        <f t="array" ref="V546">IFERROR(IF(INDEX('Disaggregation Data'!$P$315:$P$616,MATCH(LEFT(X546,255),LEFT('Disaggregation Data'!$J$315:$J$616,255),0))=0,"",INDEX('Disaggregation Data'!$P$315:$P$616,MATCH(LEFT(X546,255),LEFT('Disaggregation Data'!J$315:$J$616,255),0))),"")</f>
        <v/>
      </c>
      <c r="W546" s="514"/>
      <c r="X546" s="514" t="str">
        <f t="shared" si="36"/>
        <v/>
      </c>
      <c r="Y546" s="514">
        <f t="shared" si="37"/>
        <v>179</v>
      </c>
      <c r="Z546" s="514" t="str">
        <f t="shared" si="38"/>
        <v/>
      </c>
      <c r="AA546" s="514" t="b">
        <f t="shared" si="39"/>
        <v>0</v>
      </c>
      <c r="AB546" s="514" t="s">
        <v>2065</v>
      </c>
      <c r="AC546" s="514" t="str">
        <f t="array" ref="AC546">IFERROR(IF(INDEX('Disaggregation Records'!$G$95:$G$183,MATCH(LEFT(Z546,255),LEFT('Disaggregation Records'!$D$95:$D$183,255),0))=0,"",INDEX('Disaggregation Records'!$G$95:$G$183,MATCH(LEFT(Z546,255),LEFT('Disaggregation Records'!$D$95:$D$183,255),0))),"")</f>
        <v/>
      </c>
      <c r="AD546" s="514" t="s">
        <v>889</v>
      </c>
      <c r="AE546" s="379"/>
      <c r="AF546" s="133"/>
      <c r="AG546" s="133"/>
    </row>
    <row r="547" spans="1:33" ht="47.1" customHeight="1" x14ac:dyDescent="0.25">
      <c r="A547" s="396">
        <v>23</v>
      </c>
      <c r="B547" s="414" t="str">
        <f>IFERROR(VLOOKUP(A547,'Coverage Indicators - Section D'!$A$10:$Y$42,25,FALSE),"")</f>
        <v/>
      </c>
      <c r="C547" s="509" t="str">
        <f t="array" ref="C547">IFERROR(IF(INDEX('Disaggregation Records'!$E$95:$E$183,MATCH(LEFT(Z547,255),LEFT('Disaggregation Records'!$D$95:$D$183,255),0))=0,"",INDEX('Disaggregation Records'!$E$95:$E$183,MATCH(LEFT(Z547,255),LEFT('Disaggregation Records'!$D$95:$D$183,255),0))),"")</f>
        <v/>
      </c>
      <c r="D547" s="509" t="str">
        <f t="array" ref="D547">IFERROR(IF(INDEX('Disaggregation Records'!$F$95:$F$183,MATCH(LEFT(Z547,255),LEFT('Disaggregation Records'!$D$95:$D$183,255),0))=0,"",INDEX('Disaggregation Records'!$F$95:$F$183,MATCH(LEFT(Z547,255),LEFT('Disaggregation Records'!$D$95:$D$183,255),0))),"")</f>
        <v/>
      </c>
      <c r="E547" s="416" t="str">
        <f t="array" ref="E547">IFERROR(IF(INDEX('Disaggregation Data'!$K$315:$K$616,MATCH(LEFT(X547,255),LEFT('Disaggregation Data'!$J$315:$J$616,255),0))=0,"",INDEX('Disaggregation Data'!$K$315:$K$616,MATCH(LEFT(X547,255),LEFT('Disaggregation Data'!J$315:$J$616,255),0))),"")</f>
        <v/>
      </c>
      <c r="F547" s="417" t="str">
        <f t="array" ref="F547">IFERROR(IF(INDEX('Disaggregation Data'!$L$315:$L$616,MATCH(LEFT(X547,255),LEFT('Disaggregation Data'!$J$315:$J$616,255),0))=0,"",INDEX('Disaggregation Data'!$L$315:$L$616,MATCH(LEFT(X547,255),LEFT('Disaggregation Data'!J$315:$J$616,255),0))),"")</f>
        <v/>
      </c>
      <c r="G547" s="481" t="str">
        <f t="array" ref="G547">IFERROR(IF(INDEX('Disaggregation Data'!$M$315:$M$616,MATCH(LEFT(X547,255),LEFT('Disaggregation Data'!$J$315:$J$616,255),0))=0,(E547/F547)*100,INDEX('Disaggregation Data'!$M$315:$M$616,MATCH(LEFT(X547,255),LEFT('Disaggregation Data'!J$315:$J$616,255),0))),"")</f>
        <v/>
      </c>
      <c r="H547" s="420" t="str">
        <f t="array" ref="H547">IFERROR(IF(INDEX('Disaggregation Data'!$N$315:$N$616,MATCH(LEFT(X547,255),LEFT('Disaggregation Data'!$J$315:$J$616,255),0))=0,"",INDEX('Disaggregation Data'!$N$315:$N$616,MATCH(LEFT(X547,255),LEFT('Disaggregation Data'!J$315:$J$616,255),0))),"")</f>
        <v/>
      </c>
      <c r="I547" s="420" t="str">
        <f t="array" ref="I547">IFERROR(IF(INDEX('Disaggregation Data'!$Q$315:$Q$616,MATCH(LEFT(X547,255),LEFT('Disaggregation Data'!$J$315:$J$616,255),0))=0,"",INDEX('Disaggregation Data'!$Q$315:$Q$616,MATCH(LEFT(X547,255),LEFT('Disaggregation Data'!J$315:$J$616,255),0))),"")</f>
        <v/>
      </c>
      <c r="J547" s="434" t="str">
        <f t="array" ref="J547">IFERROR(IF(INDEX('Disaggregation Data'!$R$315:$R$616,MATCH(LEFT(X547,255),LEFT('Disaggregation Data'!$J$315:$J$616,255),0))=0,"",INDEX('Disaggregation Data'!$R$315:$R$616,MATCH(LEFT(X547,255),LEFT('Disaggregation Data'!J$315:$J$616,255),0))),"")</f>
        <v/>
      </c>
      <c r="K547" s="471"/>
      <c r="L547" s="471"/>
      <c r="M547" s="471"/>
      <c r="N547" s="471"/>
      <c r="O547" s="471"/>
      <c r="P547" s="416"/>
      <c r="Q547" s="416"/>
      <c r="R547" s="416"/>
      <c r="S547" s="416"/>
      <c r="T547" s="416"/>
      <c r="U547" s="420" t="str">
        <f t="array" ref="U547">IFERROR(IF(INDEX('Disaggregation Data'!$O$315:$O$616,MATCH(LEFT(X547,255),LEFT('Disaggregation Data'!$J$315:$J$616,255),0))=0,"",INDEX('Disaggregation Data'!$O$315:$O$616,MATCH(LEFT(X547,255),LEFT('Disaggregation Data'!J$315:$J$616,255),0))),"")</f>
        <v/>
      </c>
      <c r="V547" s="434" t="str">
        <f t="array" ref="V547">IFERROR(IF(INDEX('Disaggregation Data'!$P$315:$P$616,MATCH(LEFT(X547,255),LEFT('Disaggregation Data'!$J$315:$J$616,255),0))=0,"",INDEX('Disaggregation Data'!$P$315:$P$616,MATCH(LEFT(X547,255),LEFT('Disaggregation Data'!J$315:$J$616,255),0))),"")</f>
        <v/>
      </c>
      <c r="W547" s="514"/>
      <c r="X547" s="514" t="str">
        <f t="shared" si="36"/>
        <v/>
      </c>
      <c r="Y547" s="514">
        <f t="shared" si="37"/>
        <v>180</v>
      </c>
      <c r="Z547" s="514" t="str">
        <f t="shared" si="38"/>
        <v/>
      </c>
      <c r="AA547" s="514" t="b">
        <f t="shared" si="39"/>
        <v>0</v>
      </c>
      <c r="AB547" s="514" t="s">
        <v>2066</v>
      </c>
      <c r="AC547" s="514" t="str">
        <f t="array" ref="AC547">IFERROR(IF(INDEX('Disaggregation Records'!$G$95:$G$183,MATCH(LEFT(Z547,255),LEFT('Disaggregation Records'!$D$95:$D$183,255),0))=0,"",INDEX('Disaggregation Records'!$G$95:$G$183,MATCH(LEFT(Z547,255),LEFT('Disaggregation Records'!$D$95:$D$183,255),0))),"")</f>
        <v/>
      </c>
      <c r="AD547" s="514" t="s">
        <v>890</v>
      </c>
      <c r="AE547" s="379"/>
      <c r="AF547" s="133"/>
      <c r="AG547" s="133"/>
    </row>
    <row r="548" spans="1:33" ht="47.1" customHeight="1" x14ac:dyDescent="0.25">
      <c r="A548" s="396">
        <v>23</v>
      </c>
      <c r="B548" s="414" t="str">
        <f>IFERROR(VLOOKUP(A548,'Coverage Indicators - Section D'!$A$10:$Y$42,25,FALSE),"")</f>
        <v/>
      </c>
      <c r="C548" s="509" t="str">
        <f t="array" ref="C548">IFERROR(IF(INDEX('Disaggregation Records'!$E$95:$E$183,MATCH(LEFT(Z548,255),LEFT('Disaggregation Records'!$D$95:$D$183,255),0))=0,"",INDEX('Disaggregation Records'!$E$95:$E$183,MATCH(LEFT(Z548,255),LEFT('Disaggregation Records'!$D$95:$D$183,255),0))),"")</f>
        <v/>
      </c>
      <c r="D548" s="509" t="str">
        <f t="array" ref="D548">IFERROR(IF(INDEX('Disaggregation Records'!$F$95:$F$183,MATCH(LEFT(Z548,255),LEFT('Disaggregation Records'!$D$95:$D$183,255),0))=0,"",INDEX('Disaggregation Records'!$F$95:$F$183,MATCH(LEFT(Z548,255),LEFT('Disaggregation Records'!$D$95:$D$183,255),0))),"")</f>
        <v/>
      </c>
      <c r="E548" s="416" t="str">
        <f t="array" ref="E548">IFERROR(IF(INDEX('Disaggregation Data'!$K$315:$K$616,MATCH(LEFT(X548,255),LEFT('Disaggregation Data'!$J$315:$J$616,255),0))=0,"",INDEX('Disaggregation Data'!$K$315:$K$616,MATCH(LEFT(X548,255),LEFT('Disaggregation Data'!J$315:$J$616,255),0))),"")</f>
        <v/>
      </c>
      <c r="F548" s="417" t="str">
        <f t="array" ref="F548">IFERROR(IF(INDEX('Disaggregation Data'!$L$315:$L$616,MATCH(LEFT(X548,255),LEFT('Disaggregation Data'!$J$315:$J$616,255),0))=0,"",INDEX('Disaggregation Data'!$L$315:$L$616,MATCH(LEFT(X548,255),LEFT('Disaggregation Data'!J$315:$J$616,255),0))),"")</f>
        <v/>
      </c>
      <c r="G548" s="481" t="str">
        <f t="array" ref="G548">IFERROR(IF(INDEX('Disaggregation Data'!$M$315:$M$616,MATCH(LEFT(X548,255),LEFT('Disaggregation Data'!$J$315:$J$616,255),0))=0,(E548/F548)*100,INDEX('Disaggregation Data'!$M$315:$M$616,MATCH(LEFT(X548,255),LEFT('Disaggregation Data'!J$315:$J$616,255),0))),"")</f>
        <v/>
      </c>
      <c r="H548" s="420" t="str">
        <f t="array" ref="H548">IFERROR(IF(INDEX('Disaggregation Data'!$N$315:$N$616,MATCH(LEFT(X548,255),LEFT('Disaggregation Data'!$J$315:$J$616,255),0))=0,"",INDEX('Disaggregation Data'!$N$315:$N$616,MATCH(LEFT(X548,255),LEFT('Disaggregation Data'!J$315:$J$616,255),0))),"")</f>
        <v/>
      </c>
      <c r="I548" s="420" t="str">
        <f t="array" ref="I548">IFERROR(IF(INDEX('Disaggregation Data'!$Q$315:$Q$616,MATCH(LEFT(X548,255),LEFT('Disaggregation Data'!$J$315:$J$616,255),0))=0,"",INDEX('Disaggregation Data'!$Q$315:$Q$616,MATCH(LEFT(X548,255),LEFT('Disaggregation Data'!J$315:$J$616,255),0))),"")</f>
        <v/>
      </c>
      <c r="J548" s="434" t="str">
        <f t="array" ref="J548">IFERROR(IF(INDEX('Disaggregation Data'!$R$315:$R$616,MATCH(LEFT(X548,255),LEFT('Disaggregation Data'!$J$315:$J$616,255),0))=0,"",INDEX('Disaggregation Data'!$R$315:$R$616,MATCH(LEFT(X548,255),LEFT('Disaggregation Data'!J$315:$J$616,255),0))),"")</f>
        <v/>
      </c>
      <c r="K548" s="471"/>
      <c r="L548" s="471"/>
      <c r="M548" s="471"/>
      <c r="N548" s="471"/>
      <c r="O548" s="471"/>
      <c r="P548" s="416"/>
      <c r="Q548" s="416"/>
      <c r="R548" s="416"/>
      <c r="S548" s="416"/>
      <c r="T548" s="416"/>
      <c r="U548" s="420" t="str">
        <f t="array" ref="U548">IFERROR(IF(INDEX('Disaggregation Data'!$O$315:$O$616,MATCH(LEFT(X548,255),LEFT('Disaggregation Data'!$J$315:$J$616,255),0))=0,"",INDEX('Disaggregation Data'!$O$315:$O$616,MATCH(LEFT(X548,255),LEFT('Disaggregation Data'!J$315:$J$616,255),0))),"")</f>
        <v/>
      </c>
      <c r="V548" s="434" t="str">
        <f t="array" ref="V548">IFERROR(IF(INDEX('Disaggregation Data'!$P$315:$P$616,MATCH(LEFT(X548,255),LEFT('Disaggregation Data'!$J$315:$J$616,255),0))=0,"",INDEX('Disaggregation Data'!$P$315:$P$616,MATCH(LEFT(X548,255),LEFT('Disaggregation Data'!J$315:$J$616,255),0))),"")</f>
        <v/>
      </c>
      <c r="W548" s="514"/>
      <c r="X548" s="514" t="str">
        <f t="shared" si="36"/>
        <v/>
      </c>
      <c r="Y548" s="514">
        <f t="shared" si="37"/>
        <v>181</v>
      </c>
      <c r="Z548" s="514" t="str">
        <f t="shared" si="38"/>
        <v/>
      </c>
      <c r="AA548" s="514" t="b">
        <f t="shared" si="39"/>
        <v>0</v>
      </c>
      <c r="AB548" s="514" t="s">
        <v>2067</v>
      </c>
      <c r="AC548" s="514" t="str">
        <f t="array" ref="AC548">IFERROR(IF(INDEX('Disaggregation Records'!$G$95:$G$183,MATCH(LEFT(Z548,255),LEFT('Disaggregation Records'!$D$95:$D$183,255),0))=0,"",INDEX('Disaggregation Records'!$G$95:$G$183,MATCH(LEFT(Z548,255),LEFT('Disaggregation Records'!$D$95:$D$183,255),0))),"")</f>
        <v/>
      </c>
      <c r="AD548" s="514" t="s">
        <v>890</v>
      </c>
      <c r="AE548" s="379"/>
      <c r="AF548" s="133"/>
      <c r="AG548" s="133"/>
    </row>
    <row r="549" spans="1:33" ht="47.1" customHeight="1" x14ac:dyDescent="0.25">
      <c r="A549" s="396">
        <v>23</v>
      </c>
      <c r="B549" s="414" t="str">
        <f>IFERROR(VLOOKUP(A549,'Coverage Indicators - Section D'!$A$10:$Y$42,25,FALSE),"")</f>
        <v/>
      </c>
      <c r="C549" s="509" t="str">
        <f t="array" ref="C549">IFERROR(IF(INDEX('Disaggregation Records'!$E$95:$E$183,MATCH(LEFT(Z549,255),LEFT('Disaggregation Records'!$D$95:$D$183,255),0))=0,"",INDEX('Disaggregation Records'!$E$95:$E$183,MATCH(LEFT(Z549,255),LEFT('Disaggregation Records'!$D$95:$D$183,255),0))),"")</f>
        <v/>
      </c>
      <c r="D549" s="509" t="str">
        <f t="array" ref="D549">IFERROR(IF(INDEX('Disaggregation Records'!$F$95:$F$183,MATCH(LEFT(Z549,255),LEFT('Disaggregation Records'!$D$95:$D$183,255),0))=0,"",INDEX('Disaggregation Records'!$F$95:$F$183,MATCH(LEFT(Z549,255),LEFT('Disaggregation Records'!$D$95:$D$183,255),0))),"")</f>
        <v/>
      </c>
      <c r="E549" s="416" t="str">
        <f t="array" ref="E549">IFERROR(IF(INDEX('Disaggregation Data'!$K$315:$K$616,MATCH(LEFT(X549,255),LEFT('Disaggregation Data'!$J$315:$J$616,255),0))=0,"",INDEX('Disaggregation Data'!$K$315:$K$616,MATCH(LEFT(X549,255),LEFT('Disaggregation Data'!J$315:$J$616,255),0))),"")</f>
        <v/>
      </c>
      <c r="F549" s="417" t="str">
        <f t="array" ref="F549">IFERROR(IF(INDEX('Disaggregation Data'!$L$315:$L$616,MATCH(LEFT(X549,255),LEFT('Disaggregation Data'!$J$315:$J$616,255),0))=0,"",INDEX('Disaggregation Data'!$L$315:$L$616,MATCH(LEFT(X549,255),LEFT('Disaggregation Data'!J$315:$J$616,255),0))),"")</f>
        <v/>
      </c>
      <c r="G549" s="481" t="str">
        <f t="array" ref="G549">IFERROR(IF(INDEX('Disaggregation Data'!$M$315:$M$616,MATCH(LEFT(X549,255),LEFT('Disaggregation Data'!$J$315:$J$616,255),0))=0,(E549/F549)*100,INDEX('Disaggregation Data'!$M$315:$M$616,MATCH(LEFT(X549,255),LEFT('Disaggregation Data'!J$315:$J$616,255),0))),"")</f>
        <v/>
      </c>
      <c r="H549" s="420" t="str">
        <f t="array" ref="H549">IFERROR(IF(INDEX('Disaggregation Data'!$N$315:$N$616,MATCH(LEFT(X549,255),LEFT('Disaggregation Data'!$J$315:$J$616,255),0))=0,"",INDEX('Disaggregation Data'!$N$315:$N$616,MATCH(LEFT(X549,255),LEFT('Disaggregation Data'!J$315:$J$616,255),0))),"")</f>
        <v/>
      </c>
      <c r="I549" s="420" t="str">
        <f t="array" ref="I549">IFERROR(IF(INDEX('Disaggregation Data'!$Q$315:$Q$616,MATCH(LEFT(X549,255),LEFT('Disaggregation Data'!$J$315:$J$616,255),0))=0,"",INDEX('Disaggregation Data'!$Q$315:$Q$616,MATCH(LEFT(X549,255),LEFT('Disaggregation Data'!J$315:$J$616,255),0))),"")</f>
        <v/>
      </c>
      <c r="J549" s="434" t="str">
        <f t="array" ref="J549">IFERROR(IF(INDEX('Disaggregation Data'!$R$315:$R$616,MATCH(LEFT(X549,255),LEFT('Disaggregation Data'!$J$315:$J$616,255),0))=0,"",INDEX('Disaggregation Data'!$R$315:$R$616,MATCH(LEFT(X549,255),LEFT('Disaggregation Data'!J$315:$J$616,255),0))),"")</f>
        <v/>
      </c>
      <c r="K549" s="471"/>
      <c r="L549" s="471"/>
      <c r="M549" s="471"/>
      <c r="N549" s="471"/>
      <c r="O549" s="471"/>
      <c r="P549" s="416"/>
      <c r="Q549" s="416"/>
      <c r="R549" s="416"/>
      <c r="S549" s="416"/>
      <c r="T549" s="416"/>
      <c r="U549" s="420" t="str">
        <f t="array" ref="U549">IFERROR(IF(INDEX('Disaggregation Data'!$O$315:$O$616,MATCH(LEFT(X549,255),LEFT('Disaggregation Data'!$J$315:$J$616,255),0))=0,"",INDEX('Disaggregation Data'!$O$315:$O$616,MATCH(LEFT(X549,255),LEFT('Disaggregation Data'!J$315:$J$616,255),0))),"")</f>
        <v/>
      </c>
      <c r="V549" s="434" t="str">
        <f t="array" ref="V549">IFERROR(IF(INDEX('Disaggregation Data'!$P$315:$P$616,MATCH(LEFT(X549,255),LEFT('Disaggregation Data'!$J$315:$J$616,255),0))=0,"",INDEX('Disaggregation Data'!$P$315:$P$616,MATCH(LEFT(X549,255),LEFT('Disaggregation Data'!J$315:$J$616,255),0))),"")</f>
        <v/>
      </c>
      <c r="W549" s="514"/>
      <c r="X549" s="514" t="str">
        <f t="shared" si="36"/>
        <v/>
      </c>
      <c r="Y549" s="514">
        <f t="shared" si="37"/>
        <v>182</v>
      </c>
      <c r="Z549" s="514" t="str">
        <f t="shared" si="38"/>
        <v/>
      </c>
      <c r="AA549" s="514" t="b">
        <f t="shared" si="39"/>
        <v>0</v>
      </c>
      <c r="AB549" s="514" t="s">
        <v>2068</v>
      </c>
      <c r="AC549" s="514" t="str">
        <f t="array" ref="AC549">IFERROR(IF(INDEX('Disaggregation Records'!$G$95:$G$183,MATCH(LEFT(Z549,255),LEFT('Disaggregation Records'!$D$95:$D$183,255),0))=0,"",INDEX('Disaggregation Records'!$G$95:$G$183,MATCH(LEFT(Z549,255),LEFT('Disaggregation Records'!$D$95:$D$183,255),0))),"")</f>
        <v/>
      </c>
      <c r="AD549" s="514" t="s">
        <v>890</v>
      </c>
      <c r="AE549" s="379"/>
      <c r="AF549" s="133"/>
      <c r="AG549" s="133"/>
    </row>
    <row r="550" spans="1:33" ht="47.1" customHeight="1" x14ac:dyDescent="0.25">
      <c r="A550" s="396">
        <v>23</v>
      </c>
      <c r="B550" s="414" t="str">
        <f>IFERROR(VLOOKUP(A550,'Coverage Indicators - Section D'!$A$10:$Y$42,25,FALSE),"")</f>
        <v/>
      </c>
      <c r="C550" s="509" t="str">
        <f t="array" ref="C550">IFERROR(IF(INDEX('Disaggregation Records'!$E$95:$E$183,MATCH(LEFT(Z550,255),LEFT('Disaggregation Records'!$D$95:$D$183,255),0))=0,"",INDEX('Disaggregation Records'!$E$95:$E$183,MATCH(LEFT(Z550,255),LEFT('Disaggregation Records'!$D$95:$D$183,255),0))),"")</f>
        <v/>
      </c>
      <c r="D550" s="509" t="str">
        <f t="array" ref="D550">IFERROR(IF(INDEX('Disaggregation Records'!$F$95:$F$183,MATCH(LEFT(Z550,255),LEFT('Disaggregation Records'!$D$95:$D$183,255),0))=0,"",INDEX('Disaggregation Records'!$F$95:$F$183,MATCH(LEFT(Z550,255),LEFT('Disaggregation Records'!$D$95:$D$183,255),0))),"")</f>
        <v/>
      </c>
      <c r="E550" s="416" t="str">
        <f t="array" ref="E550">IFERROR(IF(INDEX('Disaggregation Data'!$K$315:$K$616,MATCH(LEFT(X550,255),LEFT('Disaggregation Data'!$J$315:$J$616,255),0))=0,"",INDEX('Disaggregation Data'!$K$315:$K$616,MATCH(LEFT(X550,255),LEFT('Disaggregation Data'!J$315:$J$616,255),0))),"")</f>
        <v/>
      </c>
      <c r="F550" s="417" t="str">
        <f t="array" ref="F550">IFERROR(IF(INDEX('Disaggregation Data'!$L$315:$L$616,MATCH(LEFT(X550,255),LEFT('Disaggregation Data'!$J$315:$J$616,255),0))=0,"",INDEX('Disaggregation Data'!$L$315:$L$616,MATCH(LEFT(X550,255),LEFT('Disaggregation Data'!J$315:$J$616,255),0))),"")</f>
        <v/>
      </c>
      <c r="G550" s="481" t="str">
        <f t="array" ref="G550">IFERROR(IF(INDEX('Disaggregation Data'!$M$315:$M$616,MATCH(LEFT(X550,255),LEFT('Disaggregation Data'!$J$315:$J$616,255),0))=0,(E550/F550)*100,INDEX('Disaggregation Data'!$M$315:$M$616,MATCH(LEFT(X550,255),LEFT('Disaggregation Data'!J$315:$J$616,255),0))),"")</f>
        <v/>
      </c>
      <c r="H550" s="420" t="str">
        <f t="array" ref="H550">IFERROR(IF(INDEX('Disaggregation Data'!$N$315:$N$616,MATCH(LEFT(X550,255),LEFT('Disaggregation Data'!$J$315:$J$616,255),0))=0,"",INDEX('Disaggregation Data'!$N$315:$N$616,MATCH(LEFT(X550,255),LEFT('Disaggregation Data'!J$315:$J$616,255),0))),"")</f>
        <v/>
      </c>
      <c r="I550" s="420" t="str">
        <f t="array" ref="I550">IFERROR(IF(INDEX('Disaggregation Data'!$Q$315:$Q$616,MATCH(LEFT(X550,255),LEFT('Disaggregation Data'!$J$315:$J$616,255),0))=0,"",INDEX('Disaggregation Data'!$Q$315:$Q$616,MATCH(LEFT(X550,255),LEFT('Disaggregation Data'!J$315:$J$616,255),0))),"")</f>
        <v/>
      </c>
      <c r="J550" s="434" t="str">
        <f t="array" ref="J550">IFERROR(IF(INDEX('Disaggregation Data'!$R$315:$R$616,MATCH(LEFT(X550,255),LEFT('Disaggregation Data'!$J$315:$J$616,255),0))=0,"",INDEX('Disaggregation Data'!$R$315:$R$616,MATCH(LEFT(X550,255),LEFT('Disaggregation Data'!J$315:$J$616,255),0))),"")</f>
        <v/>
      </c>
      <c r="K550" s="471"/>
      <c r="L550" s="471"/>
      <c r="M550" s="471"/>
      <c r="N550" s="471"/>
      <c r="O550" s="471"/>
      <c r="P550" s="416"/>
      <c r="Q550" s="416"/>
      <c r="R550" s="416"/>
      <c r="S550" s="416"/>
      <c r="T550" s="416"/>
      <c r="U550" s="420" t="str">
        <f t="array" ref="U550">IFERROR(IF(INDEX('Disaggregation Data'!$O$315:$O$616,MATCH(LEFT(X550,255),LEFT('Disaggregation Data'!$J$315:$J$616,255),0))=0,"",INDEX('Disaggregation Data'!$O$315:$O$616,MATCH(LEFT(X550,255),LEFT('Disaggregation Data'!J$315:$J$616,255),0))),"")</f>
        <v/>
      </c>
      <c r="V550" s="434" t="str">
        <f t="array" ref="V550">IFERROR(IF(INDEX('Disaggregation Data'!$P$315:$P$616,MATCH(LEFT(X550,255),LEFT('Disaggregation Data'!$J$315:$J$616,255),0))=0,"",INDEX('Disaggregation Data'!$P$315:$P$616,MATCH(LEFT(X550,255),LEFT('Disaggregation Data'!J$315:$J$616,255),0))),"")</f>
        <v/>
      </c>
      <c r="W550" s="514"/>
      <c r="X550" s="514" t="str">
        <f t="shared" si="36"/>
        <v/>
      </c>
      <c r="Y550" s="514">
        <f t="shared" si="37"/>
        <v>183</v>
      </c>
      <c r="Z550" s="514" t="str">
        <f t="shared" si="38"/>
        <v/>
      </c>
      <c r="AA550" s="514" t="b">
        <f t="shared" si="39"/>
        <v>0</v>
      </c>
      <c r="AB550" s="514" t="s">
        <v>2069</v>
      </c>
      <c r="AC550" s="514" t="str">
        <f t="array" ref="AC550">IFERROR(IF(INDEX('Disaggregation Records'!$G$95:$G$183,MATCH(LEFT(Z550,255),LEFT('Disaggregation Records'!$D$95:$D$183,255),0))=0,"",INDEX('Disaggregation Records'!$G$95:$G$183,MATCH(LEFT(Z550,255),LEFT('Disaggregation Records'!$D$95:$D$183,255),0))),"")</f>
        <v/>
      </c>
      <c r="AD550" s="514" t="s">
        <v>890</v>
      </c>
      <c r="AE550" s="379"/>
      <c r="AF550" s="133"/>
      <c r="AG550" s="133"/>
    </row>
    <row r="551" spans="1:33" ht="47.1" customHeight="1" x14ac:dyDescent="0.25">
      <c r="A551" s="396">
        <v>23</v>
      </c>
      <c r="B551" s="414" t="str">
        <f>IFERROR(VLOOKUP(A551,'Coverage Indicators - Section D'!$A$10:$Y$42,25,FALSE),"")</f>
        <v/>
      </c>
      <c r="C551" s="509" t="str">
        <f t="array" ref="C551">IFERROR(IF(INDEX('Disaggregation Records'!$E$95:$E$183,MATCH(LEFT(Z551,255),LEFT('Disaggregation Records'!$D$95:$D$183,255),0))=0,"",INDEX('Disaggregation Records'!$E$95:$E$183,MATCH(LEFT(Z551,255),LEFT('Disaggregation Records'!$D$95:$D$183,255),0))),"")</f>
        <v/>
      </c>
      <c r="D551" s="509" t="str">
        <f t="array" ref="D551">IFERROR(IF(INDEX('Disaggregation Records'!$F$95:$F$183,MATCH(LEFT(Z551,255),LEFT('Disaggregation Records'!$D$95:$D$183,255),0))=0,"",INDEX('Disaggregation Records'!$F$95:$F$183,MATCH(LEFT(Z551,255),LEFT('Disaggregation Records'!$D$95:$D$183,255),0))),"")</f>
        <v/>
      </c>
      <c r="E551" s="416" t="str">
        <f t="array" ref="E551">IFERROR(IF(INDEX('Disaggregation Data'!$K$315:$K$616,MATCH(LEFT(X551,255),LEFT('Disaggregation Data'!$J$315:$J$616,255),0))=0,"",INDEX('Disaggregation Data'!$K$315:$K$616,MATCH(LEFT(X551,255),LEFT('Disaggregation Data'!J$315:$J$616,255),0))),"")</f>
        <v/>
      </c>
      <c r="F551" s="417" t="str">
        <f t="array" ref="F551">IFERROR(IF(INDEX('Disaggregation Data'!$L$315:$L$616,MATCH(LEFT(X551,255),LEFT('Disaggregation Data'!$J$315:$J$616,255),0))=0,"",INDEX('Disaggregation Data'!$L$315:$L$616,MATCH(LEFT(X551,255),LEFT('Disaggregation Data'!J$315:$J$616,255),0))),"")</f>
        <v/>
      </c>
      <c r="G551" s="481" t="str">
        <f t="array" ref="G551">IFERROR(IF(INDEX('Disaggregation Data'!$M$315:$M$616,MATCH(LEFT(X551,255),LEFT('Disaggregation Data'!$J$315:$J$616,255),0))=0,(E551/F551)*100,INDEX('Disaggregation Data'!$M$315:$M$616,MATCH(LEFT(X551,255),LEFT('Disaggregation Data'!J$315:$J$616,255),0))),"")</f>
        <v/>
      </c>
      <c r="H551" s="420" t="str">
        <f t="array" ref="H551">IFERROR(IF(INDEX('Disaggregation Data'!$N$315:$N$616,MATCH(LEFT(X551,255),LEFT('Disaggregation Data'!$J$315:$J$616,255),0))=0,"",INDEX('Disaggregation Data'!$N$315:$N$616,MATCH(LEFT(X551,255),LEFT('Disaggregation Data'!J$315:$J$616,255),0))),"")</f>
        <v/>
      </c>
      <c r="I551" s="420" t="str">
        <f t="array" ref="I551">IFERROR(IF(INDEX('Disaggregation Data'!$Q$315:$Q$616,MATCH(LEFT(X551,255),LEFT('Disaggregation Data'!$J$315:$J$616,255),0))=0,"",INDEX('Disaggregation Data'!$Q$315:$Q$616,MATCH(LEFT(X551,255),LEFT('Disaggregation Data'!J$315:$J$616,255),0))),"")</f>
        <v/>
      </c>
      <c r="J551" s="434" t="str">
        <f t="array" ref="J551">IFERROR(IF(INDEX('Disaggregation Data'!$R$315:$R$616,MATCH(LEFT(X551,255),LEFT('Disaggregation Data'!$J$315:$J$616,255),0))=0,"",INDEX('Disaggregation Data'!$R$315:$R$616,MATCH(LEFT(X551,255),LEFT('Disaggregation Data'!J$315:$J$616,255),0))),"")</f>
        <v/>
      </c>
      <c r="K551" s="471"/>
      <c r="L551" s="471"/>
      <c r="M551" s="471"/>
      <c r="N551" s="471"/>
      <c r="O551" s="471"/>
      <c r="P551" s="416"/>
      <c r="Q551" s="416"/>
      <c r="R551" s="416"/>
      <c r="S551" s="416"/>
      <c r="T551" s="416"/>
      <c r="U551" s="420" t="str">
        <f t="array" ref="U551">IFERROR(IF(INDEX('Disaggregation Data'!$O$315:$O$616,MATCH(LEFT(X551,255),LEFT('Disaggregation Data'!$J$315:$J$616,255),0))=0,"",INDEX('Disaggregation Data'!$O$315:$O$616,MATCH(LEFT(X551,255),LEFT('Disaggregation Data'!J$315:$J$616,255),0))),"")</f>
        <v/>
      </c>
      <c r="V551" s="434" t="str">
        <f t="array" ref="V551">IFERROR(IF(INDEX('Disaggregation Data'!$P$315:$P$616,MATCH(LEFT(X551,255),LEFT('Disaggregation Data'!$J$315:$J$616,255),0))=0,"",INDEX('Disaggregation Data'!$P$315:$P$616,MATCH(LEFT(X551,255),LEFT('Disaggregation Data'!J$315:$J$616,255),0))),"")</f>
        <v/>
      </c>
      <c r="W551" s="514"/>
      <c r="X551" s="514" t="str">
        <f t="shared" si="36"/>
        <v/>
      </c>
      <c r="Y551" s="514">
        <f t="shared" si="37"/>
        <v>184</v>
      </c>
      <c r="Z551" s="514" t="str">
        <f t="shared" si="38"/>
        <v/>
      </c>
      <c r="AA551" s="514" t="b">
        <f t="shared" si="39"/>
        <v>0</v>
      </c>
      <c r="AB551" s="514" t="s">
        <v>2070</v>
      </c>
      <c r="AC551" s="514" t="str">
        <f t="array" ref="AC551">IFERROR(IF(INDEX('Disaggregation Records'!$G$95:$G$183,MATCH(LEFT(Z551,255),LEFT('Disaggregation Records'!$D$95:$D$183,255),0))=0,"",INDEX('Disaggregation Records'!$G$95:$G$183,MATCH(LEFT(Z551,255),LEFT('Disaggregation Records'!$D$95:$D$183,255),0))),"")</f>
        <v/>
      </c>
      <c r="AD551" s="514" t="s">
        <v>890</v>
      </c>
      <c r="AE551" s="379"/>
      <c r="AF551" s="133"/>
      <c r="AG551" s="133"/>
    </row>
    <row r="552" spans="1:33" ht="47.1" customHeight="1" x14ac:dyDescent="0.25">
      <c r="A552" s="396">
        <v>23</v>
      </c>
      <c r="B552" s="414" t="str">
        <f>IFERROR(VLOOKUP(A552,'Coverage Indicators - Section D'!$A$10:$Y$42,25,FALSE),"")</f>
        <v/>
      </c>
      <c r="C552" s="509" t="str">
        <f t="array" ref="C552">IFERROR(IF(INDEX('Disaggregation Records'!$E$95:$E$183,MATCH(LEFT(Z552,255),LEFT('Disaggregation Records'!$D$95:$D$183,255),0))=0,"",INDEX('Disaggregation Records'!$E$95:$E$183,MATCH(LEFT(Z552,255),LEFT('Disaggregation Records'!$D$95:$D$183,255),0))),"")</f>
        <v/>
      </c>
      <c r="D552" s="509" t="str">
        <f t="array" ref="D552">IFERROR(IF(INDEX('Disaggregation Records'!$F$95:$F$183,MATCH(LEFT(Z552,255),LEFT('Disaggregation Records'!$D$95:$D$183,255),0))=0,"",INDEX('Disaggregation Records'!$F$95:$F$183,MATCH(LEFT(Z552,255),LEFT('Disaggregation Records'!$D$95:$D$183,255),0))),"")</f>
        <v/>
      </c>
      <c r="E552" s="416" t="str">
        <f t="array" ref="E552">IFERROR(IF(INDEX('Disaggregation Data'!$K$315:$K$616,MATCH(LEFT(X552,255),LEFT('Disaggregation Data'!$J$315:$J$616,255),0))=0,"",INDEX('Disaggregation Data'!$K$315:$K$616,MATCH(LEFT(X552,255),LEFT('Disaggregation Data'!J$315:$J$616,255),0))),"")</f>
        <v/>
      </c>
      <c r="F552" s="417" t="str">
        <f t="array" ref="F552">IFERROR(IF(INDEX('Disaggregation Data'!$L$315:$L$616,MATCH(LEFT(X552,255),LEFT('Disaggregation Data'!$J$315:$J$616,255),0))=0,"",INDEX('Disaggregation Data'!$L$315:$L$616,MATCH(LEFT(X552,255),LEFT('Disaggregation Data'!J$315:$J$616,255),0))),"")</f>
        <v/>
      </c>
      <c r="G552" s="481" t="str">
        <f t="array" ref="G552">IFERROR(IF(INDEX('Disaggregation Data'!$M$315:$M$616,MATCH(LEFT(X552,255),LEFT('Disaggregation Data'!$J$315:$J$616,255),0))=0,(E552/F552)*100,INDEX('Disaggregation Data'!$M$315:$M$616,MATCH(LEFT(X552,255),LEFT('Disaggregation Data'!J$315:$J$616,255),0))),"")</f>
        <v/>
      </c>
      <c r="H552" s="420" t="str">
        <f t="array" ref="H552">IFERROR(IF(INDEX('Disaggregation Data'!$N$315:$N$616,MATCH(LEFT(X552,255),LEFT('Disaggregation Data'!$J$315:$J$616,255),0))=0,"",INDEX('Disaggregation Data'!$N$315:$N$616,MATCH(LEFT(X552,255),LEFT('Disaggregation Data'!J$315:$J$616,255),0))),"")</f>
        <v/>
      </c>
      <c r="I552" s="420" t="str">
        <f t="array" ref="I552">IFERROR(IF(INDEX('Disaggregation Data'!$Q$315:$Q$616,MATCH(LEFT(X552,255),LEFT('Disaggregation Data'!$J$315:$J$616,255),0))=0,"",INDEX('Disaggregation Data'!$Q$315:$Q$616,MATCH(LEFT(X552,255),LEFT('Disaggregation Data'!J$315:$J$616,255),0))),"")</f>
        <v/>
      </c>
      <c r="J552" s="434" t="str">
        <f t="array" ref="J552">IFERROR(IF(INDEX('Disaggregation Data'!$R$315:$R$616,MATCH(LEFT(X552,255),LEFT('Disaggregation Data'!$J$315:$J$616,255),0))=0,"",INDEX('Disaggregation Data'!$R$315:$R$616,MATCH(LEFT(X552,255),LEFT('Disaggregation Data'!J$315:$J$616,255),0))),"")</f>
        <v/>
      </c>
      <c r="K552" s="471"/>
      <c r="L552" s="471"/>
      <c r="M552" s="471"/>
      <c r="N552" s="471"/>
      <c r="O552" s="471"/>
      <c r="P552" s="416"/>
      <c r="Q552" s="416"/>
      <c r="R552" s="416"/>
      <c r="S552" s="416"/>
      <c r="T552" s="416"/>
      <c r="U552" s="420" t="str">
        <f t="array" ref="U552">IFERROR(IF(INDEX('Disaggregation Data'!$O$315:$O$616,MATCH(LEFT(X552,255),LEFT('Disaggregation Data'!$J$315:$J$616,255),0))=0,"",INDEX('Disaggregation Data'!$O$315:$O$616,MATCH(LEFT(X552,255),LEFT('Disaggregation Data'!J$315:$J$616,255),0))),"")</f>
        <v/>
      </c>
      <c r="V552" s="434" t="str">
        <f t="array" ref="V552">IFERROR(IF(INDEX('Disaggregation Data'!$P$315:$P$616,MATCH(LEFT(X552,255),LEFT('Disaggregation Data'!$J$315:$J$616,255),0))=0,"",INDEX('Disaggregation Data'!$P$315:$P$616,MATCH(LEFT(X552,255),LEFT('Disaggregation Data'!J$315:$J$616,255),0))),"")</f>
        <v/>
      </c>
      <c r="W552" s="514"/>
      <c r="X552" s="514" t="str">
        <f t="shared" si="36"/>
        <v/>
      </c>
      <c r="Y552" s="514">
        <f t="shared" si="37"/>
        <v>185</v>
      </c>
      <c r="Z552" s="514" t="str">
        <f t="shared" si="38"/>
        <v/>
      </c>
      <c r="AA552" s="514" t="b">
        <f t="shared" si="39"/>
        <v>0</v>
      </c>
      <c r="AB552" s="514" t="s">
        <v>2071</v>
      </c>
      <c r="AC552" s="514" t="str">
        <f t="array" ref="AC552">IFERROR(IF(INDEX('Disaggregation Records'!$G$95:$G$183,MATCH(LEFT(Z552,255),LEFT('Disaggregation Records'!$D$95:$D$183,255),0))=0,"",INDEX('Disaggregation Records'!$G$95:$G$183,MATCH(LEFT(Z552,255),LEFT('Disaggregation Records'!$D$95:$D$183,255),0))),"")</f>
        <v/>
      </c>
      <c r="AD552" s="514" t="s">
        <v>890</v>
      </c>
      <c r="AE552" s="379"/>
      <c r="AF552" s="133"/>
      <c r="AG552" s="133"/>
    </row>
    <row r="553" spans="1:33" ht="47.1" customHeight="1" x14ac:dyDescent="0.25">
      <c r="A553" s="396">
        <v>23</v>
      </c>
      <c r="B553" s="414" t="str">
        <f>IFERROR(VLOOKUP(A553,'Coverage Indicators - Section D'!$A$10:$Y$42,25,FALSE),"")</f>
        <v/>
      </c>
      <c r="C553" s="509" t="str">
        <f t="array" ref="C553">IFERROR(IF(INDEX('Disaggregation Records'!$E$95:$E$183,MATCH(LEFT(Z553,255),LEFT('Disaggregation Records'!$D$95:$D$183,255),0))=0,"",INDEX('Disaggregation Records'!$E$95:$E$183,MATCH(LEFT(Z553,255),LEFT('Disaggregation Records'!$D$95:$D$183,255),0))),"")</f>
        <v/>
      </c>
      <c r="D553" s="509" t="str">
        <f t="array" ref="D553">IFERROR(IF(INDEX('Disaggregation Records'!$F$95:$F$183,MATCH(LEFT(Z553,255),LEFT('Disaggregation Records'!$D$95:$D$183,255),0))=0,"",INDEX('Disaggregation Records'!$F$95:$F$183,MATCH(LEFT(Z553,255),LEFT('Disaggregation Records'!$D$95:$D$183,255),0))),"")</f>
        <v/>
      </c>
      <c r="E553" s="416" t="str">
        <f t="array" ref="E553">IFERROR(IF(INDEX('Disaggregation Data'!$K$315:$K$616,MATCH(LEFT(X553,255),LEFT('Disaggregation Data'!$J$315:$J$616,255),0))=0,"",INDEX('Disaggregation Data'!$K$315:$K$616,MATCH(LEFT(X553,255),LEFT('Disaggregation Data'!J$315:$J$616,255),0))),"")</f>
        <v/>
      </c>
      <c r="F553" s="417" t="str">
        <f t="array" ref="F553">IFERROR(IF(INDEX('Disaggregation Data'!$L$315:$L$616,MATCH(LEFT(X553,255),LEFT('Disaggregation Data'!$J$315:$J$616,255),0))=0,"",INDEX('Disaggregation Data'!$L$315:$L$616,MATCH(LEFT(X553,255),LEFT('Disaggregation Data'!J$315:$J$616,255),0))),"")</f>
        <v/>
      </c>
      <c r="G553" s="481" t="str">
        <f t="array" ref="G553">IFERROR(IF(INDEX('Disaggregation Data'!$M$315:$M$616,MATCH(LEFT(X553,255),LEFT('Disaggregation Data'!$J$315:$J$616,255),0))=0,(E553/F553)*100,INDEX('Disaggregation Data'!$M$315:$M$616,MATCH(LEFT(X553,255),LEFT('Disaggregation Data'!J$315:$J$616,255),0))),"")</f>
        <v/>
      </c>
      <c r="H553" s="420" t="str">
        <f t="array" ref="H553">IFERROR(IF(INDEX('Disaggregation Data'!$N$315:$N$616,MATCH(LEFT(X553,255),LEFT('Disaggregation Data'!$J$315:$J$616,255),0))=0,"",INDEX('Disaggregation Data'!$N$315:$N$616,MATCH(LEFT(X553,255),LEFT('Disaggregation Data'!J$315:$J$616,255),0))),"")</f>
        <v/>
      </c>
      <c r="I553" s="420" t="str">
        <f t="array" ref="I553">IFERROR(IF(INDEX('Disaggregation Data'!$Q$315:$Q$616,MATCH(LEFT(X553,255),LEFT('Disaggregation Data'!$J$315:$J$616,255),0))=0,"",INDEX('Disaggregation Data'!$Q$315:$Q$616,MATCH(LEFT(X553,255),LEFT('Disaggregation Data'!J$315:$J$616,255),0))),"")</f>
        <v/>
      </c>
      <c r="J553" s="434" t="str">
        <f t="array" ref="J553">IFERROR(IF(INDEX('Disaggregation Data'!$R$315:$R$616,MATCH(LEFT(X553,255),LEFT('Disaggregation Data'!$J$315:$J$616,255),0))=0,"",INDEX('Disaggregation Data'!$R$315:$R$616,MATCH(LEFT(X553,255),LEFT('Disaggregation Data'!J$315:$J$616,255),0))),"")</f>
        <v/>
      </c>
      <c r="K553" s="471"/>
      <c r="L553" s="471"/>
      <c r="M553" s="471"/>
      <c r="N553" s="471"/>
      <c r="O553" s="471"/>
      <c r="P553" s="416"/>
      <c r="Q553" s="416"/>
      <c r="R553" s="416"/>
      <c r="S553" s="416"/>
      <c r="T553" s="416"/>
      <c r="U553" s="420" t="str">
        <f t="array" ref="U553">IFERROR(IF(INDEX('Disaggregation Data'!$O$315:$O$616,MATCH(LEFT(X553,255),LEFT('Disaggregation Data'!$J$315:$J$616,255),0))=0,"",INDEX('Disaggregation Data'!$O$315:$O$616,MATCH(LEFT(X553,255),LEFT('Disaggregation Data'!J$315:$J$616,255),0))),"")</f>
        <v/>
      </c>
      <c r="V553" s="434" t="str">
        <f t="array" ref="V553">IFERROR(IF(INDEX('Disaggregation Data'!$P$315:$P$616,MATCH(LEFT(X553,255),LEFT('Disaggregation Data'!$J$315:$J$616,255),0))=0,"",INDEX('Disaggregation Data'!$P$315:$P$616,MATCH(LEFT(X553,255),LEFT('Disaggregation Data'!J$315:$J$616,255),0))),"")</f>
        <v/>
      </c>
      <c r="W553" s="514"/>
      <c r="X553" s="514" t="str">
        <f t="shared" si="36"/>
        <v/>
      </c>
      <c r="Y553" s="514">
        <f t="shared" si="37"/>
        <v>186</v>
      </c>
      <c r="Z553" s="514" t="str">
        <f t="shared" si="38"/>
        <v/>
      </c>
      <c r="AA553" s="514" t="b">
        <f t="shared" si="39"/>
        <v>0</v>
      </c>
      <c r="AB553" s="514" t="s">
        <v>2072</v>
      </c>
      <c r="AC553" s="514" t="str">
        <f t="array" ref="AC553">IFERROR(IF(INDEX('Disaggregation Records'!$G$95:$G$183,MATCH(LEFT(Z553,255),LEFT('Disaggregation Records'!$D$95:$D$183,255),0))=0,"",INDEX('Disaggregation Records'!$G$95:$G$183,MATCH(LEFT(Z553,255),LEFT('Disaggregation Records'!$D$95:$D$183,255),0))),"")</f>
        <v/>
      </c>
      <c r="AD553" s="514" t="s">
        <v>890</v>
      </c>
      <c r="AE553" s="379"/>
      <c r="AF553" s="133"/>
      <c r="AG553" s="133"/>
    </row>
    <row r="554" spans="1:33" ht="47.1" customHeight="1" x14ac:dyDescent="0.25">
      <c r="A554" s="396">
        <v>23</v>
      </c>
      <c r="B554" s="414" t="str">
        <f>IFERROR(VLOOKUP(A554,'Coverage Indicators - Section D'!$A$10:$Y$42,25,FALSE),"")</f>
        <v/>
      </c>
      <c r="C554" s="509" t="str">
        <f t="array" ref="C554">IFERROR(IF(INDEX('Disaggregation Records'!$E$95:$E$183,MATCH(LEFT(Z554,255),LEFT('Disaggregation Records'!$D$95:$D$183,255),0))=0,"",INDEX('Disaggregation Records'!$E$95:$E$183,MATCH(LEFT(Z554,255),LEFT('Disaggregation Records'!$D$95:$D$183,255),0))),"")</f>
        <v/>
      </c>
      <c r="D554" s="509" t="str">
        <f t="array" ref="D554">IFERROR(IF(INDEX('Disaggregation Records'!$F$95:$F$183,MATCH(LEFT(Z554,255),LEFT('Disaggregation Records'!$D$95:$D$183,255),0))=0,"",INDEX('Disaggregation Records'!$F$95:$F$183,MATCH(LEFT(Z554,255),LEFT('Disaggregation Records'!$D$95:$D$183,255),0))),"")</f>
        <v/>
      </c>
      <c r="E554" s="416" t="str">
        <f t="array" ref="E554">IFERROR(IF(INDEX('Disaggregation Data'!$K$315:$K$616,MATCH(LEFT(X554,255),LEFT('Disaggregation Data'!$J$315:$J$616,255),0))=0,"",INDEX('Disaggregation Data'!$K$315:$K$616,MATCH(LEFT(X554,255),LEFT('Disaggregation Data'!J$315:$J$616,255),0))),"")</f>
        <v/>
      </c>
      <c r="F554" s="417" t="str">
        <f t="array" ref="F554">IFERROR(IF(INDEX('Disaggregation Data'!$L$315:$L$616,MATCH(LEFT(X554,255),LEFT('Disaggregation Data'!$J$315:$J$616,255),0))=0,"",INDEX('Disaggregation Data'!$L$315:$L$616,MATCH(LEFT(X554,255),LEFT('Disaggregation Data'!J$315:$J$616,255),0))),"")</f>
        <v/>
      </c>
      <c r="G554" s="481" t="str">
        <f t="array" ref="G554">IFERROR(IF(INDEX('Disaggregation Data'!$M$315:$M$616,MATCH(LEFT(X554,255),LEFT('Disaggregation Data'!$J$315:$J$616,255),0))=0,(E554/F554)*100,INDEX('Disaggregation Data'!$M$315:$M$616,MATCH(LEFT(X554,255),LEFT('Disaggregation Data'!J$315:$J$616,255),0))),"")</f>
        <v/>
      </c>
      <c r="H554" s="420" t="str">
        <f t="array" ref="H554">IFERROR(IF(INDEX('Disaggregation Data'!$N$315:$N$616,MATCH(LEFT(X554,255),LEFT('Disaggregation Data'!$J$315:$J$616,255),0))=0,"",INDEX('Disaggregation Data'!$N$315:$N$616,MATCH(LEFT(X554,255),LEFT('Disaggregation Data'!J$315:$J$616,255),0))),"")</f>
        <v/>
      </c>
      <c r="I554" s="420" t="str">
        <f t="array" ref="I554">IFERROR(IF(INDEX('Disaggregation Data'!$Q$315:$Q$616,MATCH(LEFT(X554,255),LEFT('Disaggregation Data'!$J$315:$J$616,255),0))=0,"",INDEX('Disaggregation Data'!$Q$315:$Q$616,MATCH(LEFT(X554,255),LEFT('Disaggregation Data'!J$315:$J$616,255),0))),"")</f>
        <v/>
      </c>
      <c r="J554" s="434" t="str">
        <f t="array" ref="J554">IFERROR(IF(INDEX('Disaggregation Data'!$R$315:$R$616,MATCH(LEFT(X554,255),LEFT('Disaggregation Data'!$J$315:$J$616,255),0))=0,"",INDEX('Disaggregation Data'!$R$315:$R$616,MATCH(LEFT(X554,255),LEFT('Disaggregation Data'!J$315:$J$616,255),0))),"")</f>
        <v/>
      </c>
      <c r="K554" s="471"/>
      <c r="L554" s="471"/>
      <c r="M554" s="471"/>
      <c r="N554" s="471"/>
      <c r="O554" s="471"/>
      <c r="P554" s="416"/>
      <c r="Q554" s="416"/>
      <c r="R554" s="416"/>
      <c r="S554" s="416"/>
      <c r="T554" s="416"/>
      <c r="U554" s="420" t="str">
        <f t="array" ref="U554">IFERROR(IF(INDEX('Disaggregation Data'!$O$315:$O$616,MATCH(LEFT(X554,255),LEFT('Disaggregation Data'!$J$315:$J$616,255),0))=0,"",INDEX('Disaggregation Data'!$O$315:$O$616,MATCH(LEFT(X554,255),LEFT('Disaggregation Data'!J$315:$J$616,255),0))),"")</f>
        <v/>
      </c>
      <c r="V554" s="434" t="str">
        <f t="array" ref="V554">IFERROR(IF(INDEX('Disaggregation Data'!$P$315:$P$616,MATCH(LEFT(X554,255),LEFT('Disaggregation Data'!$J$315:$J$616,255),0))=0,"",INDEX('Disaggregation Data'!$P$315:$P$616,MATCH(LEFT(X554,255),LEFT('Disaggregation Data'!J$315:$J$616,255),0))),"")</f>
        <v/>
      </c>
      <c r="W554" s="514"/>
      <c r="X554" s="514" t="str">
        <f t="shared" si="36"/>
        <v/>
      </c>
      <c r="Y554" s="514">
        <f t="shared" si="37"/>
        <v>187</v>
      </c>
      <c r="Z554" s="514" t="str">
        <f t="shared" si="38"/>
        <v/>
      </c>
      <c r="AA554" s="514" t="b">
        <f t="shared" si="39"/>
        <v>0</v>
      </c>
      <c r="AB554" s="514" t="s">
        <v>2073</v>
      </c>
      <c r="AC554" s="514" t="str">
        <f t="array" ref="AC554">IFERROR(IF(INDEX('Disaggregation Records'!$G$95:$G$183,MATCH(LEFT(Z554,255),LEFT('Disaggregation Records'!$D$95:$D$183,255),0))=0,"",INDEX('Disaggregation Records'!$G$95:$G$183,MATCH(LEFT(Z554,255),LEFT('Disaggregation Records'!$D$95:$D$183,255),0))),"")</f>
        <v/>
      </c>
      <c r="AD554" s="514" t="s">
        <v>890</v>
      </c>
      <c r="AE554" s="379"/>
      <c r="AF554" s="133"/>
      <c r="AG554" s="133"/>
    </row>
    <row r="555" spans="1:33" ht="47.1" customHeight="1" x14ac:dyDescent="0.25">
      <c r="A555" s="396">
        <v>23</v>
      </c>
      <c r="B555" s="414" t="str">
        <f>IFERROR(VLOOKUP(A555,'Coverage Indicators - Section D'!$A$10:$Y$42,25,FALSE),"")</f>
        <v/>
      </c>
      <c r="C555" s="509" t="str">
        <f t="array" ref="C555">IFERROR(IF(INDEX('Disaggregation Records'!$E$95:$E$183,MATCH(LEFT(Z555,255),LEFT('Disaggregation Records'!$D$95:$D$183,255),0))=0,"",INDEX('Disaggregation Records'!$E$95:$E$183,MATCH(LEFT(Z555,255),LEFT('Disaggregation Records'!$D$95:$D$183,255),0))),"")</f>
        <v/>
      </c>
      <c r="D555" s="509" t="str">
        <f t="array" ref="D555">IFERROR(IF(INDEX('Disaggregation Records'!$F$95:$F$183,MATCH(LEFT(Z555,255),LEFT('Disaggregation Records'!$D$95:$D$183,255),0))=0,"",INDEX('Disaggregation Records'!$F$95:$F$183,MATCH(LEFT(Z555,255),LEFT('Disaggregation Records'!$D$95:$D$183,255),0))),"")</f>
        <v/>
      </c>
      <c r="E555" s="416" t="str">
        <f t="array" ref="E555">IFERROR(IF(INDEX('Disaggregation Data'!$K$315:$K$616,MATCH(LEFT(X555,255),LEFT('Disaggregation Data'!$J$315:$J$616,255),0))=0,"",INDEX('Disaggregation Data'!$K$315:$K$616,MATCH(LEFT(X555,255),LEFT('Disaggregation Data'!J$315:$J$616,255),0))),"")</f>
        <v/>
      </c>
      <c r="F555" s="417" t="str">
        <f t="array" ref="F555">IFERROR(IF(INDEX('Disaggregation Data'!$L$315:$L$616,MATCH(LEFT(X555,255),LEFT('Disaggregation Data'!$J$315:$J$616,255),0))=0,"",INDEX('Disaggregation Data'!$L$315:$L$616,MATCH(LEFT(X555,255),LEFT('Disaggregation Data'!J$315:$J$616,255),0))),"")</f>
        <v/>
      </c>
      <c r="G555" s="481" t="str">
        <f t="array" ref="G555">IFERROR(IF(INDEX('Disaggregation Data'!$M$315:$M$616,MATCH(LEFT(X555,255),LEFT('Disaggregation Data'!$J$315:$J$616,255),0))=0,(E555/F555)*100,INDEX('Disaggregation Data'!$M$315:$M$616,MATCH(LEFT(X555,255),LEFT('Disaggregation Data'!J$315:$J$616,255),0))),"")</f>
        <v/>
      </c>
      <c r="H555" s="420" t="str">
        <f t="array" ref="H555">IFERROR(IF(INDEX('Disaggregation Data'!$N$315:$N$616,MATCH(LEFT(X555,255),LEFT('Disaggregation Data'!$J$315:$J$616,255),0))=0,"",INDEX('Disaggregation Data'!$N$315:$N$616,MATCH(LEFT(X555,255),LEFT('Disaggregation Data'!J$315:$J$616,255),0))),"")</f>
        <v/>
      </c>
      <c r="I555" s="420" t="str">
        <f t="array" ref="I555">IFERROR(IF(INDEX('Disaggregation Data'!$Q$315:$Q$616,MATCH(LEFT(X555,255),LEFT('Disaggregation Data'!$J$315:$J$616,255),0))=0,"",INDEX('Disaggregation Data'!$Q$315:$Q$616,MATCH(LEFT(X555,255),LEFT('Disaggregation Data'!J$315:$J$616,255),0))),"")</f>
        <v/>
      </c>
      <c r="J555" s="434" t="str">
        <f t="array" ref="J555">IFERROR(IF(INDEX('Disaggregation Data'!$R$315:$R$616,MATCH(LEFT(X555,255),LEFT('Disaggregation Data'!$J$315:$J$616,255),0))=0,"",INDEX('Disaggregation Data'!$R$315:$R$616,MATCH(LEFT(X555,255),LEFT('Disaggregation Data'!J$315:$J$616,255),0))),"")</f>
        <v/>
      </c>
      <c r="K555" s="471"/>
      <c r="L555" s="471"/>
      <c r="M555" s="471"/>
      <c r="N555" s="471"/>
      <c r="O555" s="471"/>
      <c r="P555" s="416"/>
      <c r="Q555" s="416"/>
      <c r="R555" s="416"/>
      <c r="S555" s="416"/>
      <c r="T555" s="416"/>
      <c r="U555" s="420" t="str">
        <f t="array" ref="U555">IFERROR(IF(INDEX('Disaggregation Data'!$O$315:$O$616,MATCH(LEFT(X555,255),LEFT('Disaggregation Data'!$J$315:$J$616,255),0))=0,"",INDEX('Disaggregation Data'!$O$315:$O$616,MATCH(LEFT(X555,255),LEFT('Disaggregation Data'!J$315:$J$616,255),0))),"")</f>
        <v/>
      </c>
      <c r="V555" s="434" t="str">
        <f t="array" ref="V555">IFERROR(IF(INDEX('Disaggregation Data'!$P$315:$P$616,MATCH(LEFT(X555,255),LEFT('Disaggregation Data'!$J$315:$J$616,255),0))=0,"",INDEX('Disaggregation Data'!$P$315:$P$616,MATCH(LEFT(X555,255),LEFT('Disaggregation Data'!J$315:$J$616,255),0))),"")</f>
        <v/>
      </c>
      <c r="W555" s="514"/>
      <c r="X555" s="514" t="str">
        <f t="shared" si="36"/>
        <v/>
      </c>
      <c r="Y555" s="514">
        <f t="shared" si="37"/>
        <v>188</v>
      </c>
      <c r="Z555" s="514" t="str">
        <f t="shared" si="38"/>
        <v/>
      </c>
      <c r="AA555" s="514" t="b">
        <f t="shared" si="39"/>
        <v>0</v>
      </c>
      <c r="AB555" s="514" t="s">
        <v>2074</v>
      </c>
      <c r="AC555" s="514" t="str">
        <f t="array" ref="AC555">IFERROR(IF(INDEX('Disaggregation Records'!$G$95:$G$183,MATCH(LEFT(Z555,255),LEFT('Disaggregation Records'!$D$95:$D$183,255),0))=0,"",INDEX('Disaggregation Records'!$G$95:$G$183,MATCH(LEFT(Z555,255),LEFT('Disaggregation Records'!$D$95:$D$183,255),0))),"")</f>
        <v/>
      </c>
      <c r="AD555" s="514" t="s">
        <v>890</v>
      </c>
      <c r="AE555" s="379"/>
      <c r="AF555" s="133"/>
      <c r="AG555" s="133"/>
    </row>
    <row r="556" spans="1:33" ht="47.1" customHeight="1" x14ac:dyDescent="0.25">
      <c r="A556" s="396">
        <v>23</v>
      </c>
      <c r="B556" s="414" t="str">
        <f>IFERROR(VLOOKUP(A556,'Coverage Indicators - Section D'!$A$10:$Y$42,25,FALSE),"")</f>
        <v/>
      </c>
      <c r="C556" s="509" t="str">
        <f t="array" ref="C556">IFERROR(IF(INDEX('Disaggregation Records'!$E$95:$E$183,MATCH(LEFT(Z556,255),LEFT('Disaggregation Records'!$D$95:$D$183,255),0))=0,"",INDEX('Disaggregation Records'!$E$95:$E$183,MATCH(LEFT(Z556,255),LEFT('Disaggregation Records'!$D$95:$D$183,255),0))),"")</f>
        <v/>
      </c>
      <c r="D556" s="509" t="str">
        <f t="array" ref="D556">IFERROR(IF(INDEX('Disaggregation Records'!$F$95:$F$183,MATCH(LEFT(Z556,255),LEFT('Disaggregation Records'!$D$95:$D$183,255),0))=0,"",INDEX('Disaggregation Records'!$F$95:$F$183,MATCH(LEFT(Z556,255),LEFT('Disaggregation Records'!$D$95:$D$183,255),0))),"")</f>
        <v/>
      </c>
      <c r="E556" s="416" t="str">
        <f t="array" ref="E556">IFERROR(IF(INDEX('Disaggregation Data'!$K$315:$K$616,MATCH(LEFT(X556,255),LEFT('Disaggregation Data'!$J$315:$J$616,255),0))=0,"",INDEX('Disaggregation Data'!$K$315:$K$616,MATCH(LEFT(X556,255),LEFT('Disaggregation Data'!J$315:$J$616,255),0))),"")</f>
        <v/>
      </c>
      <c r="F556" s="417" t="str">
        <f t="array" ref="F556">IFERROR(IF(INDEX('Disaggregation Data'!$L$315:$L$616,MATCH(LEFT(X556,255),LEFT('Disaggregation Data'!$J$315:$J$616,255),0))=0,"",INDEX('Disaggregation Data'!$L$315:$L$616,MATCH(LEFT(X556,255),LEFT('Disaggregation Data'!J$315:$J$616,255),0))),"")</f>
        <v/>
      </c>
      <c r="G556" s="481" t="str">
        <f t="array" ref="G556">IFERROR(IF(INDEX('Disaggregation Data'!$M$315:$M$616,MATCH(LEFT(X556,255),LEFT('Disaggregation Data'!$J$315:$J$616,255),0))=0,(E556/F556)*100,INDEX('Disaggregation Data'!$M$315:$M$616,MATCH(LEFT(X556,255),LEFT('Disaggregation Data'!J$315:$J$616,255),0))),"")</f>
        <v/>
      </c>
      <c r="H556" s="420" t="str">
        <f t="array" ref="H556">IFERROR(IF(INDEX('Disaggregation Data'!$N$315:$N$616,MATCH(LEFT(X556,255),LEFT('Disaggregation Data'!$J$315:$J$616,255),0))=0,"",INDEX('Disaggregation Data'!$N$315:$N$616,MATCH(LEFT(X556,255),LEFT('Disaggregation Data'!J$315:$J$616,255),0))),"")</f>
        <v/>
      </c>
      <c r="I556" s="420" t="str">
        <f t="array" ref="I556">IFERROR(IF(INDEX('Disaggregation Data'!$Q$315:$Q$616,MATCH(LEFT(X556,255),LEFT('Disaggregation Data'!$J$315:$J$616,255),0))=0,"",INDEX('Disaggregation Data'!$Q$315:$Q$616,MATCH(LEFT(X556,255),LEFT('Disaggregation Data'!J$315:$J$616,255),0))),"")</f>
        <v/>
      </c>
      <c r="J556" s="434" t="str">
        <f t="array" ref="J556">IFERROR(IF(INDEX('Disaggregation Data'!$R$315:$R$616,MATCH(LEFT(X556,255),LEFT('Disaggregation Data'!$J$315:$J$616,255),0))=0,"",INDEX('Disaggregation Data'!$R$315:$R$616,MATCH(LEFT(X556,255),LEFT('Disaggregation Data'!J$315:$J$616,255),0))),"")</f>
        <v/>
      </c>
      <c r="K556" s="471"/>
      <c r="L556" s="471"/>
      <c r="M556" s="471"/>
      <c r="N556" s="471"/>
      <c r="O556" s="471"/>
      <c r="P556" s="416"/>
      <c r="Q556" s="416"/>
      <c r="R556" s="416"/>
      <c r="S556" s="416"/>
      <c r="T556" s="416"/>
      <c r="U556" s="420" t="str">
        <f t="array" ref="U556">IFERROR(IF(INDEX('Disaggregation Data'!$O$315:$O$616,MATCH(LEFT(X556,255),LEFT('Disaggregation Data'!$J$315:$J$616,255),0))=0,"",INDEX('Disaggregation Data'!$O$315:$O$616,MATCH(LEFT(X556,255),LEFT('Disaggregation Data'!J$315:$J$616,255),0))),"")</f>
        <v/>
      </c>
      <c r="V556" s="434" t="str">
        <f t="array" ref="V556">IFERROR(IF(INDEX('Disaggregation Data'!$P$315:$P$616,MATCH(LEFT(X556,255),LEFT('Disaggregation Data'!$J$315:$J$616,255),0))=0,"",INDEX('Disaggregation Data'!$P$315:$P$616,MATCH(LEFT(X556,255),LEFT('Disaggregation Data'!J$315:$J$616,255),0))),"")</f>
        <v/>
      </c>
      <c r="W556" s="514"/>
      <c r="X556" s="514" t="str">
        <f t="shared" si="36"/>
        <v/>
      </c>
      <c r="Y556" s="514">
        <f t="shared" si="37"/>
        <v>189</v>
      </c>
      <c r="Z556" s="514" t="str">
        <f t="shared" si="38"/>
        <v/>
      </c>
      <c r="AA556" s="514" t="b">
        <f t="shared" si="39"/>
        <v>0</v>
      </c>
      <c r="AB556" s="514" t="s">
        <v>2075</v>
      </c>
      <c r="AC556" s="514" t="str">
        <f t="array" ref="AC556">IFERROR(IF(INDEX('Disaggregation Records'!$G$95:$G$183,MATCH(LEFT(Z556,255),LEFT('Disaggregation Records'!$D$95:$D$183,255),0))=0,"",INDEX('Disaggregation Records'!$G$95:$G$183,MATCH(LEFT(Z556,255),LEFT('Disaggregation Records'!$D$95:$D$183,255),0))),"")</f>
        <v/>
      </c>
      <c r="AD556" s="514" t="s">
        <v>890</v>
      </c>
      <c r="AE556" s="379"/>
      <c r="AF556" s="133"/>
      <c r="AG556" s="133"/>
    </row>
    <row r="557" spans="1:33" ht="47.1" customHeight="1" x14ac:dyDescent="0.25">
      <c r="A557" s="396">
        <v>24</v>
      </c>
      <c r="B557" s="414" t="str">
        <f>IFERROR(VLOOKUP(A557,'Coverage Indicators - Section D'!$A$10:$Y$42,25,FALSE),"")</f>
        <v/>
      </c>
      <c r="C557" s="509" t="str">
        <f t="array" ref="C557">IFERROR(IF(INDEX('Disaggregation Records'!$E$95:$E$183,MATCH(LEFT(Z557,255),LEFT('Disaggregation Records'!$D$95:$D$183,255),0))=0,"",INDEX('Disaggregation Records'!$E$95:$E$183,MATCH(LEFT(Z557,255),LEFT('Disaggregation Records'!$D$95:$D$183,255),0))),"")</f>
        <v/>
      </c>
      <c r="D557" s="509" t="str">
        <f t="array" ref="D557">IFERROR(IF(INDEX('Disaggregation Records'!$F$95:$F$183,MATCH(LEFT(Z557,255),LEFT('Disaggregation Records'!$D$95:$D$183,255),0))=0,"",INDEX('Disaggregation Records'!$F$95:$F$183,MATCH(LEFT(Z557,255),LEFT('Disaggregation Records'!$D$95:$D$183,255),0))),"")</f>
        <v/>
      </c>
      <c r="E557" s="416" t="str">
        <f t="array" ref="E557">IFERROR(IF(INDEX('Disaggregation Data'!$K$315:$K$616,MATCH(LEFT(X557,255),LEFT('Disaggregation Data'!$J$315:$J$616,255),0))=0,"",INDEX('Disaggregation Data'!$K$315:$K$616,MATCH(LEFT(X557,255),LEFT('Disaggregation Data'!J$315:$J$616,255),0))),"")</f>
        <v/>
      </c>
      <c r="F557" s="417" t="str">
        <f t="array" ref="F557">IFERROR(IF(INDEX('Disaggregation Data'!$L$315:$L$616,MATCH(LEFT(X557,255),LEFT('Disaggregation Data'!$J$315:$J$616,255),0))=0,"",INDEX('Disaggregation Data'!$L$315:$L$616,MATCH(LEFT(X557,255),LEFT('Disaggregation Data'!J$315:$J$616,255),0))),"")</f>
        <v/>
      </c>
      <c r="G557" s="481" t="str">
        <f t="array" ref="G557">IFERROR(IF(INDEX('Disaggregation Data'!$M$315:$M$616,MATCH(LEFT(X557,255),LEFT('Disaggregation Data'!$J$315:$J$616,255),0))=0,(E557/F557)*100,INDEX('Disaggregation Data'!$M$315:$M$616,MATCH(LEFT(X557,255),LEFT('Disaggregation Data'!J$315:$J$616,255),0))),"")</f>
        <v/>
      </c>
      <c r="H557" s="420" t="str">
        <f t="array" ref="H557">IFERROR(IF(INDEX('Disaggregation Data'!$N$315:$N$616,MATCH(LEFT(X557,255),LEFT('Disaggregation Data'!$J$315:$J$616,255),0))=0,"",INDEX('Disaggregation Data'!$N$315:$N$616,MATCH(LEFT(X557,255),LEFT('Disaggregation Data'!J$315:$J$616,255),0))),"")</f>
        <v/>
      </c>
      <c r="I557" s="420" t="str">
        <f t="array" ref="I557">IFERROR(IF(INDEX('Disaggregation Data'!$Q$315:$Q$616,MATCH(LEFT(X557,255),LEFT('Disaggregation Data'!$J$315:$J$616,255),0))=0,"",INDEX('Disaggregation Data'!$Q$315:$Q$616,MATCH(LEFT(X557,255),LEFT('Disaggregation Data'!J$315:$J$616,255),0))),"")</f>
        <v/>
      </c>
      <c r="J557" s="434" t="str">
        <f t="array" ref="J557">IFERROR(IF(INDEX('Disaggregation Data'!$R$315:$R$616,MATCH(LEFT(X557,255),LEFT('Disaggregation Data'!$J$315:$J$616,255),0))=0,"",INDEX('Disaggregation Data'!$R$315:$R$616,MATCH(LEFT(X557,255),LEFT('Disaggregation Data'!J$315:$J$616,255),0))),"")</f>
        <v/>
      </c>
      <c r="K557" s="471"/>
      <c r="L557" s="471"/>
      <c r="M557" s="471"/>
      <c r="N557" s="471"/>
      <c r="O557" s="471"/>
      <c r="P557" s="416"/>
      <c r="Q557" s="416"/>
      <c r="R557" s="416"/>
      <c r="S557" s="416"/>
      <c r="T557" s="416"/>
      <c r="U557" s="420" t="str">
        <f t="array" ref="U557">IFERROR(IF(INDEX('Disaggregation Data'!$O$315:$O$616,MATCH(LEFT(X557,255),LEFT('Disaggregation Data'!$J$315:$J$616,255),0))=0,"",INDEX('Disaggregation Data'!$O$315:$O$616,MATCH(LEFT(X557,255),LEFT('Disaggregation Data'!J$315:$J$616,255),0))),"")</f>
        <v/>
      </c>
      <c r="V557" s="434" t="str">
        <f t="array" ref="V557">IFERROR(IF(INDEX('Disaggregation Data'!$P$315:$P$616,MATCH(LEFT(X557,255),LEFT('Disaggregation Data'!$J$315:$J$616,255),0))=0,"",INDEX('Disaggregation Data'!$P$315:$P$616,MATCH(LEFT(X557,255),LEFT('Disaggregation Data'!J$315:$J$616,255),0))),"")</f>
        <v/>
      </c>
      <c r="W557" s="514"/>
      <c r="X557" s="514" t="str">
        <f t="shared" si="36"/>
        <v/>
      </c>
      <c r="Y557" s="514">
        <f t="shared" si="37"/>
        <v>190</v>
      </c>
      <c r="Z557" s="514" t="str">
        <f t="shared" si="38"/>
        <v/>
      </c>
      <c r="AA557" s="514" t="b">
        <f t="shared" si="39"/>
        <v>0</v>
      </c>
      <c r="AB557" s="514" t="s">
        <v>2076</v>
      </c>
      <c r="AC557" s="514" t="str">
        <f t="array" ref="AC557">IFERROR(IF(INDEX('Disaggregation Records'!$G$95:$G$183,MATCH(LEFT(Z557,255),LEFT('Disaggregation Records'!$D$95:$D$183,255),0))=0,"",INDEX('Disaggregation Records'!$G$95:$G$183,MATCH(LEFT(Z557,255),LEFT('Disaggregation Records'!$D$95:$D$183,255),0))),"")</f>
        <v/>
      </c>
      <c r="AD557" s="514" t="s">
        <v>891</v>
      </c>
      <c r="AE557" s="379"/>
      <c r="AF557" s="133"/>
      <c r="AG557" s="133"/>
    </row>
    <row r="558" spans="1:33" ht="47.1" customHeight="1" x14ac:dyDescent="0.25">
      <c r="A558" s="396">
        <v>24</v>
      </c>
      <c r="B558" s="414" t="str">
        <f>IFERROR(VLOOKUP(A558,'Coverage Indicators - Section D'!$A$10:$Y$42,25,FALSE),"")</f>
        <v/>
      </c>
      <c r="C558" s="509" t="str">
        <f t="array" ref="C558">IFERROR(IF(INDEX('Disaggregation Records'!$E$95:$E$183,MATCH(LEFT(Z558,255),LEFT('Disaggregation Records'!$D$95:$D$183,255),0))=0,"",INDEX('Disaggregation Records'!$E$95:$E$183,MATCH(LEFT(Z558,255),LEFT('Disaggregation Records'!$D$95:$D$183,255),0))),"")</f>
        <v/>
      </c>
      <c r="D558" s="509" t="str">
        <f t="array" ref="D558">IFERROR(IF(INDEX('Disaggregation Records'!$F$95:$F$183,MATCH(LEFT(Z558,255),LEFT('Disaggregation Records'!$D$95:$D$183,255),0))=0,"",INDEX('Disaggregation Records'!$F$95:$F$183,MATCH(LEFT(Z558,255),LEFT('Disaggregation Records'!$D$95:$D$183,255),0))),"")</f>
        <v/>
      </c>
      <c r="E558" s="416" t="str">
        <f t="array" ref="E558">IFERROR(IF(INDEX('Disaggregation Data'!$K$315:$K$616,MATCH(LEFT(X558,255),LEFT('Disaggregation Data'!$J$315:$J$616,255),0))=0,"",INDEX('Disaggregation Data'!$K$315:$K$616,MATCH(LEFT(X558,255),LEFT('Disaggregation Data'!J$315:$J$616,255),0))),"")</f>
        <v/>
      </c>
      <c r="F558" s="417" t="str">
        <f t="array" ref="F558">IFERROR(IF(INDEX('Disaggregation Data'!$L$315:$L$616,MATCH(LEFT(X558,255),LEFT('Disaggregation Data'!$J$315:$J$616,255),0))=0,"",INDEX('Disaggregation Data'!$L$315:$L$616,MATCH(LEFT(X558,255),LEFT('Disaggregation Data'!J$315:$J$616,255),0))),"")</f>
        <v/>
      </c>
      <c r="G558" s="481" t="str">
        <f t="array" ref="G558">IFERROR(IF(INDEX('Disaggregation Data'!$M$315:$M$616,MATCH(LEFT(X558,255),LEFT('Disaggregation Data'!$J$315:$J$616,255),0))=0,(E558/F558)*100,INDEX('Disaggregation Data'!$M$315:$M$616,MATCH(LEFT(X558,255),LEFT('Disaggregation Data'!J$315:$J$616,255),0))),"")</f>
        <v/>
      </c>
      <c r="H558" s="420" t="str">
        <f t="array" ref="H558">IFERROR(IF(INDEX('Disaggregation Data'!$N$315:$N$616,MATCH(LEFT(X558,255),LEFT('Disaggregation Data'!$J$315:$J$616,255),0))=0,"",INDEX('Disaggregation Data'!$N$315:$N$616,MATCH(LEFT(X558,255),LEFT('Disaggregation Data'!J$315:$J$616,255),0))),"")</f>
        <v/>
      </c>
      <c r="I558" s="420" t="str">
        <f t="array" ref="I558">IFERROR(IF(INDEX('Disaggregation Data'!$Q$315:$Q$616,MATCH(LEFT(X558,255),LEFT('Disaggregation Data'!$J$315:$J$616,255),0))=0,"",INDEX('Disaggregation Data'!$Q$315:$Q$616,MATCH(LEFT(X558,255),LEFT('Disaggregation Data'!J$315:$J$616,255),0))),"")</f>
        <v/>
      </c>
      <c r="J558" s="434" t="str">
        <f t="array" ref="J558">IFERROR(IF(INDEX('Disaggregation Data'!$R$315:$R$616,MATCH(LEFT(X558,255),LEFT('Disaggregation Data'!$J$315:$J$616,255),0))=0,"",INDEX('Disaggregation Data'!$R$315:$R$616,MATCH(LEFT(X558,255),LEFT('Disaggregation Data'!J$315:$J$616,255),0))),"")</f>
        <v/>
      </c>
      <c r="K558" s="471"/>
      <c r="L558" s="471"/>
      <c r="M558" s="471"/>
      <c r="N558" s="471"/>
      <c r="O558" s="471"/>
      <c r="P558" s="416"/>
      <c r="Q558" s="416"/>
      <c r="R558" s="416"/>
      <c r="S558" s="416"/>
      <c r="T558" s="416"/>
      <c r="U558" s="420" t="str">
        <f t="array" ref="U558">IFERROR(IF(INDEX('Disaggregation Data'!$O$315:$O$616,MATCH(LEFT(X558,255),LEFT('Disaggregation Data'!$J$315:$J$616,255),0))=0,"",INDEX('Disaggregation Data'!$O$315:$O$616,MATCH(LEFT(X558,255),LEFT('Disaggregation Data'!J$315:$J$616,255),0))),"")</f>
        <v/>
      </c>
      <c r="V558" s="434" t="str">
        <f t="array" ref="V558">IFERROR(IF(INDEX('Disaggregation Data'!$P$315:$P$616,MATCH(LEFT(X558,255),LEFT('Disaggregation Data'!$J$315:$J$616,255),0))=0,"",INDEX('Disaggregation Data'!$P$315:$P$616,MATCH(LEFT(X558,255),LEFT('Disaggregation Data'!J$315:$J$616,255),0))),"")</f>
        <v/>
      </c>
      <c r="W558" s="514"/>
      <c r="X558" s="514" t="str">
        <f t="shared" si="36"/>
        <v/>
      </c>
      <c r="Y558" s="514">
        <f t="shared" si="37"/>
        <v>191</v>
      </c>
      <c r="Z558" s="514" t="str">
        <f t="shared" si="38"/>
        <v/>
      </c>
      <c r="AA558" s="514" t="b">
        <f t="shared" si="39"/>
        <v>0</v>
      </c>
      <c r="AB558" s="514" t="s">
        <v>2077</v>
      </c>
      <c r="AC558" s="514" t="str">
        <f t="array" ref="AC558">IFERROR(IF(INDEX('Disaggregation Records'!$G$95:$G$183,MATCH(LEFT(Z558,255),LEFT('Disaggregation Records'!$D$95:$D$183,255),0))=0,"",INDEX('Disaggregation Records'!$G$95:$G$183,MATCH(LEFT(Z558,255),LEFT('Disaggregation Records'!$D$95:$D$183,255),0))),"")</f>
        <v/>
      </c>
      <c r="AD558" s="514" t="s">
        <v>891</v>
      </c>
      <c r="AE558" s="379"/>
      <c r="AF558" s="133"/>
      <c r="AG558" s="133"/>
    </row>
    <row r="559" spans="1:33" ht="47.1" customHeight="1" x14ac:dyDescent="0.25">
      <c r="A559" s="396">
        <v>24</v>
      </c>
      <c r="B559" s="414" t="str">
        <f>IFERROR(VLOOKUP(A559,'Coverage Indicators - Section D'!$A$10:$Y$42,25,FALSE),"")</f>
        <v/>
      </c>
      <c r="C559" s="509" t="str">
        <f t="array" ref="C559">IFERROR(IF(INDEX('Disaggregation Records'!$E$95:$E$183,MATCH(LEFT(Z559,255),LEFT('Disaggregation Records'!$D$95:$D$183,255),0))=0,"",INDEX('Disaggregation Records'!$E$95:$E$183,MATCH(LEFT(Z559,255),LEFT('Disaggregation Records'!$D$95:$D$183,255),0))),"")</f>
        <v/>
      </c>
      <c r="D559" s="509" t="str">
        <f t="array" ref="D559">IFERROR(IF(INDEX('Disaggregation Records'!$F$95:$F$183,MATCH(LEFT(Z559,255),LEFT('Disaggregation Records'!$D$95:$D$183,255),0))=0,"",INDEX('Disaggregation Records'!$F$95:$F$183,MATCH(LEFT(Z559,255),LEFT('Disaggregation Records'!$D$95:$D$183,255),0))),"")</f>
        <v/>
      </c>
      <c r="E559" s="416" t="str">
        <f t="array" ref="E559">IFERROR(IF(INDEX('Disaggregation Data'!$K$315:$K$616,MATCH(LEFT(X559,255),LEFT('Disaggregation Data'!$J$315:$J$616,255),0))=0,"",INDEX('Disaggregation Data'!$K$315:$K$616,MATCH(LEFT(X559,255),LEFT('Disaggregation Data'!J$315:$J$616,255),0))),"")</f>
        <v/>
      </c>
      <c r="F559" s="417" t="str">
        <f t="array" ref="F559">IFERROR(IF(INDEX('Disaggregation Data'!$L$315:$L$616,MATCH(LEFT(X559,255),LEFT('Disaggregation Data'!$J$315:$J$616,255),0))=0,"",INDEX('Disaggregation Data'!$L$315:$L$616,MATCH(LEFT(X559,255),LEFT('Disaggregation Data'!J$315:$J$616,255),0))),"")</f>
        <v/>
      </c>
      <c r="G559" s="481" t="str">
        <f t="array" ref="G559">IFERROR(IF(INDEX('Disaggregation Data'!$M$315:$M$616,MATCH(LEFT(X559,255),LEFT('Disaggregation Data'!$J$315:$J$616,255),0))=0,(E559/F559)*100,INDEX('Disaggregation Data'!$M$315:$M$616,MATCH(LEFT(X559,255),LEFT('Disaggregation Data'!J$315:$J$616,255),0))),"")</f>
        <v/>
      </c>
      <c r="H559" s="420" t="str">
        <f t="array" ref="H559">IFERROR(IF(INDEX('Disaggregation Data'!$N$315:$N$616,MATCH(LEFT(X559,255),LEFT('Disaggregation Data'!$J$315:$J$616,255),0))=0,"",INDEX('Disaggregation Data'!$N$315:$N$616,MATCH(LEFT(X559,255),LEFT('Disaggregation Data'!J$315:$J$616,255),0))),"")</f>
        <v/>
      </c>
      <c r="I559" s="420" t="str">
        <f t="array" ref="I559">IFERROR(IF(INDEX('Disaggregation Data'!$Q$315:$Q$616,MATCH(LEFT(X559,255),LEFT('Disaggregation Data'!$J$315:$J$616,255),0))=0,"",INDEX('Disaggregation Data'!$Q$315:$Q$616,MATCH(LEFT(X559,255),LEFT('Disaggregation Data'!J$315:$J$616,255),0))),"")</f>
        <v/>
      </c>
      <c r="J559" s="434" t="str">
        <f t="array" ref="J559">IFERROR(IF(INDEX('Disaggregation Data'!$R$315:$R$616,MATCH(LEFT(X559,255),LEFT('Disaggregation Data'!$J$315:$J$616,255),0))=0,"",INDEX('Disaggregation Data'!$R$315:$R$616,MATCH(LEFT(X559,255),LEFT('Disaggregation Data'!J$315:$J$616,255),0))),"")</f>
        <v/>
      </c>
      <c r="K559" s="471"/>
      <c r="L559" s="471"/>
      <c r="M559" s="471"/>
      <c r="N559" s="471"/>
      <c r="O559" s="471"/>
      <c r="P559" s="416"/>
      <c r="Q559" s="416"/>
      <c r="R559" s="416"/>
      <c r="S559" s="416"/>
      <c r="T559" s="416"/>
      <c r="U559" s="420" t="str">
        <f t="array" ref="U559">IFERROR(IF(INDEX('Disaggregation Data'!$O$315:$O$616,MATCH(LEFT(X559,255),LEFT('Disaggregation Data'!$J$315:$J$616,255),0))=0,"",INDEX('Disaggregation Data'!$O$315:$O$616,MATCH(LEFT(X559,255),LEFT('Disaggregation Data'!J$315:$J$616,255),0))),"")</f>
        <v/>
      </c>
      <c r="V559" s="434" t="str">
        <f t="array" ref="V559">IFERROR(IF(INDEX('Disaggregation Data'!$P$315:$P$616,MATCH(LEFT(X559,255),LEFT('Disaggregation Data'!$J$315:$J$616,255),0))=0,"",INDEX('Disaggregation Data'!$P$315:$P$616,MATCH(LEFT(X559,255),LEFT('Disaggregation Data'!J$315:$J$616,255),0))),"")</f>
        <v/>
      </c>
      <c r="W559" s="514"/>
      <c r="X559" s="514" t="str">
        <f t="shared" si="36"/>
        <v/>
      </c>
      <c r="Y559" s="514">
        <f t="shared" si="37"/>
        <v>192</v>
      </c>
      <c r="Z559" s="514" t="str">
        <f t="shared" si="38"/>
        <v/>
      </c>
      <c r="AA559" s="514" t="b">
        <f t="shared" si="39"/>
        <v>0</v>
      </c>
      <c r="AB559" s="514" t="s">
        <v>2078</v>
      </c>
      <c r="AC559" s="514" t="str">
        <f t="array" ref="AC559">IFERROR(IF(INDEX('Disaggregation Records'!$G$95:$G$183,MATCH(LEFT(Z559,255),LEFT('Disaggregation Records'!$D$95:$D$183,255),0))=0,"",INDEX('Disaggregation Records'!$G$95:$G$183,MATCH(LEFT(Z559,255),LEFT('Disaggregation Records'!$D$95:$D$183,255),0))),"")</f>
        <v/>
      </c>
      <c r="AD559" s="514" t="s">
        <v>891</v>
      </c>
      <c r="AE559" s="379"/>
      <c r="AF559" s="133"/>
      <c r="AG559" s="133"/>
    </row>
    <row r="560" spans="1:33" ht="47.1" customHeight="1" x14ac:dyDescent="0.25">
      <c r="A560" s="396">
        <v>24</v>
      </c>
      <c r="B560" s="414" t="str">
        <f>IFERROR(VLOOKUP(A560,'Coverage Indicators - Section D'!$A$10:$Y$42,25,FALSE),"")</f>
        <v/>
      </c>
      <c r="C560" s="509" t="str">
        <f t="array" ref="C560">IFERROR(IF(INDEX('Disaggregation Records'!$E$95:$E$183,MATCH(LEFT(Z560,255),LEFT('Disaggregation Records'!$D$95:$D$183,255),0))=0,"",INDEX('Disaggregation Records'!$E$95:$E$183,MATCH(LEFT(Z560,255),LEFT('Disaggregation Records'!$D$95:$D$183,255),0))),"")</f>
        <v/>
      </c>
      <c r="D560" s="509" t="str">
        <f t="array" ref="D560">IFERROR(IF(INDEX('Disaggregation Records'!$F$95:$F$183,MATCH(LEFT(Z560,255),LEFT('Disaggregation Records'!$D$95:$D$183,255),0))=0,"",INDEX('Disaggregation Records'!$F$95:$F$183,MATCH(LEFT(Z560,255),LEFT('Disaggregation Records'!$D$95:$D$183,255),0))),"")</f>
        <v/>
      </c>
      <c r="E560" s="416" t="str">
        <f t="array" ref="E560">IFERROR(IF(INDEX('Disaggregation Data'!$K$315:$K$616,MATCH(LEFT(X560,255),LEFT('Disaggregation Data'!$J$315:$J$616,255),0))=0,"",INDEX('Disaggregation Data'!$K$315:$K$616,MATCH(LEFT(X560,255),LEFT('Disaggregation Data'!J$315:$J$616,255),0))),"")</f>
        <v/>
      </c>
      <c r="F560" s="417" t="str">
        <f t="array" ref="F560">IFERROR(IF(INDEX('Disaggregation Data'!$L$315:$L$616,MATCH(LEFT(X560,255),LEFT('Disaggregation Data'!$J$315:$J$616,255),0))=0,"",INDEX('Disaggregation Data'!$L$315:$L$616,MATCH(LEFT(X560,255),LEFT('Disaggregation Data'!J$315:$J$616,255),0))),"")</f>
        <v/>
      </c>
      <c r="G560" s="481" t="str">
        <f t="array" ref="G560">IFERROR(IF(INDEX('Disaggregation Data'!$M$315:$M$616,MATCH(LEFT(X560,255),LEFT('Disaggregation Data'!$J$315:$J$616,255),0))=0,(E560/F560)*100,INDEX('Disaggregation Data'!$M$315:$M$616,MATCH(LEFT(X560,255),LEFT('Disaggregation Data'!J$315:$J$616,255),0))),"")</f>
        <v/>
      </c>
      <c r="H560" s="420" t="str">
        <f t="array" ref="H560">IFERROR(IF(INDEX('Disaggregation Data'!$N$315:$N$616,MATCH(LEFT(X560,255),LEFT('Disaggregation Data'!$J$315:$J$616,255),0))=0,"",INDEX('Disaggregation Data'!$N$315:$N$616,MATCH(LEFT(X560,255),LEFT('Disaggregation Data'!J$315:$J$616,255),0))),"")</f>
        <v/>
      </c>
      <c r="I560" s="420" t="str">
        <f t="array" ref="I560">IFERROR(IF(INDEX('Disaggregation Data'!$Q$315:$Q$616,MATCH(LEFT(X560,255),LEFT('Disaggregation Data'!$J$315:$J$616,255),0))=0,"",INDEX('Disaggregation Data'!$Q$315:$Q$616,MATCH(LEFT(X560,255),LEFT('Disaggregation Data'!J$315:$J$616,255),0))),"")</f>
        <v/>
      </c>
      <c r="J560" s="434" t="str">
        <f t="array" ref="J560">IFERROR(IF(INDEX('Disaggregation Data'!$R$315:$R$616,MATCH(LEFT(X560,255),LEFT('Disaggregation Data'!$J$315:$J$616,255),0))=0,"",INDEX('Disaggregation Data'!$R$315:$R$616,MATCH(LEFT(X560,255),LEFT('Disaggregation Data'!J$315:$J$616,255),0))),"")</f>
        <v/>
      </c>
      <c r="K560" s="471"/>
      <c r="L560" s="471"/>
      <c r="M560" s="471"/>
      <c r="N560" s="471"/>
      <c r="O560" s="471"/>
      <c r="P560" s="416"/>
      <c r="Q560" s="416"/>
      <c r="R560" s="416"/>
      <c r="S560" s="416"/>
      <c r="T560" s="416"/>
      <c r="U560" s="420" t="str">
        <f t="array" ref="U560">IFERROR(IF(INDEX('Disaggregation Data'!$O$315:$O$616,MATCH(LEFT(X560,255),LEFT('Disaggregation Data'!$J$315:$J$616,255),0))=0,"",INDEX('Disaggregation Data'!$O$315:$O$616,MATCH(LEFT(X560,255),LEFT('Disaggregation Data'!J$315:$J$616,255),0))),"")</f>
        <v/>
      </c>
      <c r="V560" s="434" t="str">
        <f t="array" ref="V560">IFERROR(IF(INDEX('Disaggregation Data'!$P$315:$P$616,MATCH(LEFT(X560,255),LEFT('Disaggregation Data'!$J$315:$J$616,255),0))=0,"",INDEX('Disaggregation Data'!$P$315:$P$616,MATCH(LEFT(X560,255),LEFT('Disaggregation Data'!J$315:$J$616,255),0))),"")</f>
        <v/>
      </c>
      <c r="W560" s="514"/>
      <c r="X560" s="514" t="str">
        <f t="shared" si="36"/>
        <v/>
      </c>
      <c r="Y560" s="514">
        <f t="shared" si="37"/>
        <v>193</v>
      </c>
      <c r="Z560" s="514" t="str">
        <f t="shared" si="38"/>
        <v/>
      </c>
      <c r="AA560" s="514" t="b">
        <f t="shared" si="39"/>
        <v>0</v>
      </c>
      <c r="AB560" s="514" t="s">
        <v>2079</v>
      </c>
      <c r="AC560" s="514" t="str">
        <f t="array" ref="AC560">IFERROR(IF(INDEX('Disaggregation Records'!$G$95:$G$183,MATCH(LEFT(Z560,255),LEFT('Disaggregation Records'!$D$95:$D$183,255),0))=0,"",INDEX('Disaggregation Records'!$G$95:$G$183,MATCH(LEFT(Z560,255),LEFT('Disaggregation Records'!$D$95:$D$183,255),0))),"")</f>
        <v/>
      </c>
      <c r="AD560" s="514" t="s">
        <v>891</v>
      </c>
      <c r="AE560" s="379"/>
      <c r="AF560" s="133"/>
      <c r="AG560" s="133"/>
    </row>
    <row r="561" spans="1:33" ht="47.1" customHeight="1" x14ac:dyDescent="0.25">
      <c r="A561" s="396">
        <v>24</v>
      </c>
      <c r="B561" s="414" t="str">
        <f>IFERROR(VLOOKUP(A561,'Coverage Indicators - Section D'!$A$10:$Y$42,25,FALSE),"")</f>
        <v/>
      </c>
      <c r="C561" s="509" t="str">
        <f t="array" ref="C561">IFERROR(IF(INDEX('Disaggregation Records'!$E$95:$E$183,MATCH(LEFT(Z561,255),LEFT('Disaggregation Records'!$D$95:$D$183,255),0))=0,"",INDEX('Disaggregation Records'!$E$95:$E$183,MATCH(LEFT(Z561,255),LEFT('Disaggregation Records'!$D$95:$D$183,255),0))),"")</f>
        <v/>
      </c>
      <c r="D561" s="509" t="str">
        <f t="array" ref="D561">IFERROR(IF(INDEX('Disaggregation Records'!$F$95:$F$183,MATCH(LEFT(Z561,255),LEFT('Disaggregation Records'!$D$95:$D$183,255),0))=0,"",INDEX('Disaggregation Records'!$F$95:$F$183,MATCH(LEFT(Z561,255),LEFT('Disaggregation Records'!$D$95:$D$183,255),0))),"")</f>
        <v/>
      </c>
      <c r="E561" s="416" t="str">
        <f t="array" ref="E561">IFERROR(IF(INDEX('Disaggregation Data'!$K$315:$K$616,MATCH(LEFT(X561,255),LEFT('Disaggregation Data'!$J$315:$J$616,255),0))=0,"",INDEX('Disaggregation Data'!$K$315:$K$616,MATCH(LEFT(X561,255),LEFT('Disaggregation Data'!J$315:$J$616,255),0))),"")</f>
        <v/>
      </c>
      <c r="F561" s="417" t="str">
        <f t="array" ref="F561">IFERROR(IF(INDEX('Disaggregation Data'!$L$315:$L$616,MATCH(LEFT(X561,255),LEFT('Disaggregation Data'!$J$315:$J$616,255),0))=0,"",INDEX('Disaggregation Data'!$L$315:$L$616,MATCH(LEFT(X561,255),LEFT('Disaggregation Data'!J$315:$J$616,255),0))),"")</f>
        <v/>
      </c>
      <c r="G561" s="481" t="str">
        <f t="array" ref="G561">IFERROR(IF(INDEX('Disaggregation Data'!$M$315:$M$616,MATCH(LEFT(X561,255),LEFT('Disaggregation Data'!$J$315:$J$616,255),0))=0,(E561/F561)*100,INDEX('Disaggregation Data'!$M$315:$M$616,MATCH(LEFT(X561,255),LEFT('Disaggregation Data'!J$315:$J$616,255),0))),"")</f>
        <v/>
      </c>
      <c r="H561" s="420" t="str">
        <f t="array" ref="H561">IFERROR(IF(INDEX('Disaggregation Data'!$N$315:$N$616,MATCH(LEFT(X561,255),LEFT('Disaggregation Data'!$J$315:$J$616,255),0))=0,"",INDEX('Disaggregation Data'!$N$315:$N$616,MATCH(LEFT(X561,255),LEFT('Disaggregation Data'!J$315:$J$616,255),0))),"")</f>
        <v/>
      </c>
      <c r="I561" s="420" t="str">
        <f t="array" ref="I561">IFERROR(IF(INDEX('Disaggregation Data'!$Q$315:$Q$616,MATCH(LEFT(X561,255),LEFT('Disaggregation Data'!$J$315:$J$616,255),0))=0,"",INDEX('Disaggregation Data'!$Q$315:$Q$616,MATCH(LEFT(X561,255),LEFT('Disaggregation Data'!J$315:$J$616,255),0))),"")</f>
        <v/>
      </c>
      <c r="J561" s="434" t="str">
        <f t="array" ref="J561">IFERROR(IF(INDEX('Disaggregation Data'!$R$315:$R$616,MATCH(LEFT(X561,255),LEFT('Disaggregation Data'!$J$315:$J$616,255),0))=0,"",INDEX('Disaggregation Data'!$R$315:$R$616,MATCH(LEFT(X561,255),LEFT('Disaggregation Data'!J$315:$J$616,255),0))),"")</f>
        <v/>
      </c>
      <c r="K561" s="471"/>
      <c r="L561" s="471"/>
      <c r="M561" s="471"/>
      <c r="N561" s="471"/>
      <c r="O561" s="471"/>
      <c r="P561" s="416"/>
      <c r="Q561" s="416"/>
      <c r="R561" s="416"/>
      <c r="S561" s="416"/>
      <c r="T561" s="416"/>
      <c r="U561" s="420" t="str">
        <f t="array" ref="U561">IFERROR(IF(INDEX('Disaggregation Data'!$O$315:$O$616,MATCH(LEFT(X561,255),LEFT('Disaggregation Data'!$J$315:$J$616,255),0))=0,"",INDEX('Disaggregation Data'!$O$315:$O$616,MATCH(LEFT(X561,255),LEFT('Disaggregation Data'!J$315:$J$616,255),0))),"")</f>
        <v/>
      </c>
      <c r="V561" s="434" t="str">
        <f t="array" ref="V561">IFERROR(IF(INDEX('Disaggregation Data'!$P$315:$P$616,MATCH(LEFT(X561,255),LEFT('Disaggregation Data'!$J$315:$J$616,255),0))=0,"",INDEX('Disaggregation Data'!$P$315:$P$616,MATCH(LEFT(X561,255),LEFT('Disaggregation Data'!J$315:$J$616,255),0))),"")</f>
        <v/>
      </c>
      <c r="W561" s="514"/>
      <c r="X561" s="514" t="str">
        <f t="shared" si="36"/>
        <v/>
      </c>
      <c r="Y561" s="514">
        <f t="shared" si="37"/>
        <v>194</v>
      </c>
      <c r="Z561" s="514" t="str">
        <f t="shared" si="38"/>
        <v/>
      </c>
      <c r="AA561" s="514" t="b">
        <f t="shared" si="39"/>
        <v>0</v>
      </c>
      <c r="AB561" s="514" t="s">
        <v>2080</v>
      </c>
      <c r="AC561" s="514" t="str">
        <f t="array" ref="AC561">IFERROR(IF(INDEX('Disaggregation Records'!$G$95:$G$183,MATCH(LEFT(Z561,255),LEFT('Disaggregation Records'!$D$95:$D$183,255),0))=0,"",INDEX('Disaggregation Records'!$G$95:$G$183,MATCH(LEFT(Z561,255),LEFT('Disaggregation Records'!$D$95:$D$183,255),0))),"")</f>
        <v/>
      </c>
      <c r="AD561" s="514" t="s">
        <v>891</v>
      </c>
      <c r="AE561" s="379"/>
      <c r="AF561" s="133"/>
      <c r="AG561" s="133"/>
    </row>
    <row r="562" spans="1:33" ht="47.1" customHeight="1" x14ac:dyDescent="0.25">
      <c r="A562" s="396">
        <v>24</v>
      </c>
      <c r="B562" s="414" t="str">
        <f>IFERROR(VLOOKUP(A562,'Coverage Indicators - Section D'!$A$10:$Y$42,25,FALSE),"")</f>
        <v/>
      </c>
      <c r="C562" s="509" t="str">
        <f t="array" ref="C562">IFERROR(IF(INDEX('Disaggregation Records'!$E$95:$E$183,MATCH(LEFT(Z562,255),LEFT('Disaggregation Records'!$D$95:$D$183,255),0))=0,"",INDEX('Disaggregation Records'!$E$95:$E$183,MATCH(LEFT(Z562,255),LEFT('Disaggregation Records'!$D$95:$D$183,255),0))),"")</f>
        <v/>
      </c>
      <c r="D562" s="509" t="str">
        <f t="array" ref="D562">IFERROR(IF(INDEX('Disaggregation Records'!$F$95:$F$183,MATCH(LEFT(Z562,255),LEFT('Disaggregation Records'!$D$95:$D$183,255),0))=0,"",INDEX('Disaggregation Records'!$F$95:$F$183,MATCH(LEFT(Z562,255),LEFT('Disaggregation Records'!$D$95:$D$183,255),0))),"")</f>
        <v/>
      </c>
      <c r="E562" s="416" t="str">
        <f t="array" ref="E562">IFERROR(IF(INDEX('Disaggregation Data'!$K$315:$K$616,MATCH(LEFT(X562,255),LEFT('Disaggregation Data'!$J$315:$J$616,255),0))=0,"",INDEX('Disaggregation Data'!$K$315:$K$616,MATCH(LEFT(X562,255),LEFT('Disaggregation Data'!J$315:$J$616,255),0))),"")</f>
        <v/>
      </c>
      <c r="F562" s="417" t="str">
        <f t="array" ref="F562">IFERROR(IF(INDEX('Disaggregation Data'!$L$315:$L$616,MATCH(LEFT(X562,255),LEFT('Disaggregation Data'!$J$315:$J$616,255),0))=0,"",INDEX('Disaggregation Data'!$L$315:$L$616,MATCH(LEFT(X562,255),LEFT('Disaggregation Data'!J$315:$J$616,255),0))),"")</f>
        <v/>
      </c>
      <c r="G562" s="481" t="str">
        <f t="array" ref="G562">IFERROR(IF(INDEX('Disaggregation Data'!$M$315:$M$616,MATCH(LEFT(X562,255),LEFT('Disaggregation Data'!$J$315:$J$616,255),0))=0,(E562/F562)*100,INDEX('Disaggregation Data'!$M$315:$M$616,MATCH(LEFT(X562,255),LEFT('Disaggregation Data'!J$315:$J$616,255),0))),"")</f>
        <v/>
      </c>
      <c r="H562" s="420" t="str">
        <f t="array" ref="H562">IFERROR(IF(INDEX('Disaggregation Data'!$N$315:$N$616,MATCH(LEFT(X562,255),LEFT('Disaggregation Data'!$J$315:$J$616,255),0))=0,"",INDEX('Disaggregation Data'!$N$315:$N$616,MATCH(LEFT(X562,255),LEFT('Disaggregation Data'!J$315:$J$616,255),0))),"")</f>
        <v/>
      </c>
      <c r="I562" s="420" t="str">
        <f t="array" ref="I562">IFERROR(IF(INDEX('Disaggregation Data'!$Q$315:$Q$616,MATCH(LEFT(X562,255),LEFT('Disaggregation Data'!$J$315:$J$616,255),0))=0,"",INDEX('Disaggregation Data'!$Q$315:$Q$616,MATCH(LEFT(X562,255),LEFT('Disaggregation Data'!J$315:$J$616,255),0))),"")</f>
        <v/>
      </c>
      <c r="J562" s="434" t="str">
        <f t="array" ref="J562">IFERROR(IF(INDEX('Disaggregation Data'!$R$315:$R$616,MATCH(LEFT(X562,255),LEFT('Disaggregation Data'!$J$315:$J$616,255),0))=0,"",INDEX('Disaggregation Data'!$R$315:$R$616,MATCH(LEFT(X562,255),LEFT('Disaggregation Data'!J$315:$J$616,255),0))),"")</f>
        <v/>
      </c>
      <c r="K562" s="471"/>
      <c r="L562" s="471"/>
      <c r="M562" s="471"/>
      <c r="N562" s="471"/>
      <c r="O562" s="471"/>
      <c r="P562" s="416"/>
      <c r="Q562" s="416"/>
      <c r="R562" s="416"/>
      <c r="S562" s="416"/>
      <c r="T562" s="416"/>
      <c r="U562" s="420" t="str">
        <f t="array" ref="U562">IFERROR(IF(INDEX('Disaggregation Data'!$O$315:$O$616,MATCH(LEFT(X562,255),LEFT('Disaggregation Data'!$J$315:$J$616,255),0))=0,"",INDEX('Disaggregation Data'!$O$315:$O$616,MATCH(LEFT(X562,255),LEFT('Disaggregation Data'!J$315:$J$616,255),0))),"")</f>
        <v/>
      </c>
      <c r="V562" s="434" t="str">
        <f t="array" ref="V562">IFERROR(IF(INDEX('Disaggregation Data'!$P$315:$P$616,MATCH(LEFT(X562,255),LEFT('Disaggregation Data'!$J$315:$J$616,255),0))=0,"",INDEX('Disaggregation Data'!$P$315:$P$616,MATCH(LEFT(X562,255),LEFT('Disaggregation Data'!J$315:$J$616,255),0))),"")</f>
        <v/>
      </c>
      <c r="W562" s="514"/>
      <c r="X562" s="514" t="str">
        <f t="shared" si="36"/>
        <v/>
      </c>
      <c r="Y562" s="514">
        <f t="shared" si="37"/>
        <v>195</v>
      </c>
      <c r="Z562" s="514" t="str">
        <f t="shared" si="38"/>
        <v/>
      </c>
      <c r="AA562" s="514" t="b">
        <f t="shared" si="39"/>
        <v>0</v>
      </c>
      <c r="AB562" s="514" t="s">
        <v>2081</v>
      </c>
      <c r="AC562" s="514" t="str">
        <f t="array" ref="AC562">IFERROR(IF(INDEX('Disaggregation Records'!$G$95:$G$183,MATCH(LEFT(Z562,255),LEFT('Disaggregation Records'!$D$95:$D$183,255),0))=0,"",INDEX('Disaggregation Records'!$G$95:$G$183,MATCH(LEFT(Z562,255),LEFT('Disaggregation Records'!$D$95:$D$183,255),0))),"")</f>
        <v/>
      </c>
      <c r="AD562" s="514" t="s">
        <v>891</v>
      </c>
      <c r="AE562" s="379"/>
      <c r="AF562" s="133"/>
      <c r="AG562" s="133"/>
    </row>
    <row r="563" spans="1:33" ht="47.1" customHeight="1" x14ac:dyDescent="0.25">
      <c r="A563" s="396">
        <v>24</v>
      </c>
      <c r="B563" s="414" t="str">
        <f>IFERROR(VLOOKUP(A563,'Coverage Indicators - Section D'!$A$10:$Y$42,25,FALSE),"")</f>
        <v/>
      </c>
      <c r="C563" s="509" t="str">
        <f t="array" ref="C563">IFERROR(IF(INDEX('Disaggregation Records'!$E$95:$E$183,MATCH(LEFT(Z563,255),LEFT('Disaggregation Records'!$D$95:$D$183,255),0))=0,"",INDEX('Disaggregation Records'!$E$95:$E$183,MATCH(LEFT(Z563,255),LEFT('Disaggregation Records'!$D$95:$D$183,255),0))),"")</f>
        <v/>
      </c>
      <c r="D563" s="509" t="str">
        <f t="array" ref="D563">IFERROR(IF(INDEX('Disaggregation Records'!$F$95:$F$183,MATCH(LEFT(Z563,255),LEFT('Disaggregation Records'!$D$95:$D$183,255),0))=0,"",INDEX('Disaggregation Records'!$F$95:$F$183,MATCH(LEFT(Z563,255),LEFT('Disaggregation Records'!$D$95:$D$183,255),0))),"")</f>
        <v/>
      </c>
      <c r="E563" s="416" t="str">
        <f t="array" ref="E563">IFERROR(IF(INDEX('Disaggregation Data'!$K$315:$K$616,MATCH(LEFT(X563,255),LEFT('Disaggregation Data'!$J$315:$J$616,255),0))=0,"",INDEX('Disaggregation Data'!$K$315:$K$616,MATCH(LEFT(X563,255),LEFT('Disaggregation Data'!J$315:$J$616,255),0))),"")</f>
        <v/>
      </c>
      <c r="F563" s="417" t="str">
        <f t="array" ref="F563">IFERROR(IF(INDEX('Disaggregation Data'!$L$315:$L$616,MATCH(LEFT(X563,255),LEFT('Disaggregation Data'!$J$315:$J$616,255),0))=0,"",INDEX('Disaggregation Data'!$L$315:$L$616,MATCH(LEFT(X563,255),LEFT('Disaggregation Data'!J$315:$J$616,255),0))),"")</f>
        <v/>
      </c>
      <c r="G563" s="481" t="str">
        <f t="array" ref="G563">IFERROR(IF(INDEX('Disaggregation Data'!$M$315:$M$616,MATCH(LEFT(X563,255),LEFT('Disaggregation Data'!$J$315:$J$616,255),0))=0,(E563/F563)*100,INDEX('Disaggregation Data'!$M$315:$M$616,MATCH(LEFT(X563,255),LEFT('Disaggregation Data'!J$315:$J$616,255),0))),"")</f>
        <v/>
      </c>
      <c r="H563" s="420" t="str">
        <f t="array" ref="H563">IFERROR(IF(INDEX('Disaggregation Data'!$N$315:$N$616,MATCH(LEFT(X563,255),LEFT('Disaggregation Data'!$J$315:$J$616,255),0))=0,"",INDEX('Disaggregation Data'!$N$315:$N$616,MATCH(LEFT(X563,255),LEFT('Disaggregation Data'!J$315:$J$616,255),0))),"")</f>
        <v/>
      </c>
      <c r="I563" s="420" t="str">
        <f t="array" ref="I563">IFERROR(IF(INDEX('Disaggregation Data'!$Q$315:$Q$616,MATCH(LEFT(X563,255),LEFT('Disaggregation Data'!$J$315:$J$616,255),0))=0,"",INDEX('Disaggregation Data'!$Q$315:$Q$616,MATCH(LEFT(X563,255),LEFT('Disaggregation Data'!J$315:$J$616,255),0))),"")</f>
        <v/>
      </c>
      <c r="J563" s="434" t="str">
        <f t="array" ref="J563">IFERROR(IF(INDEX('Disaggregation Data'!$R$315:$R$616,MATCH(LEFT(X563,255),LEFT('Disaggregation Data'!$J$315:$J$616,255),0))=0,"",INDEX('Disaggregation Data'!$R$315:$R$616,MATCH(LEFT(X563,255),LEFT('Disaggregation Data'!J$315:$J$616,255),0))),"")</f>
        <v/>
      </c>
      <c r="K563" s="471"/>
      <c r="L563" s="471"/>
      <c r="M563" s="471"/>
      <c r="N563" s="471"/>
      <c r="O563" s="471"/>
      <c r="P563" s="416"/>
      <c r="Q563" s="416"/>
      <c r="R563" s="416"/>
      <c r="S563" s="416"/>
      <c r="T563" s="416"/>
      <c r="U563" s="420" t="str">
        <f t="array" ref="U563">IFERROR(IF(INDEX('Disaggregation Data'!$O$315:$O$616,MATCH(LEFT(X563,255),LEFT('Disaggregation Data'!$J$315:$J$616,255),0))=0,"",INDEX('Disaggregation Data'!$O$315:$O$616,MATCH(LEFT(X563,255),LEFT('Disaggregation Data'!J$315:$J$616,255),0))),"")</f>
        <v/>
      </c>
      <c r="V563" s="434" t="str">
        <f t="array" ref="V563">IFERROR(IF(INDEX('Disaggregation Data'!$P$315:$P$616,MATCH(LEFT(X563,255),LEFT('Disaggregation Data'!$J$315:$J$616,255),0))=0,"",INDEX('Disaggregation Data'!$P$315:$P$616,MATCH(LEFT(X563,255),LEFT('Disaggregation Data'!J$315:$J$616,255),0))),"")</f>
        <v/>
      </c>
      <c r="W563" s="514"/>
      <c r="X563" s="514" t="str">
        <f t="shared" si="36"/>
        <v/>
      </c>
      <c r="Y563" s="514">
        <f t="shared" si="37"/>
        <v>196</v>
      </c>
      <c r="Z563" s="514" t="str">
        <f t="shared" si="38"/>
        <v/>
      </c>
      <c r="AA563" s="514" t="b">
        <f t="shared" si="39"/>
        <v>0</v>
      </c>
      <c r="AB563" s="514" t="s">
        <v>2082</v>
      </c>
      <c r="AC563" s="514" t="str">
        <f t="array" ref="AC563">IFERROR(IF(INDEX('Disaggregation Records'!$G$95:$G$183,MATCH(LEFT(Z563,255),LEFT('Disaggregation Records'!$D$95:$D$183,255),0))=0,"",INDEX('Disaggregation Records'!$G$95:$G$183,MATCH(LEFT(Z563,255),LEFT('Disaggregation Records'!$D$95:$D$183,255),0))),"")</f>
        <v/>
      </c>
      <c r="AD563" s="514" t="s">
        <v>891</v>
      </c>
      <c r="AE563" s="379"/>
      <c r="AF563" s="133"/>
      <c r="AG563" s="133"/>
    </row>
    <row r="564" spans="1:33" ht="47.1" customHeight="1" x14ac:dyDescent="0.25">
      <c r="A564" s="396">
        <v>24</v>
      </c>
      <c r="B564" s="414" t="str">
        <f>IFERROR(VLOOKUP(A564,'Coverage Indicators - Section D'!$A$10:$Y$42,25,FALSE),"")</f>
        <v/>
      </c>
      <c r="C564" s="509" t="str">
        <f t="array" ref="C564">IFERROR(IF(INDEX('Disaggregation Records'!$E$95:$E$183,MATCH(LEFT(Z564,255),LEFT('Disaggregation Records'!$D$95:$D$183,255),0))=0,"",INDEX('Disaggregation Records'!$E$95:$E$183,MATCH(LEFT(Z564,255),LEFT('Disaggregation Records'!$D$95:$D$183,255),0))),"")</f>
        <v/>
      </c>
      <c r="D564" s="509" t="str">
        <f t="array" ref="D564">IFERROR(IF(INDEX('Disaggregation Records'!$F$95:$F$183,MATCH(LEFT(Z564,255),LEFT('Disaggregation Records'!$D$95:$D$183,255),0))=0,"",INDEX('Disaggregation Records'!$F$95:$F$183,MATCH(LEFT(Z564,255),LEFT('Disaggregation Records'!$D$95:$D$183,255),0))),"")</f>
        <v/>
      </c>
      <c r="E564" s="416" t="str">
        <f t="array" ref="E564">IFERROR(IF(INDEX('Disaggregation Data'!$K$315:$K$616,MATCH(LEFT(X564,255),LEFT('Disaggregation Data'!$J$315:$J$616,255),0))=0,"",INDEX('Disaggregation Data'!$K$315:$K$616,MATCH(LEFT(X564,255),LEFT('Disaggregation Data'!J$315:$J$616,255),0))),"")</f>
        <v/>
      </c>
      <c r="F564" s="417" t="str">
        <f t="array" ref="F564">IFERROR(IF(INDEX('Disaggregation Data'!$L$315:$L$616,MATCH(LEFT(X564,255),LEFT('Disaggregation Data'!$J$315:$J$616,255),0))=0,"",INDEX('Disaggregation Data'!$L$315:$L$616,MATCH(LEFT(X564,255),LEFT('Disaggregation Data'!J$315:$J$616,255),0))),"")</f>
        <v/>
      </c>
      <c r="G564" s="481" t="str">
        <f t="array" ref="G564">IFERROR(IF(INDEX('Disaggregation Data'!$M$315:$M$616,MATCH(LEFT(X564,255),LEFT('Disaggregation Data'!$J$315:$J$616,255),0))=0,(E564/F564)*100,INDEX('Disaggregation Data'!$M$315:$M$616,MATCH(LEFT(X564,255),LEFT('Disaggregation Data'!J$315:$J$616,255),0))),"")</f>
        <v/>
      </c>
      <c r="H564" s="420" t="str">
        <f t="array" ref="H564">IFERROR(IF(INDEX('Disaggregation Data'!$N$315:$N$616,MATCH(LEFT(X564,255),LEFT('Disaggregation Data'!$J$315:$J$616,255),0))=0,"",INDEX('Disaggregation Data'!$N$315:$N$616,MATCH(LEFT(X564,255),LEFT('Disaggregation Data'!J$315:$J$616,255),0))),"")</f>
        <v/>
      </c>
      <c r="I564" s="420" t="str">
        <f t="array" ref="I564">IFERROR(IF(INDEX('Disaggregation Data'!$Q$315:$Q$616,MATCH(LEFT(X564,255),LEFT('Disaggregation Data'!$J$315:$J$616,255),0))=0,"",INDEX('Disaggregation Data'!$Q$315:$Q$616,MATCH(LEFT(X564,255),LEFT('Disaggregation Data'!J$315:$J$616,255),0))),"")</f>
        <v/>
      </c>
      <c r="J564" s="434" t="str">
        <f t="array" ref="J564">IFERROR(IF(INDEX('Disaggregation Data'!$R$315:$R$616,MATCH(LEFT(X564,255),LEFT('Disaggregation Data'!$J$315:$J$616,255),0))=0,"",INDEX('Disaggregation Data'!$R$315:$R$616,MATCH(LEFT(X564,255),LEFT('Disaggregation Data'!J$315:$J$616,255),0))),"")</f>
        <v/>
      </c>
      <c r="K564" s="471"/>
      <c r="L564" s="471"/>
      <c r="M564" s="471"/>
      <c r="N564" s="471"/>
      <c r="O564" s="471"/>
      <c r="P564" s="416"/>
      <c r="Q564" s="416"/>
      <c r="R564" s="416"/>
      <c r="S564" s="416"/>
      <c r="T564" s="416"/>
      <c r="U564" s="420" t="str">
        <f t="array" ref="U564">IFERROR(IF(INDEX('Disaggregation Data'!$O$315:$O$616,MATCH(LEFT(X564,255),LEFT('Disaggregation Data'!$J$315:$J$616,255),0))=0,"",INDEX('Disaggregation Data'!$O$315:$O$616,MATCH(LEFT(X564,255),LEFT('Disaggregation Data'!J$315:$J$616,255),0))),"")</f>
        <v/>
      </c>
      <c r="V564" s="434" t="str">
        <f t="array" ref="V564">IFERROR(IF(INDEX('Disaggregation Data'!$P$315:$P$616,MATCH(LEFT(X564,255),LEFT('Disaggregation Data'!$J$315:$J$616,255),0))=0,"",INDEX('Disaggregation Data'!$P$315:$P$616,MATCH(LEFT(X564,255),LEFT('Disaggregation Data'!J$315:$J$616,255),0))),"")</f>
        <v/>
      </c>
      <c r="W564" s="514"/>
      <c r="X564" s="514" t="str">
        <f t="shared" si="36"/>
        <v/>
      </c>
      <c r="Y564" s="514">
        <f t="shared" si="37"/>
        <v>197</v>
      </c>
      <c r="Z564" s="514" t="str">
        <f t="shared" si="38"/>
        <v/>
      </c>
      <c r="AA564" s="514" t="b">
        <f t="shared" si="39"/>
        <v>0</v>
      </c>
      <c r="AB564" s="514" t="s">
        <v>2083</v>
      </c>
      <c r="AC564" s="514" t="str">
        <f t="array" ref="AC564">IFERROR(IF(INDEX('Disaggregation Records'!$G$95:$G$183,MATCH(LEFT(Z564,255),LEFT('Disaggregation Records'!$D$95:$D$183,255),0))=0,"",INDEX('Disaggregation Records'!$G$95:$G$183,MATCH(LEFT(Z564,255),LEFT('Disaggregation Records'!$D$95:$D$183,255),0))),"")</f>
        <v/>
      </c>
      <c r="AD564" s="514" t="s">
        <v>891</v>
      </c>
      <c r="AE564" s="379"/>
      <c r="AF564" s="133"/>
      <c r="AG564" s="133"/>
    </row>
    <row r="565" spans="1:33" ht="47.1" customHeight="1" x14ac:dyDescent="0.25">
      <c r="A565" s="396">
        <v>24</v>
      </c>
      <c r="B565" s="414" t="str">
        <f>IFERROR(VLOOKUP(A565,'Coverage Indicators - Section D'!$A$10:$Y$42,25,FALSE),"")</f>
        <v/>
      </c>
      <c r="C565" s="509" t="str">
        <f t="array" ref="C565">IFERROR(IF(INDEX('Disaggregation Records'!$E$95:$E$183,MATCH(LEFT(Z565,255),LEFT('Disaggregation Records'!$D$95:$D$183,255),0))=0,"",INDEX('Disaggregation Records'!$E$95:$E$183,MATCH(LEFT(Z565,255),LEFT('Disaggregation Records'!$D$95:$D$183,255),0))),"")</f>
        <v/>
      </c>
      <c r="D565" s="509" t="str">
        <f t="array" ref="D565">IFERROR(IF(INDEX('Disaggregation Records'!$F$95:$F$183,MATCH(LEFT(Z565,255),LEFT('Disaggregation Records'!$D$95:$D$183,255),0))=0,"",INDEX('Disaggregation Records'!$F$95:$F$183,MATCH(LEFT(Z565,255),LEFT('Disaggregation Records'!$D$95:$D$183,255),0))),"")</f>
        <v/>
      </c>
      <c r="E565" s="416" t="str">
        <f t="array" ref="E565">IFERROR(IF(INDEX('Disaggregation Data'!$K$315:$K$616,MATCH(LEFT(X565,255),LEFT('Disaggregation Data'!$J$315:$J$616,255),0))=0,"",INDEX('Disaggregation Data'!$K$315:$K$616,MATCH(LEFT(X565,255),LEFT('Disaggregation Data'!J$315:$J$616,255),0))),"")</f>
        <v/>
      </c>
      <c r="F565" s="417" t="str">
        <f t="array" ref="F565">IFERROR(IF(INDEX('Disaggregation Data'!$L$315:$L$616,MATCH(LEFT(X565,255),LEFT('Disaggregation Data'!$J$315:$J$616,255),0))=0,"",INDEX('Disaggregation Data'!$L$315:$L$616,MATCH(LEFT(X565,255),LEFT('Disaggregation Data'!J$315:$J$616,255),0))),"")</f>
        <v/>
      </c>
      <c r="G565" s="481" t="str">
        <f t="array" ref="G565">IFERROR(IF(INDEX('Disaggregation Data'!$M$315:$M$616,MATCH(LEFT(X565,255),LEFT('Disaggregation Data'!$J$315:$J$616,255),0))=0,(E565/F565)*100,INDEX('Disaggregation Data'!$M$315:$M$616,MATCH(LEFT(X565,255),LEFT('Disaggregation Data'!J$315:$J$616,255),0))),"")</f>
        <v/>
      </c>
      <c r="H565" s="420" t="str">
        <f t="array" ref="H565">IFERROR(IF(INDEX('Disaggregation Data'!$N$315:$N$616,MATCH(LEFT(X565,255),LEFT('Disaggregation Data'!$J$315:$J$616,255),0))=0,"",INDEX('Disaggregation Data'!$N$315:$N$616,MATCH(LEFT(X565,255),LEFT('Disaggregation Data'!J$315:$J$616,255),0))),"")</f>
        <v/>
      </c>
      <c r="I565" s="420" t="str">
        <f t="array" ref="I565">IFERROR(IF(INDEX('Disaggregation Data'!$Q$315:$Q$616,MATCH(LEFT(X565,255),LEFT('Disaggregation Data'!$J$315:$J$616,255),0))=0,"",INDEX('Disaggregation Data'!$Q$315:$Q$616,MATCH(LEFT(X565,255),LEFT('Disaggregation Data'!J$315:$J$616,255),0))),"")</f>
        <v/>
      </c>
      <c r="J565" s="434" t="str">
        <f t="array" ref="J565">IFERROR(IF(INDEX('Disaggregation Data'!$R$315:$R$616,MATCH(LEFT(X565,255),LEFT('Disaggregation Data'!$J$315:$J$616,255),0))=0,"",INDEX('Disaggregation Data'!$R$315:$R$616,MATCH(LEFT(X565,255),LEFT('Disaggregation Data'!J$315:$J$616,255),0))),"")</f>
        <v/>
      </c>
      <c r="K565" s="471"/>
      <c r="L565" s="471"/>
      <c r="M565" s="471"/>
      <c r="N565" s="471"/>
      <c r="O565" s="471"/>
      <c r="P565" s="416"/>
      <c r="Q565" s="416"/>
      <c r="R565" s="416"/>
      <c r="S565" s="416"/>
      <c r="T565" s="416"/>
      <c r="U565" s="420" t="str">
        <f t="array" ref="U565">IFERROR(IF(INDEX('Disaggregation Data'!$O$315:$O$616,MATCH(LEFT(X565,255),LEFT('Disaggregation Data'!$J$315:$J$616,255),0))=0,"",INDEX('Disaggregation Data'!$O$315:$O$616,MATCH(LEFT(X565,255),LEFT('Disaggregation Data'!J$315:$J$616,255),0))),"")</f>
        <v/>
      </c>
      <c r="V565" s="434" t="str">
        <f t="array" ref="V565">IFERROR(IF(INDEX('Disaggregation Data'!$P$315:$P$616,MATCH(LEFT(X565,255),LEFT('Disaggregation Data'!$J$315:$J$616,255),0))=0,"",INDEX('Disaggregation Data'!$P$315:$P$616,MATCH(LEFT(X565,255),LEFT('Disaggregation Data'!J$315:$J$616,255),0))),"")</f>
        <v/>
      </c>
      <c r="W565" s="514"/>
      <c r="X565" s="514" t="str">
        <f t="shared" si="36"/>
        <v/>
      </c>
      <c r="Y565" s="514">
        <f t="shared" si="37"/>
        <v>198</v>
      </c>
      <c r="Z565" s="514" t="str">
        <f t="shared" si="38"/>
        <v/>
      </c>
      <c r="AA565" s="514" t="b">
        <f t="shared" si="39"/>
        <v>0</v>
      </c>
      <c r="AB565" s="514" t="s">
        <v>2084</v>
      </c>
      <c r="AC565" s="514" t="str">
        <f t="array" ref="AC565">IFERROR(IF(INDEX('Disaggregation Records'!$G$95:$G$183,MATCH(LEFT(Z565,255),LEFT('Disaggregation Records'!$D$95:$D$183,255),0))=0,"",INDEX('Disaggregation Records'!$G$95:$G$183,MATCH(LEFT(Z565,255),LEFT('Disaggregation Records'!$D$95:$D$183,255),0))),"")</f>
        <v/>
      </c>
      <c r="AD565" s="514" t="s">
        <v>891</v>
      </c>
      <c r="AE565" s="379"/>
      <c r="AF565" s="133"/>
      <c r="AG565" s="133"/>
    </row>
    <row r="566" spans="1:33" ht="47.1" customHeight="1" x14ac:dyDescent="0.25">
      <c r="A566" s="396">
        <v>24</v>
      </c>
      <c r="B566" s="414" t="str">
        <f>IFERROR(VLOOKUP(A566,'Coverage Indicators - Section D'!$A$10:$Y$42,25,FALSE),"")</f>
        <v/>
      </c>
      <c r="C566" s="509" t="str">
        <f t="array" ref="C566">IFERROR(IF(INDEX('Disaggregation Records'!$E$95:$E$183,MATCH(LEFT(Z566,255),LEFT('Disaggregation Records'!$D$95:$D$183,255),0))=0,"",INDEX('Disaggregation Records'!$E$95:$E$183,MATCH(LEFT(Z566,255),LEFT('Disaggregation Records'!$D$95:$D$183,255),0))),"")</f>
        <v/>
      </c>
      <c r="D566" s="509" t="str">
        <f t="array" ref="D566">IFERROR(IF(INDEX('Disaggregation Records'!$F$95:$F$183,MATCH(LEFT(Z566,255),LEFT('Disaggregation Records'!$D$95:$D$183,255),0))=0,"",INDEX('Disaggregation Records'!$F$95:$F$183,MATCH(LEFT(Z566,255),LEFT('Disaggregation Records'!$D$95:$D$183,255),0))),"")</f>
        <v/>
      </c>
      <c r="E566" s="416" t="str">
        <f t="array" ref="E566">IFERROR(IF(INDEX('Disaggregation Data'!$K$315:$K$616,MATCH(LEFT(X566,255),LEFT('Disaggregation Data'!$J$315:$J$616,255),0))=0,"",INDEX('Disaggregation Data'!$K$315:$K$616,MATCH(LEFT(X566,255),LEFT('Disaggregation Data'!J$315:$J$616,255),0))),"")</f>
        <v/>
      </c>
      <c r="F566" s="417" t="str">
        <f t="array" ref="F566">IFERROR(IF(INDEX('Disaggregation Data'!$L$315:$L$616,MATCH(LEFT(X566,255),LEFT('Disaggregation Data'!$J$315:$J$616,255),0))=0,"",INDEX('Disaggregation Data'!$L$315:$L$616,MATCH(LEFT(X566,255),LEFT('Disaggregation Data'!J$315:$J$616,255),0))),"")</f>
        <v/>
      </c>
      <c r="G566" s="481" t="str">
        <f t="array" ref="G566">IFERROR(IF(INDEX('Disaggregation Data'!$M$315:$M$616,MATCH(LEFT(X566,255),LEFT('Disaggregation Data'!$J$315:$J$616,255),0))=0,(E566/F566)*100,INDEX('Disaggregation Data'!$M$315:$M$616,MATCH(LEFT(X566,255),LEFT('Disaggregation Data'!J$315:$J$616,255),0))),"")</f>
        <v/>
      </c>
      <c r="H566" s="420" t="str">
        <f t="array" ref="H566">IFERROR(IF(INDEX('Disaggregation Data'!$N$315:$N$616,MATCH(LEFT(X566,255),LEFT('Disaggregation Data'!$J$315:$J$616,255),0))=0,"",INDEX('Disaggregation Data'!$N$315:$N$616,MATCH(LEFT(X566,255),LEFT('Disaggregation Data'!J$315:$J$616,255),0))),"")</f>
        <v/>
      </c>
      <c r="I566" s="420" t="str">
        <f t="array" ref="I566">IFERROR(IF(INDEX('Disaggregation Data'!$Q$315:$Q$616,MATCH(LEFT(X566,255),LEFT('Disaggregation Data'!$J$315:$J$616,255),0))=0,"",INDEX('Disaggregation Data'!$Q$315:$Q$616,MATCH(LEFT(X566,255),LEFT('Disaggregation Data'!J$315:$J$616,255),0))),"")</f>
        <v/>
      </c>
      <c r="J566" s="434" t="str">
        <f t="array" ref="J566">IFERROR(IF(INDEX('Disaggregation Data'!$R$315:$R$616,MATCH(LEFT(X566,255),LEFT('Disaggregation Data'!$J$315:$J$616,255),0))=0,"",INDEX('Disaggregation Data'!$R$315:$R$616,MATCH(LEFT(X566,255),LEFT('Disaggregation Data'!J$315:$J$616,255),0))),"")</f>
        <v/>
      </c>
      <c r="K566" s="471"/>
      <c r="L566" s="471"/>
      <c r="M566" s="471"/>
      <c r="N566" s="471"/>
      <c r="O566" s="471"/>
      <c r="P566" s="416"/>
      <c r="Q566" s="416"/>
      <c r="R566" s="416"/>
      <c r="S566" s="416"/>
      <c r="T566" s="416"/>
      <c r="U566" s="420" t="str">
        <f t="array" ref="U566">IFERROR(IF(INDEX('Disaggregation Data'!$O$315:$O$616,MATCH(LEFT(X566,255),LEFT('Disaggregation Data'!$J$315:$J$616,255),0))=0,"",INDEX('Disaggregation Data'!$O$315:$O$616,MATCH(LEFT(X566,255),LEFT('Disaggregation Data'!J$315:$J$616,255),0))),"")</f>
        <v/>
      </c>
      <c r="V566" s="434" t="str">
        <f t="array" ref="V566">IFERROR(IF(INDEX('Disaggregation Data'!$P$315:$P$616,MATCH(LEFT(X566,255),LEFT('Disaggregation Data'!$J$315:$J$616,255),0))=0,"",INDEX('Disaggregation Data'!$P$315:$P$616,MATCH(LEFT(X566,255),LEFT('Disaggregation Data'!J$315:$J$616,255),0))),"")</f>
        <v/>
      </c>
      <c r="W566" s="514"/>
      <c r="X566" s="514" t="str">
        <f t="shared" si="36"/>
        <v/>
      </c>
      <c r="Y566" s="514">
        <f t="shared" si="37"/>
        <v>199</v>
      </c>
      <c r="Z566" s="514" t="str">
        <f t="shared" si="38"/>
        <v/>
      </c>
      <c r="AA566" s="514" t="b">
        <f t="shared" si="39"/>
        <v>0</v>
      </c>
      <c r="AB566" s="514" t="s">
        <v>2085</v>
      </c>
      <c r="AC566" s="514" t="str">
        <f t="array" ref="AC566">IFERROR(IF(INDEX('Disaggregation Records'!$G$95:$G$183,MATCH(LEFT(Z566,255),LEFT('Disaggregation Records'!$D$95:$D$183,255),0))=0,"",INDEX('Disaggregation Records'!$G$95:$G$183,MATCH(LEFT(Z566,255),LEFT('Disaggregation Records'!$D$95:$D$183,255),0))),"")</f>
        <v/>
      </c>
      <c r="AD566" s="514" t="s">
        <v>891</v>
      </c>
      <c r="AE566" s="379"/>
      <c r="AF566" s="133"/>
      <c r="AG566" s="133"/>
    </row>
    <row r="567" spans="1:33" ht="47.1" customHeight="1" x14ac:dyDescent="0.25">
      <c r="A567" s="396">
        <v>25</v>
      </c>
      <c r="B567" s="414" t="str">
        <f>IFERROR(VLOOKUP(A567,'Coverage Indicators - Section D'!$A$10:$Y$42,25,FALSE),"")</f>
        <v/>
      </c>
      <c r="C567" s="509" t="str">
        <f t="array" ref="C567">IFERROR(IF(INDEX('Disaggregation Records'!$E$95:$E$183,MATCH(LEFT(Z567,255),LEFT('Disaggregation Records'!$D$95:$D$183,255),0))=0,"",INDEX('Disaggregation Records'!$E$95:$E$183,MATCH(LEFT(Z567,255),LEFT('Disaggregation Records'!$D$95:$D$183,255),0))),"")</f>
        <v/>
      </c>
      <c r="D567" s="509" t="str">
        <f t="array" ref="D567">IFERROR(IF(INDEX('Disaggregation Records'!$F$95:$F$183,MATCH(LEFT(Z567,255),LEFT('Disaggregation Records'!$D$95:$D$183,255),0))=0,"",INDEX('Disaggregation Records'!$F$95:$F$183,MATCH(LEFT(Z567,255),LEFT('Disaggregation Records'!$D$95:$D$183,255),0))),"")</f>
        <v/>
      </c>
      <c r="E567" s="416" t="str">
        <f t="array" ref="E567">IFERROR(IF(INDEX('Disaggregation Data'!$K$315:$K$616,MATCH(LEFT(X567,255),LEFT('Disaggregation Data'!$J$315:$J$616,255),0))=0,"",INDEX('Disaggregation Data'!$K$315:$K$616,MATCH(LEFT(X567,255),LEFT('Disaggregation Data'!J$315:$J$616,255),0))),"")</f>
        <v/>
      </c>
      <c r="F567" s="417" t="str">
        <f t="array" ref="F567">IFERROR(IF(INDEX('Disaggregation Data'!$L$315:$L$616,MATCH(LEFT(X567,255),LEFT('Disaggregation Data'!$J$315:$J$616,255),0))=0,"",INDEX('Disaggregation Data'!$L$315:$L$616,MATCH(LEFT(X567,255),LEFT('Disaggregation Data'!J$315:$J$616,255),0))),"")</f>
        <v/>
      </c>
      <c r="G567" s="481" t="str">
        <f t="array" ref="G567">IFERROR(IF(INDEX('Disaggregation Data'!$M$315:$M$616,MATCH(LEFT(X567,255),LEFT('Disaggregation Data'!$J$315:$J$616,255),0))=0,(E567/F567)*100,INDEX('Disaggregation Data'!$M$315:$M$616,MATCH(LEFT(X567,255),LEFT('Disaggregation Data'!J$315:$J$616,255),0))),"")</f>
        <v/>
      </c>
      <c r="H567" s="420" t="str">
        <f t="array" ref="H567">IFERROR(IF(INDEX('Disaggregation Data'!$N$315:$N$616,MATCH(LEFT(X567,255),LEFT('Disaggregation Data'!$J$315:$J$616,255),0))=0,"",INDEX('Disaggregation Data'!$N$315:$N$616,MATCH(LEFT(X567,255),LEFT('Disaggregation Data'!J$315:$J$616,255),0))),"")</f>
        <v/>
      </c>
      <c r="I567" s="420" t="str">
        <f t="array" ref="I567">IFERROR(IF(INDEX('Disaggregation Data'!$Q$315:$Q$616,MATCH(LEFT(X567,255),LEFT('Disaggregation Data'!$J$315:$J$616,255),0))=0,"",INDEX('Disaggregation Data'!$Q$315:$Q$616,MATCH(LEFT(X567,255),LEFT('Disaggregation Data'!J$315:$J$616,255),0))),"")</f>
        <v/>
      </c>
      <c r="J567" s="434" t="str">
        <f t="array" ref="J567">IFERROR(IF(INDEX('Disaggregation Data'!$R$315:$R$616,MATCH(LEFT(X567,255),LEFT('Disaggregation Data'!$J$315:$J$616,255),0))=0,"",INDEX('Disaggregation Data'!$R$315:$R$616,MATCH(LEFT(X567,255),LEFT('Disaggregation Data'!J$315:$J$616,255),0))),"")</f>
        <v/>
      </c>
      <c r="K567" s="471"/>
      <c r="L567" s="471"/>
      <c r="M567" s="471"/>
      <c r="N567" s="471"/>
      <c r="O567" s="471"/>
      <c r="P567" s="416"/>
      <c r="Q567" s="416"/>
      <c r="R567" s="416"/>
      <c r="S567" s="416"/>
      <c r="T567" s="416"/>
      <c r="U567" s="420" t="str">
        <f t="array" ref="U567">IFERROR(IF(INDEX('Disaggregation Data'!$O$315:$O$616,MATCH(LEFT(X567,255),LEFT('Disaggregation Data'!$J$315:$J$616,255),0))=0,"",INDEX('Disaggregation Data'!$O$315:$O$616,MATCH(LEFT(X567,255),LEFT('Disaggregation Data'!J$315:$J$616,255),0))),"")</f>
        <v/>
      </c>
      <c r="V567" s="434" t="str">
        <f t="array" ref="V567">IFERROR(IF(INDEX('Disaggregation Data'!$P$315:$P$616,MATCH(LEFT(X567,255),LEFT('Disaggregation Data'!$J$315:$J$616,255),0))=0,"",INDEX('Disaggregation Data'!$P$315:$P$616,MATCH(LEFT(X567,255),LEFT('Disaggregation Data'!J$315:$J$616,255),0))),"")</f>
        <v/>
      </c>
      <c r="W567" s="514"/>
      <c r="X567" s="514" t="str">
        <f t="shared" si="36"/>
        <v/>
      </c>
      <c r="Y567" s="514">
        <f t="shared" si="37"/>
        <v>200</v>
      </c>
      <c r="Z567" s="514" t="str">
        <f t="shared" si="38"/>
        <v/>
      </c>
      <c r="AA567" s="514" t="b">
        <f t="shared" si="39"/>
        <v>0</v>
      </c>
      <c r="AB567" s="514" t="s">
        <v>2086</v>
      </c>
      <c r="AC567" s="514" t="str">
        <f t="array" ref="AC567">IFERROR(IF(INDEX('Disaggregation Records'!$G$95:$G$183,MATCH(LEFT(Z567,255),LEFT('Disaggregation Records'!$D$95:$D$183,255),0))=0,"",INDEX('Disaggregation Records'!$G$95:$G$183,MATCH(LEFT(Z567,255),LEFT('Disaggregation Records'!$D$95:$D$183,255),0))),"")</f>
        <v/>
      </c>
      <c r="AD567" s="514" t="s">
        <v>892</v>
      </c>
      <c r="AE567" s="379"/>
      <c r="AF567" s="133"/>
      <c r="AG567" s="133"/>
    </row>
    <row r="568" spans="1:33" ht="47.1" customHeight="1" x14ac:dyDescent="0.25">
      <c r="A568" s="396">
        <v>25</v>
      </c>
      <c r="B568" s="414" t="str">
        <f>IFERROR(VLOOKUP(A568,'Coverage Indicators - Section D'!$A$10:$Y$42,25,FALSE),"")</f>
        <v/>
      </c>
      <c r="C568" s="509" t="str">
        <f t="array" ref="C568">IFERROR(IF(INDEX('Disaggregation Records'!$E$95:$E$183,MATCH(LEFT(Z568,255),LEFT('Disaggregation Records'!$D$95:$D$183,255),0))=0,"",INDEX('Disaggregation Records'!$E$95:$E$183,MATCH(LEFT(Z568,255),LEFT('Disaggregation Records'!$D$95:$D$183,255),0))),"")</f>
        <v/>
      </c>
      <c r="D568" s="509" t="str">
        <f t="array" ref="D568">IFERROR(IF(INDEX('Disaggregation Records'!$F$95:$F$183,MATCH(LEFT(Z568,255),LEFT('Disaggregation Records'!$D$95:$D$183,255),0))=0,"",INDEX('Disaggregation Records'!$F$95:$F$183,MATCH(LEFT(Z568,255),LEFT('Disaggregation Records'!$D$95:$D$183,255),0))),"")</f>
        <v/>
      </c>
      <c r="E568" s="416" t="str">
        <f t="array" ref="E568">IFERROR(IF(INDEX('Disaggregation Data'!$K$315:$K$616,MATCH(LEFT(X568,255),LEFT('Disaggregation Data'!$J$315:$J$616,255),0))=0,"",INDEX('Disaggregation Data'!$K$315:$K$616,MATCH(LEFT(X568,255),LEFT('Disaggregation Data'!J$315:$J$616,255),0))),"")</f>
        <v/>
      </c>
      <c r="F568" s="417" t="str">
        <f t="array" ref="F568">IFERROR(IF(INDEX('Disaggregation Data'!$L$315:$L$616,MATCH(LEFT(X568,255),LEFT('Disaggregation Data'!$J$315:$J$616,255),0))=0,"",INDEX('Disaggregation Data'!$L$315:$L$616,MATCH(LEFT(X568,255),LEFT('Disaggregation Data'!J$315:$J$616,255),0))),"")</f>
        <v/>
      </c>
      <c r="G568" s="481" t="str">
        <f t="array" ref="G568">IFERROR(IF(INDEX('Disaggregation Data'!$M$315:$M$616,MATCH(LEFT(X568,255),LEFT('Disaggregation Data'!$J$315:$J$616,255),0))=0,(E568/F568)*100,INDEX('Disaggregation Data'!$M$315:$M$616,MATCH(LEFT(X568,255),LEFT('Disaggregation Data'!J$315:$J$616,255),0))),"")</f>
        <v/>
      </c>
      <c r="H568" s="420" t="str">
        <f t="array" ref="H568">IFERROR(IF(INDEX('Disaggregation Data'!$N$315:$N$616,MATCH(LEFT(X568,255),LEFT('Disaggregation Data'!$J$315:$J$616,255),0))=0,"",INDEX('Disaggregation Data'!$N$315:$N$616,MATCH(LEFT(X568,255),LEFT('Disaggregation Data'!J$315:$J$616,255),0))),"")</f>
        <v/>
      </c>
      <c r="I568" s="420" t="str">
        <f t="array" ref="I568">IFERROR(IF(INDEX('Disaggregation Data'!$Q$315:$Q$616,MATCH(LEFT(X568,255),LEFT('Disaggregation Data'!$J$315:$J$616,255),0))=0,"",INDEX('Disaggregation Data'!$Q$315:$Q$616,MATCH(LEFT(X568,255),LEFT('Disaggregation Data'!J$315:$J$616,255),0))),"")</f>
        <v/>
      </c>
      <c r="J568" s="434" t="str">
        <f t="array" ref="J568">IFERROR(IF(INDEX('Disaggregation Data'!$R$315:$R$616,MATCH(LEFT(X568,255),LEFT('Disaggregation Data'!$J$315:$J$616,255),0))=0,"",INDEX('Disaggregation Data'!$R$315:$R$616,MATCH(LEFT(X568,255),LEFT('Disaggregation Data'!J$315:$J$616,255),0))),"")</f>
        <v/>
      </c>
      <c r="K568" s="471"/>
      <c r="L568" s="471"/>
      <c r="M568" s="471"/>
      <c r="N568" s="471"/>
      <c r="O568" s="471"/>
      <c r="P568" s="416"/>
      <c r="Q568" s="416"/>
      <c r="R568" s="416"/>
      <c r="S568" s="416"/>
      <c r="T568" s="416"/>
      <c r="U568" s="420" t="str">
        <f t="array" ref="U568">IFERROR(IF(INDEX('Disaggregation Data'!$O$315:$O$616,MATCH(LEFT(X568,255),LEFT('Disaggregation Data'!$J$315:$J$616,255),0))=0,"",INDEX('Disaggregation Data'!$O$315:$O$616,MATCH(LEFT(X568,255),LEFT('Disaggregation Data'!J$315:$J$616,255),0))),"")</f>
        <v/>
      </c>
      <c r="V568" s="434" t="str">
        <f t="array" ref="V568">IFERROR(IF(INDEX('Disaggregation Data'!$P$315:$P$616,MATCH(LEFT(X568,255),LEFT('Disaggregation Data'!$J$315:$J$616,255),0))=0,"",INDEX('Disaggregation Data'!$P$315:$P$616,MATCH(LEFT(X568,255),LEFT('Disaggregation Data'!J$315:$J$616,255),0))),"")</f>
        <v/>
      </c>
      <c r="W568" s="514"/>
      <c r="X568" s="514" t="str">
        <f t="shared" si="36"/>
        <v/>
      </c>
      <c r="Y568" s="514">
        <f t="shared" si="37"/>
        <v>201</v>
      </c>
      <c r="Z568" s="514" t="str">
        <f t="shared" si="38"/>
        <v/>
      </c>
      <c r="AA568" s="514" t="b">
        <f t="shared" si="39"/>
        <v>0</v>
      </c>
      <c r="AB568" s="514" t="s">
        <v>2087</v>
      </c>
      <c r="AC568" s="514" t="str">
        <f t="array" ref="AC568">IFERROR(IF(INDEX('Disaggregation Records'!$G$95:$G$183,MATCH(LEFT(Z568,255),LEFT('Disaggregation Records'!$D$95:$D$183,255),0))=0,"",INDEX('Disaggregation Records'!$G$95:$G$183,MATCH(LEFT(Z568,255),LEFT('Disaggregation Records'!$D$95:$D$183,255),0))),"")</f>
        <v/>
      </c>
      <c r="AD568" s="514" t="s">
        <v>892</v>
      </c>
      <c r="AE568" s="379"/>
      <c r="AF568" s="133"/>
      <c r="AG568" s="133"/>
    </row>
    <row r="569" spans="1:33" ht="47.1" customHeight="1" x14ac:dyDescent="0.25">
      <c r="A569" s="396">
        <v>25</v>
      </c>
      <c r="B569" s="414" t="str">
        <f>IFERROR(VLOOKUP(A569,'Coverage Indicators - Section D'!$A$10:$Y$42,25,FALSE),"")</f>
        <v/>
      </c>
      <c r="C569" s="509" t="str">
        <f t="array" ref="C569">IFERROR(IF(INDEX('Disaggregation Records'!$E$95:$E$183,MATCH(LEFT(Z569,255),LEFT('Disaggregation Records'!$D$95:$D$183,255),0))=0,"",INDEX('Disaggregation Records'!$E$95:$E$183,MATCH(LEFT(Z569,255),LEFT('Disaggregation Records'!$D$95:$D$183,255),0))),"")</f>
        <v/>
      </c>
      <c r="D569" s="509" t="str">
        <f t="array" ref="D569">IFERROR(IF(INDEX('Disaggregation Records'!$F$95:$F$183,MATCH(LEFT(Z569,255),LEFT('Disaggregation Records'!$D$95:$D$183,255),0))=0,"",INDEX('Disaggregation Records'!$F$95:$F$183,MATCH(LEFT(Z569,255),LEFT('Disaggregation Records'!$D$95:$D$183,255),0))),"")</f>
        <v/>
      </c>
      <c r="E569" s="416" t="str">
        <f t="array" ref="E569">IFERROR(IF(INDEX('Disaggregation Data'!$K$315:$K$616,MATCH(LEFT(X569,255),LEFT('Disaggregation Data'!$J$315:$J$616,255),0))=0,"",INDEX('Disaggregation Data'!$K$315:$K$616,MATCH(LEFT(X569,255),LEFT('Disaggregation Data'!J$315:$J$616,255),0))),"")</f>
        <v/>
      </c>
      <c r="F569" s="417" t="str">
        <f t="array" ref="F569">IFERROR(IF(INDEX('Disaggregation Data'!$L$315:$L$616,MATCH(LEFT(X569,255),LEFT('Disaggregation Data'!$J$315:$J$616,255),0))=0,"",INDEX('Disaggregation Data'!$L$315:$L$616,MATCH(LEFT(X569,255),LEFT('Disaggregation Data'!J$315:$J$616,255),0))),"")</f>
        <v/>
      </c>
      <c r="G569" s="481" t="str">
        <f t="array" ref="G569">IFERROR(IF(INDEX('Disaggregation Data'!$M$315:$M$616,MATCH(LEFT(X569,255),LEFT('Disaggregation Data'!$J$315:$J$616,255),0))=0,(E569/F569)*100,INDEX('Disaggregation Data'!$M$315:$M$616,MATCH(LEFT(X569,255),LEFT('Disaggregation Data'!J$315:$J$616,255),0))),"")</f>
        <v/>
      </c>
      <c r="H569" s="420" t="str">
        <f t="array" ref="H569">IFERROR(IF(INDEX('Disaggregation Data'!$N$315:$N$616,MATCH(LEFT(X569,255),LEFT('Disaggregation Data'!$J$315:$J$616,255),0))=0,"",INDEX('Disaggregation Data'!$N$315:$N$616,MATCH(LEFT(X569,255),LEFT('Disaggregation Data'!J$315:$J$616,255),0))),"")</f>
        <v/>
      </c>
      <c r="I569" s="420" t="str">
        <f t="array" ref="I569">IFERROR(IF(INDEX('Disaggregation Data'!$Q$315:$Q$616,MATCH(LEFT(X569,255),LEFT('Disaggregation Data'!$J$315:$J$616,255),0))=0,"",INDEX('Disaggregation Data'!$Q$315:$Q$616,MATCH(LEFT(X569,255),LEFT('Disaggregation Data'!J$315:$J$616,255),0))),"")</f>
        <v/>
      </c>
      <c r="J569" s="434" t="str">
        <f t="array" ref="J569">IFERROR(IF(INDEX('Disaggregation Data'!$R$315:$R$616,MATCH(LEFT(X569,255),LEFT('Disaggregation Data'!$J$315:$J$616,255),0))=0,"",INDEX('Disaggregation Data'!$R$315:$R$616,MATCH(LEFT(X569,255),LEFT('Disaggregation Data'!J$315:$J$616,255),0))),"")</f>
        <v/>
      </c>
      <c r="K569" s="471"/>
      <c r="L569" s="471"/>
      <c r="M569" s="471"/>
      <c r="N569" s="471"/>
      <c r="O569" s="471"/>
      <c r="P569" s="416"/>
      <c r="Q569" s="416"/>
      <c r="R569" s="416"/>
      <c r="S569" s="416"/>
      <c r="T569" s="416"/>
      <c r="U569" s="420" t="str">
        <f t="array" ref="U569">IFERROR(IF(INDEX('Disaggregation Data'!$O$315:$O$616,MATCH(LEFT(X569,255),LEFT('Disaggregation Data'!$J$315:$J$616,255),0))=0,"",INDEX('Disaggregation Data'!$O$315:$O$616,MATCH(LEFT(X569,255),LEFT('Disaggregation Data'!J$315:$J$616,255),0))),"")</f>
        <v/>
      </c>
      <c r="V569" s="434" t="str">
        <f t="array" ref="V569">IFERROR(IF(INDEX('Disaggregation Data'!$P$315:$P$616,MATCH(LEFT(X569,255),LEFT('Disaggregation Data'!$J$315:$J$616,255),0))=0,"",INDEX('Disaggregation Data'!$P$315:$P$616,MATCH(LEFT(X569,255),LEFT('Disaggregation Data'!J$315:$J$616,255),0))),"")</f>
        <v/>
      </c>
      <c r="W569" s="514"/>
      <c r="X569" s="514" t="str">
        <f t="shared" si="36"/>
        <v/>
      </c>
      <c r="Y569" s="514">
        <f t="shared" si="37"/>
        <v>202</v>
      </c>
      <c r="Z569" s="514" t="str">
        <f t="shared" si="38"/>
        <v/>
      </c>
      <c r="AA569" s="514" t="b">
        <f t="shared" si="39"/>
        <v>0</v>
      </c>
      <c r="AB569" s="514" t="s">
        <v>2088</v>
      </c>
      <c r="AC569" s="514" t="str">
        <f t="array" ref="AC569">IFERROR(IF(INDEX('Disaggregation Records'!$G$95:$G$183,MATCH(LEFT(Z569,255),LEFT('Disaggregation Records'!$D$95:$D$183,255),0))=0,"",INDEX('Disaggregation Records'!$G$95:$G$183,MATCH(LEFT(Z569,255),LEFT('Disaggregation Records'!$D$95:$D$183,255),0))),"")</f>
        <v/>
      </c>
      <c r="AD569" s="514" t="s">
        <v>892</v>
      </c>
      <c r="AE569" s="379"/>
      <c r="AF569" s="133"/>
      <c r="AG569" s="133"/>
    </row>
    <row r="570" spans="1:33" ht="47.1" customHeight="1" x14ac:dyDescent="0.25">
      <c r="A570" s="396">
        <v>25</v>
      </c>
      <c r="B570" s="414" t="str">
        <f>IFERROR(VLOOKUP(A570,'Coverage Indicators - Section D'!$A$10:$Y$42,25,FALSE),"")</f>
        <v/>
      </c>
      <c r="C570" s="509" t="str">
        <f t="array" ref="C570">IFERROR(IF(INDEX('Disaggregation Records'!$E$95:$E$183,MATCH(LEFT(Z570,255),LEFT('Disaggregation Records'!$D$95:$D$183,255),0))=0,"",INDEX('Disaggregation Records'!$E$95:$E$183,MATCH(LEFT(Z570,255),LEFT('Disaggregation Records'!$D$95:$D$183,255),0))),"")</f>
        <v/>
      </c>
      <c r="D570" s="509" t="str">
        <f t="array" ref="D570">IFERROR(IF(INDEX('Disaggregation Records'!$F$95:$F$183,MATCH(LEFT(Z570,255),LEFT('Disaggregation Records'!$D$95:$D$183,255),0))=0,"",INDEX('Disaggregation Records'!$F$95:$F$183,MATCH(LEFT(Z570,255),LEFT('Disaggregation Records'!$D$95:$D$183,255),0))),"")</f>
        <v/>
      </c>
      <c r="E570" s="416" t="str">
        <f t="array" ref="E570">IFERROR(IF(INDEX('Disaggregation Data'!$K$315:$K$616,MATCH(LEFT(X570,255),LEFT('Disaggregation Data'!$J$315:$J$616,255),0))=0,"",INDEX('Disaggregation Data'!$K$315:$K$616,MATCH(LEFT(X570,255),LEFT('Disaggregation Data'!J$315:$J$616,255),0))),"")</f>
        <v/>
      </c>
      <c r="F570" s="417" t="str">
        <f t="array" ref="F570">IFERROR(IF(INDEX('Disaggregation Data'!$L$315:$L$616,MATCH(LEFT(X570,255),LEFT('Disaggregation Data'!$J$315:$J$616,255),0))=0,"",INDEX('Disaggregation Data'!$L$315:$L$616,MATCH(LEFT(X570,255),LEFT('Disaggregation Data'!J$315:$J$616,255),0))),"")</f>
        <v/>
      </c>
      <c r="G570" s="481" t="str">
        <f t="array" ref="G570">IFERROR(IF(INDEX('Disaggregation Data'!$M$315:$M$616,MATCH(LEFT(X570,255),LEFT('Disaggregation Data'!$J$315:$J$616,255),0))=0,(E570/F570)*100,INDEX('Disaggregation Data'!$M$315:$M$616,MATCH(LEFT(X570,255),LEFT('Disaggregation Data'!J$315:$J$616,255),0))),"")</f>
        <v/>
      </c>
      <c r="H570" s="420" t="str">
        <f t="array" ref="H570">IFERROR(IF(INDEX('Disaggregation Data'!$N$315:$N$616,MATCH(LEFT(X570,255),LEFT('Disaggregation Data'!$J$315:$J$616,255),0))=0,"",INDEX('Disaggregation Data'!$N$315:$N$616,MATCH(LEFT(X570,255),LEFT('Disaggregation Data'!J$315:$J$616,255),0))),"")</f>
        <v/>
      </c>
      <c r="I570" s="420" t="str">
        <f t="array" ref="I570">IFERROR(IF(INDEX('Disaggregation Data'!$Q$315:$Q$616,MATCH(LEFT(X570,255),LEFT('Disaggregation Data'!$J$315:$J$616,255),0))=0,"",INDEX('Disaggregation Data'!$Q$315:$Q$616,MATCH(LEFT(X570,255),LEFT('Disaggregation Data'!J$315:$J$616,255),0))),"")</f>
        <v/>
      </c>
      <c r="J570" s="434" t="str">
        <f t="array" ref="J570">IFERROR(IF(INDEX('Disaggregation Data'!$R$315:$R$616,MATCH(LEFT(X570,255),LEFT('Disaggregation Data'!$J$315:$J$616,255),0))=0,"",INDEX('Disaggregation Data'!$R$315:$R$616,MATCH(LEFT(X570,255),LEFT('Disaggregation Data'!J$315:$J$616,255),0))),"")</f>
        <v/>
      </c>
      <c r="K570" s="471"/>
      <c r="L570" s="471"/>
      <c r="M570" s="471"/>
      <c r="N570" s="471"/>
      <c r="O570" s="471"/>
      <c r="P570" s="416"/>
      <c r="Q570" s="416"/>
      <c r="R570" s="416"/>
      <c r="S570" s="416"/>
      <c r="T570" s="416"/>
      <c r="U570" s="420" t="str">
        <f t="array" ref="U570">IFERROR(IF(INDEX('Disaggregation Data'!$O$315:$O$616,MATCH(LEFT(X570,255),LEFT('Disaggregation Data'!$J$315:$J$616,255),0))=0,"",INDEX('Disaggregation Data'!$O$315:$O$616,MATCH(LEFT(X570,255),LEFT('Disaggregation Data'!J$315:$J$616,255),0))),"")</f>
        <v/>
      </c>
      <c r="V570" s="434" t="str">
        <f t="array" ref="V570">IFERROR(IF(INDEX('Disaggregation Data'!$P$315:$P$616,MATCH(LEFT(X570,255),LEFT('Disaggregation Data'!$J$315:$J$616,255),0))=0,"",INDEX('Disaggregation Data'!$P$315:$P$616,MATCH(LEFT(X570,255),LEFT('Disaggregation Data'!J$315:$J$616,255),0))),"")</f>
        <v/>
      </c>
      <c r="W570" s="514"/>
      <c r="X570" s="514" t="str">
        <f t="shared" si="36"/>
        <v/>
      </c>
      <c r="Y570" s="514">
        <f t="shared" si="37"/>
        <v>203</v>
      </c>
      <c r="Z570" s="514" t="str">
        <f t="shared" si="38"/>
        <v/>
      </c>
      <c r="AA570" s="514" t="b">
        <f t="shared" si="39"/>
        <v>0</v>
      </c>
      <c r="AB570" s="514" t="s">
        <v>2089</v>
      </c>
      <c r="AC570" s="514" t="str">
        <f t="array" ref="AC570">IFERROR(IF(INDEX('Disaggregation Records'!$G$95:$G$183,MATCH(LEFT(Z570,255),LEFT('Disaggregation Records'!$D$95:$D$183,255),0))=0,"",INDEX('Disaggregation Records'!$G$95:$G$183,MATCH(LEFT(Z570,255),LEFT('Disaggregation Records'!$D$95:$D$183,255),0))),"")</f>
        <v/>
      </c>
      <c r="AD570" s="514" t="s">
        <v>892</v>
      </c>
      <c r="AE570" s="379"/>
      <c r="AF570" s="133"/>
      <c r="AG570" s="133"/>
    </row>
    <row r="571" spans="1:33" ht="47.1" customHeight="1" x14ac:dyDescent="0.25">
      <c r="A571" s="396">
        <v>25</v>
      </c>
      <c r="B571" s="414" t="str">
        <f>IFERROR(VLOOKUP(A571,'Coverage Indicators - Section D'!$A$10:$Y$42,25,FALSE),"")</f>
        <v/>
      </c>
      <c r="C571" s="509" t="str">
        <f t="array" ref="C571">IFERROR(IF(INDEX('Disaggregation Records'!$E$95:$E$183,MATCH(LEFT(Z571,255),LEFT('Disaggregation Records'!$D$95:$D$183,255),0))=0,"",INDEX('Disaggregation Records'!$E$95:$E$183,MATCH(LEFT(Z571,255),LEFT('Disaggregation Records'!$D$95:$D$183,255),0))),"")</f>
        <v/>
      </c>
      <c r="D571" s="509" t="str">
        <f t="array" ref="D571">IFERROR(IF(INDEX('Disaggregation Records'!$F$95:$F$183,MATCH(LEFT(Z571,255),LEFT('Disaggregation Records'!$D$95:$D$183,255),0))=0,"",INDEX('Disaggregation Records'!$F$95:$F$183,MATCH(LEFT(Z571,255),LEFT('Disaggregation Records'!$D$95:$D$183,255),0))),"")</f>
        <v/>
      </c>
      <c r="E571" s="416" t="str">
        <f t="array" ref="E571">IFERROR(IF(INDEX('Disaggregation Data'!$K$315:$K$616,MATCH(LEFT(X571,255),LEFT('Disaggregation Data'!$J$315:$J$616,255),0))=0,"",INDEX('Disaggregation Data'!$K$315:$K$616,MATCH(LEFT(X571,255),LEFT('Disaggregation Data'!J$315:$J$616,255),0))),"")</f>
        <v/>
      </c>
      <c r="F571" s="417" t="str">
        <f t="array" ref="F571">IFERROR(IF(INDEX('Disaggregation Data'!$L$315:$L$616,MATCH(LEFT(X571,255),LEFT('Disaggregation Data'!$J$315:$J$616,255),0))=0,"",INDEX('Disaggregation Data'!$L$315:$L$616,MATCH(LEFT(X571,255),LEFT('Disaggregation Data'!J$315:$J$616,255),0))),"")</f>
        <v/>
      </c>
      <c r="G571" s="481" t="str">
        <f t="array" ref="G571">IFERROR(IF(INDEX('Disaggregation Data'!$M$315:$M$616,MATCH(LEFT(X571,255),LEFT('Disaggregation Data'!$J$315:$J$616,255),0))=0,(E571/F571)*100,INDEX('Disaggregation Data'!$M$315:$M$616,MATCH(LEFT(X571,255),LEFT('Disaggregation Data'!J$315:$J$616,255),0))),"")</f>
        <v/>
      </c>
      <c r="H571" s="420" t="str">
        <f t="array" ref="H571">IFERROR(IF(INDEX('Disaggregation Data'!$N$315:$N$616,MATCH(LEFT(X571,255),LEFT('Disaggregation Data'!$J$315:$J$616,255),0))=0,"",INDEX('Disaggregation Data'!$N$315:$N$616,MATCH(LEFT(X571,255),LEFT('Disaggregation Data'!J$315:$J$616,255),0))),"")</f>
        <v/>
      </c>
      <c r="I571" s="420" t="str">
        <f t="array" ref="I571">IFERROR(IF(INDEX('Disaggregation Data'!$Q$315:$Q$616,MATCH(LEFT(X571,255),LEFT('Disaggregation Data'!$J$315:$J$616,255),0))=0,"",INDEX('Disaggregation Data'!$Q$315:$Q$616,MATCH(LEFT(X571,255),LEFT('Disaggregation Data'!J$315:$J$616,255),0))),"")</f>
        <v/>
      </c>
      <c r="J571" s="434" t="str">
        <f t="array" ref="J571">IFERROR(IF(INDEX('Disaggregation Data'!$R$315:$R$616,MATCH(LEFT(X571,255),LEFT('Disaggregation Data'!$J$315:$J$616,255),0))=0,"",INDEX('Disaggregation Data'!$R$315:$R$616,MATCH(LEFT(X571,255),LEFT('Disaggregation Data'!J$315:$J$616,255),0))),"")</f>
        <v/>
      </c>
      <c r="K571" s="471"/>
      <c r="L571" s="471"/>
      <c r="M571" s="471"/>
      <c r="N571" s="471"/>
      <c r="O571" s="471"/>
      <c r="P571" s="416"/>
      <c r="Q571" s="416"/>
      <c r="R571" s="416"/>
      <c r="S571" s="416"/>
      <c r="T571" s="416"/>
      <c r="U571" s="420" t="str">
        <f t="array" ref="U571">IFERROR(IF(INDEX('Disaggregation Data'!$O$315:$O$616,MATCH(LEFT(X571,255),LEFT('Disaggregation Data'!$J$315:$J$616,255),0))=0,"",INDEX('Disaggregation Data'!$O$315:$O$616,MATCH(LEFT(X571,255),LEFT('Disaggregation Data'!J$315:$J$616,255),0))),"")</f>
        <v/>
      </c>
      <c r="V571" s="434" t="str">
        <f t="array" ref="V571">IFERROR(IF(INDEX('Disaggregation Data'!$P$315:$P$616,MATCH(LEFT(X571,255),LEFT('Disaggregation Data'!$J$315:$J$616,255),0))=0,"",INDEX('Disaggregation Data'!$P$315:$P$616,MATCH(LEFT(X571,255),LEFT('Disaggregation Data'!J$315:$J$616,255),0))),"")</f>
        <v/>
      </c>
      <c r="W571" s="514"/>
      <c r="X571" s="514" t="str">
        <f t="shared" si="36"/>
        <v/>
      </c>
      <c r="Y571" s="514">
        <f t="shared" si="37"/>
        <v>204</v>
      </c>
      <c r="Z571" s="514" t="str">
        <f t="shared" si="38"/>
        <v/>
      </c>
      <c r="AA571" s="514" t="b">
        <f t="shared" si="39"/>
        <v>0</v>
      </c>
      <c r="AB571" s="514" t="s">
        <v>2090</v>
      </c>
      <c r="AC571" s="514" t="str">
        <f t="array" ref="AC571">IFERROR(IF(INDEX('Disaggregation Records'!$G$95:$G$183,MATCH(LEFT(Z571,255),LEFT('Disaggregation Records'!$D$95:$D$183,255),0))=0,"",INDEX('Disaggregation Records'!$G$95:$G$183,MATCH(LEFT(Z571,255),LEFT('Disaggregation Records'!$D$95:$D$183,255),0))),"")</f>
        <v/>
      </c>
      <c r="AD571" s="514" t="s">
        <v>892</v>
      </c>
      <c r="AE571" s="379"/>
      <c r="AF571" s="133"/>
      <c r="AG571" s="133"/>
    </row>
    <row r="572" spans="1:33" ht="47.1" customHeight="1" x14ac:dyDescent="0.25">
      <c r="A572" s="396">
        <v>25</v>
      </c>
      <c r="B572" s="414" t="str">
        <f>IFERROR(VLOOKUP(A572,'Coverage Indicators - Section D'!$A$10:$Y$42,25,FALSE),"")</f>
        <v/>
      </c>
      <c r="C572" s="509" t="str">
        <f t="array" ref="C572">IFERROR(IF(INDEX('Disaggregation Records'!$E$95:$E$183,MATCH(LEFT(Z572,255),LEFT('Disaggregation Records'!$D$95:$D$183,255),0))=0,"",INDEX('Disaggregation Records'!$E$95:$E$183,MATCH(LEFT(Z572,255),LEFT('Disaggregation Records'!$D$95:$D$183,255),0))),"")</f>
        <v/>
      </c>
      <c r="D572" s="509" t="str">
        <f t="array" ref="D572">IFERROR(IF(INDEX('Disaggregation Records'!$F$95:$F$183,MATCH(LEFT(Z572,255),LEFT('Disaggregation Records'!$D$95:$D$183,255),0))=0,"",INDEX('Disaggregation Records'!$F$95:$F$183,MATCH(LEFT(Z572,255),LEFT('Disaggregation Records'!$D$95:$D$183,255),0))),"")</f>
        <v/>
      </c>
      <c r="E572" s="416" t="str">
        <f t="array" ref="E572">IFERROR(IF(INDEX('Disaggregation Data'!$K$315:$K$616,MATCH(LEFT(X572,255),LEFT('Disaggregation Data'!$J$315:$J$616,255),0))=0,"",INDEX('Disaggregation Data'!$K$315:$K$616,MATCH(LEFT(X572,255),LEFT('Disaggregation Data'!J$315:$J$616,255),0))),"")</f>
        <v/>
      </c>
      <c r="F572" s="417" t="str">
        <f t="array" ref="F572">IFERROR(IF(INDEX('Disaggregation Data'!$L$315:$L$616,MATCH(LEFT(X572,255),LEFT('Disaggregation Data'!$J$315:$J$616,255),0))=0,"",INDEX('Disaggregation Data'!$L$315:$L$616,MATCH(LEFT(X572,255),LEFT('Disaggregation Data'!J$315:$J$616,255),0))),"")</f>
        <v/>
      </c>
      <c r="G572" s="481" t="str">
        <f t="array" ref="G572">IFERROR(IF(INDEX('Disaggregation Data'!$M$315:$M$616,MATCH(LEFT(X572,255),LEFT('Disaggregation Data'!$J$315:$J$616,255),0))=0,(E572/F572)*100,INDEX('Disaggregation Data'!$M$315:$M$616,MATCH(LEFT(X572,255),LEFT('Disaggregation Data'!J$315:$J$616,255),0))),"")</f>
        <v/>
      </c>
      <c r="H572" s="420" t="str">
        <f t="array" ref="H572">IFERROR(IF(INDEX('Disaggregation Data'!$N$315:$N$616,MATCH(LEFT(X572,255),LEFT('Disaggregation Data'!$J$315:$J$616,255),0))=0,"",INDEX('Disaggregation Data'!$N$315:$N$616,MATCH(LEFT(X572,255),LEFT('Disaggregation Data'!J$315:$J$616,255),0))),"")</f>
        <v/>
      </c>
      <c r="I572" s="420" t="str">
        <f t="array" ref="I572">IFERROR(IF(INDEX('Disaggregation Data'!$Q$315:$Q$616,MATCH(LEFT(X572,255),LEFT('Disaggregation Data'!$J$315:$J$616,255),0))=0,"",INDEX('Disaggregation Data'!$Q$315:$Q$616,MATCH(LEFT(X572,255),LEFT('Disaggregation Data'!J$315:$J$616,255),0))),"")</f>
        <v/>
      </c>
      <c r="J572" s="434" t="str">
        <f t="array" ref="J572">IFERROR(IF(INDEX('Disaggregation Data'!$R$315:$R$616,MATCH(LEFT(X572,255),LEFT('Disaggregation Data'!$J$315:$J$616,255),0))=0,"",INDEX('Disaggregation Data'!$R$315:$R$616,MATCH(LEFT(X572,255),LEFT('Disaggregation Data'!J$315:$J$616,255),0))),"")</f>
        <v/>
      </c>
      <c r="K572" s="471"/>
      <c r="L572" s="471"/>
      <c r="M572" s="471"/>
      <c r="N572" s="471"/>
      <c r="O572" s="471"/>
      <c r="P572" s="416"/>
      <c r="Q572" s="416"/>
      <c r="R572" s="416"/>
      <c r="S572" s="416"/>
      <c r="T572" s="416"/>
      <c r="U572" s="420" t="str">
        <f t="array" ref="U572">IFERROR(IF(INDEX('Disaggregation Data'!$O$315:$O$616,MATCH(LEFT(X572,255),LEFT('Disaggregation Data'!$J$315:$J$616,255),0))=0,"",INDEX('Disaggregation Data'!$O$315:$O$616,MATCH(LEFT(X572,255),LEFT('Disaggregation Data'!J$315:$J$616,255),0))),"")</f>
        <v/>
      </c>
      <c r="V572" s="434" t="str">
        <f t="array" ref="V572">IFERROR(IF(INDEX('Disaggregation Data'!$P$315:$P$616,MATCH(LEFT(X572,255),LEFT('Disaggregation Data'!$J$315:$J$616,255),0))=0,"",INDEX('Disaggregation Data'!$P$315:$P$616,MATCH(LEFT(X572,255),LEFT('Disaggregation Data'!J$315:$J$616,255),0))),"")</f>
        <v/>
      </c>
      <c r="W572" s="514"/>
      <c r="X572" s="514" t="str">
        <f t="shared" si="36"/>
        <v/>
      </c>
      <c r="Y572" s="514">
        <f t="shared" si="37"/>
        <v>205</v>
      </c>
      <c r="Z572" s="514" t="str">
        <f t="shared" si="38"/>
        <v/>
      </c>
      <c r="AA572" s="514" t="b">
        <f t="shared" si="39"/>
        <v>0</v>
      </c>
      <c r="AB572" s="514" t="s">
        <v>2091</v>
      </c>
      <c r="AC572" s="514" t="str">
        <f t="array" ref="AC572">IFERROR(IF(INDEX('Disaggregation Records'!$G$95:$G$183,MATCH(LEFT(Z572,255),LEFT('Disaggregation Records'!$D$95:$D$183,255),0))=0,"",INDEX('Disaggregation Records'!$G$95:$G$183,MATCH(LEFT(Z572,255),LEFT('Disaggregation Records'!$D$95:$D$183,255),0))),"")</f>
        <v/>
      </c>
      <c r="AD572" s="514" t="s">
        <v>892</v>
      </c>
      <c r="AE572" s="379"/>
      <c r="AF572" s="133"/>
      <c r="AG572" s="133"/>
    </row>
    <row r="573" spans="1:33" ht="47.1" customHeight="1" x14ac:dyDescent="0.25">
      <c r="A573" s="396">
        <v>25</v>
      </c>
      <c r="B573" s="414" t="str">
        <f>IFERROR(VLOOKUP(A573,'Coverage Indicators - Section D'!$A$10:$Y$42,25,FALSE),"")</f>
        <v/>
      </c>
      <c r="C573" s="509" t="str">
        <f t="array" ref="C573">IFERROR(IF(INDEX('Disaggregation Records'!$E$95:$E$183,MATCH(LEFT(Z573,255),LEFT('Disaggregation Records'!$D$95:$D$183,255),0))=0,"",INDEX('Disaggregation Records'!$E$95:$E$183,MATCH(LEFT(Z573,255),LEFT('Disaggregation Records'!$D$95:$D$183,255),0))),"")</f>
        <v/>
      </c>
      <c r="D573" s="509" t="str">
        <f t="array" ref="D573">IFERROR(IF(INDEX('Disaggregation Records'!$F$95:$F$183,MATCH(LEFT(Z573,255),LEFT('Disaggregation Records'!$D$95:$D$183,255),0))=0,"",INDEX('Disaggregation Records'!$F$95:$F$183,MATCH(LEFT(Z573,255),LEFT('Disaggregation Records'!$D$95:$D$183,255),0))),"")</f>
        <v/>
      </c>
      <c r="E573" s="416" t="str">
        <f t="array" ref="E573">IFERROR(IF(INDEX('Disaggregation Data'!$K$315:$K$616,MATCH(LEFT(X573,255),LEFT('Disaggregation Data'!$J$315:$J$616,255),0))=0,"",INDEX('Disaggregation Data'!$K$315:$K$616,MATCH(LEFT(X573,255),LEFT('Disaggregation Data'!J$315:$J$616,255),0))),"")</f>
        <v/>
      </c>
      <c r="F573" s="417" t="str">
        <f t="array" ref="F573">IFERROR(IF(INDEX('Disaggregation Data'!$L$315:$L$616,MATCH(LEFT(X573,255),LEFT('Disaggregation Data'!$J$315:$J$616,255),0))=0,"",INDEX('Disaggregation Data'!$L$315:$L$616,MATCH(LEFT(X573,255),LEFT('Disaggregation Data'!J$315:$J$616,255),0))),"")</f>
        <v/>
      </c>
      <c r="G573" s="481" t="str">
        <f t="array" ref="G573">IFERROR(IF(INDEX('Disaggregation Data'!$M$315:$M$616,MATCH(LEFT(X573,255),LEFT('Disaggregation Data'!$J$315:$J$616,255),0))=0,(E573/F573)*100,INDEX('Disaggregation Data'!$M$315:$M$616,MATCH(LEFT(X573,255),LEFT('Disaggregation Data'!J$315:$J$616,255),0))),"")</f>
        <v/>
      </c>
      <c r="H573" s="420" t="str">
        <f t="array" ref="H573">IFERROR(IF(INDEX('Disaggregation Data'!$N$315:$N$616,MATCH(LEFT(X573,255),LEFT('Disaggregation Data'!$J$315:$J$616,255),0))=0,"",INDEX('Disaggregation Data'!$N$315:$N$616,MATCH(LEFT(X573,255),LEFT('Disaggregation Data'!J$315:$J$616,255),0))),"")</f>
        <v/>
      </c>
      <c r="I573" s="420" t="str">
        <f t="array" ref="I573">IFERROR(IF(INDEX('Disaggregation Data'!$Q$315:$Q$616,MATCH(LEFT(X573,255),LEFT('Disaggregation Data'!$J$315:$J$616,255),0))=0,"",INDEX('Disaggregation Data'!$Q$315:$Q$616,MATCH(LEFT(X573,255),LEFT('Disaggregation Data'!J$315:$J$616,255),0))),"")</f>
        <v/>
      </c>
      <c r="J573" s="434" t="str">
        <f t="array" ref="J573">IFERROR(IF(INDEX('Disaggregation Data'!$R$315:$R$616,MATCH(LEFT(X573,255),LEFT('Disaggregation Data'!$J$315:$J$616,255),0))=0,"",INDEX('Disaggregation Data'!$R$315:$R$616,MATCH(LEFT(X573,255),LEFT('Disaggregation Data'!J$315:$J$616,255),0))),"")</f>
        <v/>
      </c>
      <c r="K573" s="471"/>
      <c r="L573" s="471"/>
      <c r="M573" s="471"/>
      <c r="N573" s="471"/>
      <c r="O573" s="471"/>
      <c r="P573" s="416"/>
      <c r="Q573" s="416"/>
      <c r="R573" s="416"/>
      <c r="S573" s="416"/>
      <c r="T573" s="416"/>
      <c r="U573" s="420" t="str">
        <f t="array" ref="U573">IFERROR(IF(INDEX('Disaggregation Data'!$O$315:$O$616,MATCH(LEFT(X573,255),LEFT('Disaggregation Data'!$J$315:$J$616,255),0))=0,"",INDEX('Disaggregation Data'!$O$315:$O$616,MATCH(LEFT(X573,255),LEFT('Disaggregation Data'!J$315:$J$616,255),0))),"")</f>
        <v/>
      </c>
      <c r="V573" s="434" t="str">
        <f t="array" ref="V573">IFERROR(IF(INDEX('Disaggregation Data'!$P$315:$P$616,MATCH(LEFT(X573,255),LEFT('Disaggregation Data'!$J$315:$J$616,255),0))=0,"",INDEX('Disaggregation Data'!$P$315:$P$616,MATCH(LEFT(X573,255),LEFT('Disaggregation Data'!J$315:$J$616,255),0))),"")</f>
        <v/>
      </c>
      <c r="W573" s="514"/>
      <c r="X573" s="514" t="str">
        <f t="shared" si="36"/>
        <v/>
      </c>
      <c r="Y573" s="514">
        <f t="shared" si="37"/>
        <v>206</v>
      </c>
      <c r="Z573" s="514" t="str">
        <f t="shared" si="38"/>
        <v/>
      </c>
      <c r="AA573" s="514" t="b">
        <f t="shared" si="39"/>
        <v>0</v>
      </c>
      <c r="AB573" s="514" t="s">
        <v>2092</v>
      </c>
      <c r="AC573" s="514" t="str">
        <f t="array" ref="AC573">IFERROR(IF(INDEX('Disaggregation Records'!$G$95:$G$183,MATCH(LEFT(Z573,255),LEFT('Disaggregation Records'!$D$95:$D$183,255),0))=0,"",INDEX('Disaggregation Records'!$G$95:$G$183,MATCH(LEFT(Z573,255),LEFT('Disaggregation Records'!$D$95:$D$183,255),0))),"")</f>
        <v/>
      </c>
      <c r="AD573" s="514" t="s">
        <v>892</v>
      </c>
      <c r="AE573" s="379"/>
      <c r="AF573" s="133"/>
      <c r="AG573" s="133"/>
    </row>
    <row r="574" spans="1:33" ht="47.1" customHeight="1" x14ac:dyDescent="0.25">
      <c r="A574" s="396">
        <v>25</v>
      </c>
      <c r="B574" s="414" t="str">
        <f>IFERROR(VLOOKUP(A574,'Coverage Indicators - Section D'!$A$10:$Y$42,25,FALSE),"")</f>
        <v/>
      </c>
      <c r="C574" s="509" t="str">
        <f t="array" ref="C574">IFERROR(IF(INDEX('Disaggregation Records'!$E$95:$E$183,MATCH(LEFT(Z574,255),LEFT('Disaggregation Records'!$D$95:$D$183,255),0))=0,"",INDEX('Disaggregation Records'!$E$95:$E$183,MATCH(LEFT(Z574,255),LEFT('Disaggregation Records'!$D$95:$D$183,255),0))),"")</f>
        <v/>
      </c>
      <c r="D574" s="509" t="str">
        <f t="array" ref="D574">IFERROR(IF(INDEX('Disaggregation Records'!$F$95:$F$183,MATCH(LEFT(Z574,255),LEFT('Disaggregation Records'!$D$95:$D$183,255),0))=0,"",INDEX('Disaggregation Records'!$F$95:$F$183,MATCH(LEFT(Z574,255),LEFT('Disaggregation Records'!$D$95:$D$183,255),0))),"")</f>
        <v/>
      </c>
      <c r="E574" s="416" t="str">
        <f t="array" ref="E574">IFERROR(IF(INDEX('Disaggregation Data'!$K$315:$K$616,MATCH(LEFT(X574,255),LEFT('Disaggregation Data'!$J$315:$J$616,255),0))=0,"",INDEX('Disaggregation Data'!$K$315:$K$616,MATCH(LEFT(X574,255),LEFT('Disaggregation Data'!J$315:$J$616,255),0))),"")</f>
        <v/>
      </c>
      <c r="F574" s="417" t="str">
        <f t="array" ref="F574">IFERROR(IF(INDEX('Disaggregation Data'!$L$315:$L$616,MATCH(LEFT(X574,255),LEFT('Disaggregation Data'!$J$315:$J$616,255),0))=0,"",INDEX('Disaggregation Data'!$L$315:$L$616,MATCH(LEFT(X574,255),LEFT('Disaggregation Data'!J$315:$J$616,255),0))),"")</f>
        <v/>
      </c>
      <c r="G574" s="481" t="str">
        <f t="array" ref="G574">IFERROR(IF(INDEX('Disaggregation Data'!$M$315:$M$616,MATCH(LEFT(X574,255),LEFT('Disaggregation Data'!$J$315:$J$616,255),0))=0,(E574/F574)*100,INDEX('Disaggregation Data'!$M$315:$M$616,MATCH(LEFT(X574,255),LEFT('Disaggregation Data'!J$315:$J$616,255),0))),"")</f>
        <v/>
      </c>
      <c r="H574" s="420" t="str">
        <f t="array" ref="H574">IFERROR(IF(INDEX('Disaggregation Data'!$N$315:$N$616,MATCH(LEFT(X574,255),LEFT('Disaggregation Data'!$J$315:$J$616,255),0))=0,"",INDEX('Disaggregation Data'!$N$315:$N$616,MATCH(LEFT(X574,255),LEFT('Disaggregation Data'!J$315:$J$616,255),0))),"")</f>
        <v/>
      </c>
      <c r="I574" s="420" t="str">
        <f t="array" ref="I574">IFERROR(IF(INDEX('Disaggregation Data'!$Q$315:$Q$616,MATCH(LEFT(X574,255),LEFT('Disaggregation Data'!$J$315:$J$616,255),0))=0,"",INDEX('Disaggregation Data'!$Q$315:$Q$616,MATCH(LEFT(X574,255),LEFT('Disaggregation Data'!J$315:$J$616,255),0))),"")</f>
        <v/>
      </c>
      <c r="J574" s="434" t="str">
        <f t="array" ref="J574">IFERROR(IF(INDEX('Disaggregation Data'!$R$315:$R$616,MATCH(LEFT(X574,255),LEFT('Disaggregation Data'!$J$315:$J$616,255),0))=0,"",INDEX('Disaggregation Data'!$R$315:$R$616,MATCH(LEFT(X574,255),LEFT('Disaggregation Data'!J$315:$J$616,255),0))),"")</f>
        <v/>
      </c>
      <c r="K574" s="471"/>
      <c r="L574" s="471"/>
      <c r="M574" s="471"/>
      <c r="N574" s="471"/>
      <c r="O574" s="471"/>
      <c r="P574" s="416"/>
      <c r="Q574" s="416"/>
      <c r="R574" s="416"/>
      <c r="S574" s="416"/>
      <c r="T574" s="416"/>
      <c r="U574" s="420" t="str">
        <f t="array" ref="U574">IFERROR(IF(INDEX('Disaggregation Data'!$O$315:$O$616,MATCH(LEFT(X574,255),LEFT('Disaggregation Data'!$J$315:$J$616,255),0))=0,"",INDEX('Disaggregation Data'!$O$315:$O$616,MATCH(LEFT(X574,255),LEFT('Disaggregation Data'!J$315:$J$616,255),0))),"")</f>
        <v/>
      </c>
      <c r="V574" s="434" t="str">
        <f t="array" ref="V574">IFERROR(IF(INDEX('Disaggregation Data'!$P$315:$P$616,MATCH(LEFT(X574,255),LEFT('Disaggregation Data'!$J$315:$J$616,255),0))=0,"",INDEX('Disaggregation Data'!$P$315:$P$616,MATCH(LEFT(X574,255),LEFT('Disaggregation Data'!J$315:$J$616,255),0))),"")</f>
        <v/>
      </c>
      <c r="W574" s="514"/>
      <c r="X574" s="514" t="str">
        <f t="shared" si="36"/>
        <v/>
      </c>
      <c r="Y574" s="514">
        <f t="shared" si="37"/>
        <v>207</v>
      </c>
      <c r="Z574" s="514" t="str">
        <f t="shared" si="38"/>
        <v/>
      </c>
      <c r="AA574" s="514" t="b">
        <f t="shared" si="39"/>
        <v>0</v>
      </c>
      <c r="AB574" s="514" t="s">
        <v>2093</v>
      </c>
      <c r="AC574" s="514" t="str">
        <f t="array" ref="AC574">IFERROR(IF(INDEX('Disaggregation Records'!$G$95:$G$183,MATCH(LEFT(Z574,255),LEFT('Disaggregation Records'!$D$95:$D$183,255),0))=0,"",INDEX('Disaggregation Records'!$G$95:$G$183,MATCH(LEFT(Z574,255),LEFT('Disaggregation Records'!$D$95:$D$183,255),0))),"")</f>
        <v/>
      </c>
      <c r="AD574" s="514" t="s">
        <v>892</v>
      </c>
      <c r="AE574" s="379"/>
      <c r="AF574" s="133"/>
      <c r="AG574" s="133"/>
    </row>
    <row r="575" spans="1:33" ht="47.1" customHeight="1" x14ac:dyDescent="0.25">
      <c r="A575" s="396">
        <v>25</v>
      </c>
      <c r="B575" s="414" t="str">
        <f>IFERROR(VLOOKUP(A575,'Coverage Indicators - Section D'!$A$10:$Y$42,25,FALSE),"")</f>
        <v/>
      </c>
      <c r="C575" s="509" t="str">
        <f t="array" ref="C575">IFERROR(IF(INDEX('Disaggregation Records'!$E$95:$E$183,MATCH(LEFT(Z575,255),LEFT('Disaggregation Records'!$D$95:$D$183,255),0))=0,"",INDEX('Disaggregation Records'!$E$95:$E$183,MATCH(LEFT(Z575,255),LEFT('Disaggregation Records'!$D$95:$D$183,255),0))),"")</f>
        <v/>
      </c>
      <c r="D575" s="509" t="str">
        <f t="array" ref="D575">IFERROR(IF(INDEX('Disaggregation Records'!$F$95:$F$183,MATCH(LEFT(Z575,255),LEFT('Disaggregation Records'!$D$95:$D$183,255),0))=0,"",INDEX('Disaggregation Records'!$F$95:$F$183,MATCH(LEFT(Z575,255),LEFT('Disaggregation Records'!$D$95:$D$183,255),0))),"")</f>
        <v/>
      </c>
      <c r="E575" s="416" t="str">
        <f t="array" ref="E575">IFERROR(IF(INDEX('Disaggregation Data'!$K$315:$K$616,MATCH(LEFT(X575,255),LEFT('Disaggregation Data'!$J$315:$J$616,255),0))=0,"",INDEX('Disaggregation Data'!$K$315:$K$616,MATCH(LEFT(X575,255),LEFT('Disaggregation Data'!J$315:$J$616,255),0))),"")</f>
        <v/>
      </c>
      <c r="F575" s="417" t="str">
        <f t="array" ref="F575">IFERROR(IF(INDEX('Disaggregation Data'!$L$315:$L$616,MATCH(LEFT(X575,255),LEFT('Disaggregation Data'!$J$315:$J$616,255),0))=0,"",INDEX('Disaggregation Data'!$L$315:$L$616,MATCH(LEFT(X575,255),LEFT('Disaggregation Data'!J$315:$J$616,255),0))),"")</f>
        <v/>
      </c>
      <c r="G575" s="481" t="str">
        <f t="array" ref="G575">IFERROR(IF(INDEX('Disaggregation Data'!$M$315:$M$616,MATCH(LEFT(X575,255),LEFT('Disaggregation Data'!$J$315:$J$616,255),0))=0,(E575/F575)*100,INDEX('Disaggregation Data'!$M$315:$M$616,MATCH(LEFT(X575,255),LEFT('Disaggregation Data'!J$315:$J$616,255),0))),"")</f>
        <v/>
      </c>
      <c r="H575" s="420" t="str">
        <f t="array" ref="H575">IFERROR(IF(INDEX('Disaggregation Data'!$N$315:$N$616,MATCH(LEFT(X575,255),LEFT('Disaggregation Data'!$J$315:$J$616,255),0))=0,"",INDEX('Disaggregation Data'!$N$315:$N$616,MATCH(LEFT(X575,255),LEFT('Disaggregation Data'!J$315:$J$616,255),0))),"")</f>
        <v/>
      </c>
      <c r="I575" s="420" t="str">
        <f t="array" ref="I575">IFERROR(IF(INDEX('Disaggregation Data'!$Q$315:$Q$616,MATCH(LEFT(X575,255),LEFT('Disaggregation Data'!$J$315:$J$616,255),0))=0,"",INDEX('Disaggregation Data'!$Q$315:$Q$616,MATCH(LEFT(X575,255),LEFT('Disaggregation Data'!J$315:$J$616,255),0))),"")</f>
        <v/>
      </c>
      <c r="J575" s="434" t="str">
        <f t="array" ref="J575">IFERROR(IF(INDEX('Disaggregation Data'!$R$315:$R$616,MATCH(LEFT(X575,255),LEFT('Disaggregation Data'!$J$315:$J$616,255),0))=0,"",INDEX('Disaggregation Data'!$R$315:$R$616,MATCH(LEFT(X575,255),LEFT('Disaggregation Data'!J$315:$J$616,255),0))),"")</f>
        <v/>
      </c>
      <c r="K575" s="471"/>
      <c r="L575" s="471"/>
      <c r="M575" s="471"/>
      <c r="N575" s="471"/>
      <c r="O575" s="471"/>
      <c r="P575" s="416"/>
      <c r="Q575" s="416"/>
      <c r="R575" s="416"/>
      <c r="S575" s="416"/>
      <c r="T575" s="416"/>
      <c r="U575" s="420" t="str">
        <f t="array" ref="U575">IFERROR(IF(INDEX('Disaggregation Data'!$O$315:$O$616,MATCH(LEFT(X575,255),LEFT('Disaggregation Data'!$J$315:$J$616,255),0))=0,"",INDEX('Disaggregation Data'!$O$315:$O$616,MATCH(LEFT(X575,255),LEFT('Disaggregation Data'!J$315:$J$616,255),0))),"")</f>
        <v/>
      </c>
      <c r="V575" s="434" t="str">
        <f t="array" ref="V575">IFERROR(IF(INDEX('Disaggregation Data'!$P$315:$P$616,MATCH(LEFT(X575,255),LEFT('Disaggregation Data'!$J$315:$J$616,255),0))=0,"",INDEX('Disaggregation Data'!$P$315:$P$616,MATCH(LEFT(X575,255),LEFT('Disaggregation Data'!J$315:$J$616,255),0))),"")</f>
        <v/>
      </c>
      <c r="W575" s="514"/>
      <c r="X575" s="514" t="str">
        <f t="shared" si="36"/>
        <v/>
      </c>
      <c r="Y575" s="514">
        <f t="shared" si="37"/>
        <v>208</v>
      </c>
      <c r="Z575" s="514" t="str">
        <f t="shared" si="38"/>
        <v/>
      </c>
      <c r="AA575" s="514" t="b">
        <f t="shared" si="39"/>
        <v>0</v>
      </c>
      <c r="AB575" s="514" t="s">
        <v>2094</v>
      </c>
      <c r="AC575" s="514" t="str">
        <f t="array" ref="AC575">IFERROR(IF(INDEX('Disaggregation Records'!$G$95:$G$183,MATCH(LEFT(Z575,255),LEFT('Disaggregation Records'!$D$95:$D$183,255),0))=0,"",INDEX('Disaggregation Records'!$G$95:$G$183,MATCH(LEFT(Z575,255),LEFT('Disaggregation Records'!$D$95:$D$183,255),0))),"")</f>
        <v/>
      </c>
      <c r="AD575" s="514" t="s">
        <v>892</v>
      </c>
      <c r="AE575" s="379"/>
      <c r="AF575" s="133"/>
      <c r="AG575" s="133"/>
    </row>
    <row r="576" spans="1:33" ht="47.1" customHeight="1" x14ac:dyDescent="0.25">
      <c r="A576" s="396">
        <v>25</v>
      </c>
      <c r="B576" s="414" t="str">
        <f>IFERROR(VLOOKUP(A576,'Coverage Indicators - Section D'!$A$10:$Y$42,25,FALSE),"")</f>
        <v/>
      </c>
      <c r="C576" s="509" t="str">
        <f t="array" ref="C576">IFERROR(IF(INDEX('Disaggregation Records'!$E$95:$E$183,MATCH(LEFT(Z576,255),LEFT('Disaggregation Records'!$D$95:$D$183,255),0))=0,"",INDEX('Disaggregation Records'!$E$95:$E$183,MATCH(LEFT(Z576,255),LEFT('Disaggregation Records'!$D$95:$D$183,255),0))),"")</f>
        <v/>
      </c>
      <c r="D576" s="509" t="str">
        <f t="array" ref="D576">IFERROR(IF(INDEX('Disaggregation Records'!$F$95:$F$183,MATCH(LEFT(Z576,255),LEFT('Disaggregation Records'!$D$95:$D$183,255),0))=0,"",INDEX('Disaggregation Records'!$F$95:$F$183,MATCH(LEFT(Z576,255),LEFT('Disaggregation Records'!$D$95:$D$183,255),0))),"")</f>
        <v/>
      </c>
      <c r="E576" s="416" t="str">
        <f t="array" ref="E576">IFERROR(IF(INDEX('Disaggregation Data'!$K$315:$K$616,MATCH(LEFT(X576,255),LEFT('Disaggregation Data'!$J$315:$J$616,255),0))=0,"",INDEX('Disaggregation Data'!$K$315:$K$616,MATCH(LEFT(X576,255),LEFT('Disaggregation Data'!J$315:$J$616,255),0))),"")</f>
        <v/>
      </c>
      <c r="F576" s="417" t="str">
        <f t="array" ref="F576">IFERROR(IF(INDEX('Disaggregation Data'!$L$315:$L$616,MATCH(LEFT(X576,255),LEFT('Disaggregation Data'!$J$315:$J$616,255),0))=0,"",INDEX('Disaggregation Data'!$L$315:$L$616,MATCH(LEFT(X576,255),LEFT('Disaggregation Data'!J$315:$J$616,255),0))),"")</f>
        <v/>
      </c>
      <c r="G576" s="481" t="str">
        <f t="array" ref="G576">IFERROR(IF(INDEX('Disaggregation Data'!$M$315:$M$616,MATCH(LEFT(X576,255),LEFT('Disaggregation Data'!$J$315:$J$616,255),0))=0,(E576/F576)*100,INDEX('Disaggregation Data'!$M$315:$M$616,MATCH(LEFT(X576,255),LEFT('Disaggregation Data'!J$315:$J$616,255),0))),"")</f>
        <v/>
      </c>
      <c r="H576" s="420" t="str">
        <f t="array" ref="H576">IFERROR(IF(INDEX('Disaggregation Data'!$N$315:$N$616,MATCH(LEFT(X576,255),LEFT('Disaggregation Data'!$J$315:$J$616,255),0))=0,"",INDEX('Disaggregation Data'!$N$315:$N$616,MATCH(LEFT(X576,255),LEFT('Disaggregation Data'!J$315:$J$616,255),0))),"")</f>
        <v/>
      </c>
      <c r="I576" s="420" t="str">
        <f t="array" ref="I576">IFERROR(IF(INDEX('Disaggregation Data'!$Q$315:$Q$616,MATCH(LEFT(X576,255),LEFT('Disaggregation Data'!$J$315:$J$616,255),0))=0,"",INDEX('Disaggregation Data'!$Q$315:$Q$616,MATCH(LEFT(X576,255),LEFT('Disaggregation Data'!J$315:$J$616,255),0))),"")</f>
        <v/>
      </c>
      <c r="J576" s="434" t="str">
        <f t="array" ref="J576">IFERROR(IF(INDEX('Disaggregation Data'!$R$315:$R$616,MATCH(LEFT(X576,255),LEFT('Disaggregation Data'!$J$315:$J$616,255),0))=0,"",INDEX('Disaggregation Data'!$R$315:$R$616,MATCH(LEFT(X576,255),LEFT('Disaggregation Data'!J$315:$J$616,255),0))),"")</f>
        <v/>
      </c>
      <c r="K576" s="471"/>
      <c r="L576" s="471"/>
      <c r="M576" s="471"/>
      <c r="N576" s="471"/>
      <c r="O576" s="471"/>
      <c r="P576" s="416"/>
      <c r="Q576" s="416"/>
      <c r="R576" s="416"/>
      <c r="S576" s="416"/>
      <c r="T576" s="416"/>
      <c r="U576" s="420" t="str">
        <f t="array" ref="U576">IFERROR(IF(INDEX('Disaggregation Data'!$O$315:$O$616,MATCH(LEFT(X576,255),LEFT('Disaggregation Data'!$J$315:$J$616,255),0))=0,"",INDEX('Disaggregation Data'!$O$315:$O$616,MATCH(LEFT(X576,255),LEFT('Disaggregation Data'!J$315:$J$616,255),0))),"")</f>
        <v/>
      </c>
      <c r="V576" s="434" t="str">
        <f t="array" ref="V576">IFERROR(IF(INDEX('Disaggregation Data'!$P$315:$P$616,MATCH(LEFT(X576,255),LEFT('Disaggregation Data'!$J$315:$J$616,255),0))=0,"",INDEX('Disaggregation Data'!$P$315:$P$616,MATCH(LEFT(X576,255),LEFT('Disaggregation Data'!J$315:$J$616,255),0))),"")</f>
        <v/>
      </c>
      <c r="W576" s="514"/>
      <c r="X576" s="514" t="str">
        <f t="shared" si="36"/>
        <v/>
      </c>
      <c r="Y576" s="514">
        <f t="shared" si="37"/>
        <v>209</v>
      </c>
      <c r="Z576" s="514" t="str">
        <f t="shared" si="38"/>
        <v/>
      </c>
      <c r="AA576" s="514" t="b">
        <f t="shared" si="39"/>
        <v>0</v>
      </c>
      <c r="AB576" s="514" t="s">
        <v>2095</v>
      </c>
      <c r="AC576" s="514" t="str">
        <f t="array" ref="AC576">IFERROR(IF(INDEX('Disaggregation Records'!$G$95:$G$183,MATCH(LEFT(Z576,255),LEFT('Disaggregation Records'!$D$95:$D$183,255),0))=0,"",INDEX('Disaggregation Records'!$G$95:$G$183,MATCH(LEFT(Z576,255),LEFT('Disaggregation Records'!$D$95:$D$183,255),0))),"")</f>
        <v/>
      </c>
      <c r="AD576" s="514" t="s">
        <v>892</v>
      </c>
      <c r="AE576" s="379"/>
      <c r="AF576" s="133"/>
      <c r="AG576" s="133"/>
    </row>
    <row r="577" spans="1:33" ht="47.1" customHeight="1" x14ac:dyDescent="0.25">
      <c r="A577" s="396">
        <v>26</v>
      </c>
      <c r="B577" s="414" t="str">
        <f>IFERROR(VLOOKUP(A577,'Coverage Indicators - Section D'!$A$10:$Y$42,25,FALSE),"")</f>
        <v/>
      </c>
      <c r="C577" s="509" t="str">
        <f t="array" ref="C577">IFERROR(IF(INDEX('Disaggregation Records'!$E$95:$E$183,MATCH(LEFT(Z577,255),LEFT('Disaggregation Records'!$D$95:$D$183,255),0))=0,"",INDEX('Disaggregation Records'!$E$95:$E$183,MATCH(LEFT(Z577,255),LEFT('Disaggregation Records'!$D$95:$D$183,255),0))),"")</f>
        <v/>
      </c>
      <c r="D577" s="509" t="str">
        <f t="array" ref="D577">IFERROR(IF(INDEX('Disaggregation Records'!$F$95:$F$183,MATCH(LEFT(Z577,255),LEFT('Disaggregation Records'!$D$95:$D$183,255),0))=0,"",INDEX('Disaggregation Records'!$F$95:$F$183,MATCH(LEFT(Z577,255),LEFT('Disaggregation Records'!$D$95:$D$183,255),0))),"")</f>
        <v/>
      </c>
      <c r="E577" s="416" t="str">
        <f t="array" ref="E577">IFERROR(IF(INDEX('Disaggregation Data'!$K$315:$K$616,MATCH(LEFT(X577,255),LEFT('Disaggregation Data'!$J$315:$J$616,255),0))=0,"",INDEX('Disaggregation Data'!$K$315:$K$616,MATCH(LEFT(X577,255),LEFT('Disaggregation Data'!J$315:$J$616,255),0))),"")</f>
        <v/>
      </c>
      <c r="F577" s="417" t="str">
        <f t="array" ref="F577">IFERROR(IF(INDEX('Disaggregation Data'!$L$315:$L$616,MATCH(LEFT(X577,255),LEFT('Disaggregation Data'!$J$315:$J$616,255),0))=0,"",INDEX('Disaggregation Data'!$L$315:$L$616,MATCH(LEFT(X577,255),LEFT('Disaggregation Data'!J$315:$J$616,255),0))),"")</f>
        <v/>
      </c>
      <c r="G577" s="481" t="str">
        <f t="array" ref="G577">IFERROR(IF(INDEX('Disaggregation Data'!$M$315:$M$616,MATCH(LEFT(X577,255),LEFT('Disaggregation Data'!$J$315:$J$616,255),0))=0,(E577/F577)*100,INDEX('Disaggregation Data'!$M$315:$M$616,MATCH(LEFT(X577,255),LEFT('Disaggregation Data'!J$315:$J$616,255),0))),"")</f>
        <v/>
      </c>
      <c r="H577" s="420" t="str">
        <f t="array" ref="H577">IFERROR(IF(INDEX('Disaggregation Data'!$N$315:$N$616,MATCH(LEFT(X577,255),LEFT('Disaggregation Data'!$J$315:$J$616,255),0))=0,"",INDEX('Disaggregation Data'!$N$315:$N$616,MATCH(LEFT(X577,255),LEFT('Disaggregation Data'!J$315:$J$616,255),0))),"")</f>
        <v/>
      </c>
      <c r="I577" s="420" t="str">
        <f t="array" ref="I577">IFERROR(IF(INDEX('Disaggregation Data'!$Q$315:$Q$616,MATCH(LEFT(X577,255),LEFT('Disaggregation Data'!$J$315:$J$616,255),0))=0,"",INDEX('Disaggregation Data'!$Q$315:$Q$616,MATCH(LEFT(X577,255),LEFT('Disaggregation Data'!J$315:$J$616,255),0))),"")</f>
        <v/>
      </c>
      <c r="J577" s="434" t="str">
        <f t="array" ref="J577">IFERROR(IF(INDEX('Disaggregation Data'!$R$315:$R$616,MATCH(LEFT(X577,255),LEFT('Disaggregation Data'!$J$315:$J$616,255),0))=0,"",INDEX('Disaggregation Data'!$R$315:$R$616,MATCH(LEFT(X577,255),LEFT('Disaggregation Data'!J$315:$J$616,255),0))),"")</f>
        <v/>
      </c>
      <c r="K577" s="471"/>
      <c r="L577" s="471"/>
      <c r="M577" s="471"/>
      <c r="N577" s="471"/>
      <c r="O577" s="471"/>
      <c r="P577" s="416"/>
      <c r="Q577" s="416"/>
      <c r="R577" s="416"/>
      <c r="S577" s="416"/>
      <c r="T577" s="416"/>
      <c r="U577" s="420" t="str">
        <f t="array" ref="U577">IFERROR(IF(INDEX('Disaggregation Data'!$O$315:$O$616,MATCH(LEFT(X577,255),LEFT('Disaggregation Data'!$J$315:$J$616,255),0))=0,"",INDEX('Disaggregation Data'!$O$315:$O$616,MATCH(LEFT(X577,255),LEFT('Disaggregation Data'!J$315:$J$616,255),0))),"")</f>
        <v/>
      </c>
      <c r="V577" s="434" t="str">
        <f t="array" ref="V577">IFERROR(IF(INDEX('Disaggregation Data'!$P$315:$P$616,MATCH(LEFT(X577,255),LEFT('Disaggregation Data'!$J$315:$J$616,255),0))=0,"",INDEX('Disaggregation Data'!$P$315:$P$616,MATCH(LEFT(X577,255),LEFT('Disaggregation Data'!J$315:$J$616,255),0))),"")</f>
        <v/>
      </c>
      <c r="W577" s="514"/>
      <c r="X577" s="514" t="str">
        <f t="shared" si="36"/>
        <v/>
      </c>
      <c r="Y577" s="514">
        <f t="shared" si="37"/>
        <v>210</v>
      </c>
      <c r="Z577" s="514" t="str">
        <f t="shared" si="38"/>
        <v/>
      </c>
      <c r="AA577" s="514" t="b">
        <f t="shared" si="39"/>
        <v>0</v>
      </c>
      <c r="AB577" s="514" t="s">
        <v>2096</v>
      </c>
      <c r="AC577" s="514" t="str">
        <f t="array" ref="AC577">IFERROR(IF(INDEX('Disaggregation Records'!$G$95:$G$183,MATCH(LEFT(Z577,255),LEFT('Disaggregation Records'!$D$95:$D$183,255),0))=0,"",INDEX('Disaggregation Records'!$G$95:$G$183,MATCH(LEFT(Z577,255),LEFT('Disaggregation Records'!$D$95:$D$183,255),0))),"")</f>
        <v/>
      </c>
      <c r="AD577" s="514" t="s">
        <v>893</v>
      </c>
      <c r="AE577" s="379"/>
      <c r="AF577" s="133"/>
      <c r="AG577" s="133"/>
    </row>
    <row r="578" spans="1:33" ht="47.1" customHeight="1" x14ac:dyDescent="0.25">
      <c r="A578" s="396">
        <v>26</v>
      </c>
      <c r="B578" s="414" t="str">
        <f>IFERROR(VLOOKUP(A578,'Coverage Indicators - Section D'!$A$10:$Y$42,25,FALSE),"")</f>
        <v/>
      </c>
      <c r="C578" s="509" t="str">
        <f t="array" ref="C578">IFERROR(IF(INDEX('Disaggregation Records'!$E$95:$E$183,MATCH(LEFT(Z578,255),LEFT('Disaggregation Records'!$D$95:$D$183,255),0))=0,"",INDEX('Disaggregation Records'!$E$95:$E$183,MATCH(LEFT(Z578,255),LEFT('Disaggregation Records'!$D$95:$D$183,255),0))),"")</f>
        <v/>
      </c>
      <c r="D578" s="509" t="str">
        <f t="array" ref="D578">IFERROR(IF(INDEX('Disaggregation Records'!$F$95:$F$183,MATCH(LEFT(Z578,255),LEFT('Disaggregation Records'!$D$95:$D$183,255),0))=0,"",INDEX('Disaggregation Records'!$F$95:$F$183,MATCH(LEFT(Z578,255),LEFT('Disaggregation Records'!$D$95:$D$183,255),0))),"")</f>
        <v/>
      </c>
      <c r="E578" s="416" t="str">
        <f t="array" ref="E578">IFERROR(IF(INDEX('Disaggregation Data'!$K$315:$K$616,MATCH(LEFT(X578,255),LEFT('Disaggregation Data'!$J$315:$J$616,255),0))=0,"",INDEX('Disaggregation Data'!$K$315:$K$616,MATCH(LEFT(X578,255),LEFT('Disaggregation Data'!J$315:$J$616,255),0))),"")</f>
        <v/>
      </c>
      <c r="F578" s="417" t="str">
        <f t="array" ref="F578">IFERROR(IF(INDEX('Disaggregation Data'!$L$315:$L$616,MATCH(LEFT(X578,255),LEFT('Disaggregation Data'!$J$315:$J$616,255),0))=0,"",INDEX('Disaggregation Data'!$L$315:$L$616,MATCH(LEFT(X578,255),LEFT('Disaggregation Data'!J$315:$J$616,255),0))),"")</f>
        <v/>
      </c>
      <c r="G578" s="481" t="str">
        <f t="array" ref="G578">IFERROR(IF(INDEX('Disaggregation Data'!$M$315:$M$616,MATCH(LEFT(X578,255),LEFT('Disaggregation Data'!$J$315:$J$616,255),0))=0,(E578/F578)*100,INDEX('Disaggregation Data'!$M$315:$M$616,MATCH(LEFT(X578,255),LEFT('Disaggregation Data'!J$315:$J$616,255),0))),"")</f>
        <v/>
      </c>
      <c r="H578" s="420" t="str">
        <f t="array" ref="H578">IFERROR(IF(INDEX('Disaggregation Data'!$N$315:$N$616,MATCH(LEFT(X578,255),LEFT('Disaggregation Data'!$J$315:$J$616,255),0))=0,"",INDEX('Disaggregation Data'!$N$315:$N$616,MATCH(LEFT(X578,255),LEFT('Disaggregation Data'!J$315:$J$616,255),0))),"")</f>
        <v/>
      </c>
      <c r="I578" s="420" t="str">
        <f t="array" ref="I578">IFERROR(IF(INDEX('Disaggregation Data'!$Q$315:$Q$616,MATCH(LEFT(X578,255),LEFT('Disaggregation Data'!$J$315:$J$616,255),0))=0,"",INDEX('Disaggregation Data'!$Q$315:$Q$616,MATCH(LEFT(X578,255),LEFT('Disaggregation Data'!J$315:$J$616,255),0))),"")</f>
        <v/>
      </c>
      <c r="J578" s="434" t="str">
        <f t="array" ref="J578">IFERROR(IF(INDEX('Disaggregation Data'!$R$315:$R$616,MATCH(LEFT(X578,255),LEFT('Disaggregation Data'!$J$315:$J$616,255),0))=0,"",INDEX('Disaggregation Data'!$R$315:$R$616,MATCH(LEFT(X578,255),LEFT('Disaggregation Data'!J$315:$J$616,255),0))),"")</f>
        <v/>
      </c>
      <c r="K578" s="471"/>
      <c r="L578" s="471"/>
      <c r="M578" s="471"/>
      <c r="N578" s="471"/>
      <c r="O578" s="471"/>
      <c r="P578" s="416"/>
      <c r="Q578" s="416"/>
      <c r="R578" s="416"/>
      <c r="S578" s="416"/>
      <c r="T578" s="416"/>
      <c r="U578" s="420" t="str">
        <f t="array" ref="U578">IFERROR(IF(INDEX('Disaggregation Data'!$O$315:$O$616,MATCH(LEFT(X578,255),LEFT('Disaggregation Data'!$J$315:$J$616,255),0))=0,"",INDEX('Disaggregation Data'!$O$315:$O$616,MATCH(LEFT(X578,255),LEFT('Disaggregation Data'!J$315:$J$616,255),0))),"")</f>
        <v/>
      </c>
      <c r="V578" s="434" t="str">
        <f t="array" ref="V578">IFERROR(IF(INDEX('Disaggregation Data'!$P$315:$P$616,MATCH(LEFT(X578,255),LEFT('Disaggregation Data'!$J$315:$J$616,255),0))=0,"",INDEX('Disaggregation Data'!$P$315:$P$616,MATCH(LEFT(X578,255),LEFT('Disaggregation Data'!J$315:$J$616,255),0))),"")</f>
        <v/>
      </c>
      <c r="W578" s="514"/>
      <c r="X578" s="514" t="str">
        <f t="shared" si="36"/>
        <v/>
      </c>
      <c r="Y578" s="514">
        <f t="shared" si="37"/>
        <v>211</v>
      </c>
      <c r="Z578" s="514" t="str">
        <f t="shared" si="38"/>
        <v/>
      </c>
      <c r="AA578" s="514" t="b">
        <f t="shared" si="39"/>
        <v>0</v>
      </c>
      <c r="AB578" s="514" t="s">
        <v>2097</v>
      </c>
      <c r="AC578" s="514" t="str">
        <f t="array" ref="AC578">IFERROR(IF(INDEX('Disaggregation Records'!$G$95:$G$183,MATCH(LEFT(Z578,255),LEFT('Disaggregation Records'!$D$95:$D$183,255),0))=0,"",INDEX('Disaggregation Records'!$G$95:$G$183,MATCH(LEFT(Z578,255),LEFT('Disaggregation Records'!$D$95:$D$183,255),0))),"")</f>
        <v/>
      </c>
      <c r="AD578" s="514" t="s">
        <v>893</v>
      </c>
      <c r="AE578" s="379"/>
      <c r="AF578" s="133"/>
      <c r="AG578" s="133"/>
    </row>
    <row r="579" spans="1:33" ht="47.1" customHeight="1" x14ac:dyDescent="0.25">
      <c r="A579" s="396">
        <v>26</v>
      </c>
      <c r="B579" s="414" t="str">
        <f>IFERROR(VLOOKUP(A579,'Coverage Indicators - Section D'!$A$10:$Y$42,25,FALSE),"")</f>
        <v/>
      </c>
      <c r="C579" s="509" t="str">
        <f t="array" ref="C579">IFERROR(IF(INDEX('Disaggregation Records'!$E$95:$E$183,MATCH(LEFT(Z579,255),LEFT('Disaggregation Records'!$D$95:$D$183,255),0))=0,"",INDEX('Disaggregation Records'!$E$95:$E$183,MATCH(LEFT(Z579,255),LEFT('Disaggregation Records'!$D$95:$D$183,255),0))),"")</f>
        <v/>
      </c>
      <c r="D579" s="509" t="str">
        <f t="array" ref="D579">IFERROR(IF(INDEX('Disaggregation Records'!$F$95:$F$183,MATCH(LEFT(Z579,255),LEFT('Disaggregation Records'!$D$95:$D$183,255),0))=0,"",INDEX('Disaggregation Records'!$F$95:$F$183,MATCH(LEFT(Z579,255),LEFT('Disaggregation Records'!$D$95:$D$183,255),0))),"")</f>
        <v/>
      </c>
      <c r="E579" s="416" t="str">
        <f t="array" ref="E579">IFERROR(IF(INDEX('Disaggregation Data'!$K$315:$K$616,MATCH(LEFT(X579,255),LEFT('Disaggregation Data'!$J$315:$J$616,255),0))=0,"",INDEX('Disaggregation Data'!$K$315:$K$616,MATCH(LEFT(X579,255),LEFT('Disaggregation Data'!J$315:$J$616,255),0))),"")</f>
        <v/>
      </c>
      <c r="F579" s="417" t="str">
        <f t="array" ref="F579">IFERROR(IF(INDEX('Disaggregation Data'!$L$315:$L$616,MATCH(LEFT(X579,255),LEFT('Disaggregation Data'!$J$315:$J$616,255),0))=0,"",INDEX('Disaggregation Data'!$L$315:$L$616,MATCH(LEFT(X579,255),LEFT('Disaggregation Data'!J$315:$J$616,255),0))),"")</f>
        <v/>
      </c>
      <c r="G579" s="481" t="str">
        <f t="array" ref="G579">IFERROR(IF(INDEX('Disaggregation Data'!$M$315:$M$616,MATCH(LEFT(X579,255),LEFT('Disaggregation Data'!$J$315:$J$616,255),0))=0,(E579/F579)*100,INDEX('Disaggregation Data'!$M$315:$M$616,MATCH(LEFT(X579,255),LEFT('Disaggregation Data'!J$315:$J$616,255),0))),"")</f>
        <v/>
      </c>
      <c r="H579" s="420" t="str">
        <f t="array" ref="H579">IFERROR(IF(INDEX('Disaggregation Data'!$N$315:$N$616,MATCH(LEFT(X579,255),LEFT('Disaggregation Data'!$J$315:$J$616,255),0))=0,"",INDEX('Disaggregation Data'!$N$315:$N$616,MATCH(LEFT(X579,255),LEFT('Disaggregation Data'!J$315:$J$616,255),0))),"")</f>
        <v/>
      </c>
      <c r="I579" s="420" t="str">
        <f t="array" ref="I579">IFERROR(IF(INDEX('Disaggregation Data'!$Q$315:$Q$616,MATCH(LEFT(X579,255),LEFT('Disaggregation Data'!$J$315:$J$616,255),0))=0,"",INDEX('Disaggregation Data'!$Q$315:$Q$616,MATCH(LEFT(X579,255),LEFT('Disaggregation Data'!J$315:$J$616,255),0))),"")</f>
        <v/>
      </c>
      <c r="J579" s="434" t="str">
        <f t="array" ref="J579">IFERROR(IF(INDEX('Disaggregation Data'!$R$315:$R$616,MATCH(LEFT(X579,255),LEFT('Disaggregation Data'!$J$315:$J$616,255),0))=0,"",INDEX('Disaggregation Data'!$R$315:$R$616,MATCH(LEFT(X579,255),LEFT('Disaggregation Data'!J$315:$J$616,255),0))),"")</f>
        <v/>
      </c>
      <c r="K579" s="471"/>
      <c r="L579" s="471"/>
      <c r="M579" s="471"/>
      <c r="N579" s="471"/>
      <c r="O579" s="471"/>
      <c r="P579" s="416"/>
      <c r="Q579" s="416"/>
      <c r="R579" s="416"/>
      <c r="S579" s="416"/>
      <c r="T579" s="416"/>
      <c r="U579" s="420" t="str">
        <f t="array" ref="U579">IFERROR(IF(INDEX('Disaggregation Data'!$O$315:$O$616,MATCH(LEFT(X579,255),LEFT('Disaggregation Data'!$J$315:$J$616,255),0))=0,"",INDEX('Disaggregation Data'!$O$315:$O$616,MATCH(LEFT(X579,255),LEFT('Disaggregation Data'!J$315:$J$616,255),0))),"")</f>
        <v/>
      </c>
      <c r="V579" s="434" t="str">
        <f t="array" ref="V579">IFERROR(IF(INDEX('Disaggregation Data'!$P$315:$P$616,MATCH(LEFT(X579,255),LEFT('Disaggregation Data'!$J$315:$J$616,255),0))=0,"",INDEX('Disaggregation Data'!$P$315:$P$616,MATCH(LEFT(X579,255),LEFT('Disaggregation Data'!J$315:$J$616,255),0))),"")</f>
        <v/>
      </c>
      <c r="W579" s="514"/>
      <c r="X579" s="514" t="str">
        <f t="shared" si="36"/>
        <v/>
      </c>
      <c r="Y579" s="514">
        <f t="shared" si="37"/>
        <v>212</v>
      </c>
      <c r="Z579" s="514" t="str">
        <f t="shared" si="38"/>
        <v/>
      </c>
      <c r="AA579" s="514" t="b">
        <f t="shared" si="39"/>
        <v>0</v>
      </c>
      <c r="AB579" s="514" t="s">
        <v>2098</v>
      </c>
      <c r="AC579" s="514" t="str">
        <f t="array" ref="AC579">IFERROR(IF(INDEX('Disaggregation Records'!$G$95:$G$183,MATCH(LEFT(Z579,255),LEFT('Disaggregation Records'!$D$95:$D$183,255),0))=0,"",INDEX('Disaggregation Records'!$G$95:$G$183,MATCH(LEFT(Z579,255),LEFT('Disaggregation Records'!$D$95:$D$183,255),0))),"")</f>
        <v/>
      </c>
      <c r="AD579" s="514" t="s">
        <v>893</v>
      </c>
      <c r="AE579" s="379"/>
      <c r="AF579" s="133"/>
      <c r="AG579" s="133"/>
    </row>
    <row r="580" spans="1:33" ht="47.1" customHeight="1" x14ac:dyDescent="0.25">
      <c r="A580" s="396">
        <v>26</v>
      </c>
      <c r="B580" s="414" t="str">
        <f>IFERROR(VLOOKUP(A580,'Coverage Indicators - Section D'!$A$10:$Y$42,25,FALSE),"")</f>
        <v/>
      </c>
      <c r="C580" s="509" t="str">
        <f t="array" ref="C580">IFERROR(IF(INDEX('Disaggregation Records'!$E$95:$E$183,MATCH(LEFT(Z580,255),LEFT('Disaggregation Records'!$D$95:$D$183,255),0))=0,"",INDEX('Disaggregation Records'!$E$95:$E$183,MATCH(LEFT(Z580,255),LEFT('Disaggregation Records'!$D$95:$D$183,255),0))),"")</f>
        <v/>
      </c>
      <c r="D580" s="509" t="str">
        <f t="array" ref="D580">IFERROR(IF(INDEX('Disaggregation Records'!$F$95:$F$183,MATCH(LEFT(Z580,255),LEFT('Disaggregation Records'!$D$95:$D$183,255),0))=0,"",INDEX('Disaggregation Records'!$F$95:$F$183,MATCH(LEFT(Z580,255),LEFT('Disaggregation Records'!$D$95:$D$183,255),0))),"")</f>
        <v/>
      </c>
      <c r="E580" s="416" t="str">
        <f t="array" ref="E580">IFERROR(IF(INDEX('Disaggregation Data'!$K$315:$K$616,MATCH(LEFT(X580,255),LEFT('Disaggregation Data'!$J$315:$J$616,255),0))=0,"",INDEX('Disaggregation Data'!$K$315:$K$616,MATCH(LEFT(X580,255),LEFT('Disaggregation Data'!J$315:$J$616,255),0))),"")</f>
        <v/>
      </c>
      <c r="F580" s="417" t="str">
        <f t="array" ref="F580">IFERROR(IF(INDEX('Disaggregation Data'!$L$315:$L$616,MATCH(LEFT(X580,255),LEFT('Disaggregation Data'!$J$315:$J$616,255),0))=0,"",INDEX('Disaggregation Data'!$L$315:$L$616,MATCH(LEFT(X580,255),LEFT('Disaggregation Data'!J$315:$J$616,255),0))),"")</f>
        <v/>
      </c>
      <c r="G580" s="481" t="str">
        <f t="array" ref="G580">IFERROR(IF(INDEX('Disaggregation Data'!$M$315:$M$616,MATCH(LEFT(X580,255),LEFT('Disaggregation Data'!$J$315:$J$616,255),0))=0,(E580/F580)*100,INDEX('Disaggregation Data'!$M$315:$M$616,MATCH(LEFT(X580,255),LEFT('Disaggregation Data'!J$315:$J$616,255),0))),"")</f>
        <v/>
      </c>
      <c r="H580" s="420" t="str">
        <f t="array" ref="H580">IFERROR(IF(INDEX('Disaggregation Data'!$N$315:$N$616,MATCH(LEFT(X580,255),LEFT('Disaggregation Data'!$J$315:$J$616,255),0))=0,"",INDEX('Disaggregation Data'!$N$315:$N$616,MATCH(LEFT(X580,255),LEFT('Disaggregation Data'!J$315:$J$616,255),0))),"")</f>
        <v/>
      </c>
      <c r="I580" s="420" t="str">
        <f t="array" ref="I580">IFERROR(IF(INDEX('Disaggregation Data'!$Q$315:$Q$616,MATCH(LEFT(X580,255),LEFT('Disaggregation Data'!$J$315:$J$616,255),0))=0,"",INDEX('Disaggregation Data'!$Q$315:$Q$616,MATCH(LEFT(X580,255),LEFT('Disaggregation Data'!J$315:$J$616,255),0))),"")</f>
        <v/>
      </c>
      <c r="J580" s="434" t="str">
        <f t="array" ref="J580">IFERROR(IF(INDEX('Disaggregation Data'!$R$315:$R$616,MATCH(LEFT(X580,255),LEFT('Disaggregation Data'!$J$315:$J$616,255),0))=0,"",INDEX('Disaggregation Data'!$R$315:$R$616,MATCH(LEFT(X580,255),LEFT('Disaggregation Data'!J$315:$J$616,255),0))),"")</f>
        <v/>
      </c>
      <c r="K580" s="471"/>
      <c r="L580" s="471"/>
      <c r="M580" s="471"/>
      <c r="N580" s="471"/>
      <c r="O580" s="471"/>
      <c r="P580" s="416"/>
      <c r="Q580" s="416"/>
      <c r="R580" s="416"/>
      <c r="S580" s="416"/>
      <c r="T580" s="416"/>
      <c r="U580" s="420" t="str">
        <f t="array" ref="U580">IFERROR(IF(INDEX('Disaggregation Data'!$O$315:$O$616,MATCH(LEFT(X580,255),LEFT('Disaggregation Data'!$J$315:$J$616,255),0))=0,"",INDEX('Disaggregation Data'!$O$315:$O$616,MATCH(LEFT(X580,255),LEFT('Disaggregation Data'!J$315:$J$616,255),0))),"")</f>
        <v/>
      </c>
      <c r="V580" s="434" t="str">
        <f t="array" ref="V580">IFERROR(IF(INDEX('Disaggregation Data'!$P$315:$P$616,MATCH(LEFT(X580,255),LEFT('Disaggregation Data'!$J$315:$J$616,255),0))=0,"",INDEX('Disaggregation Data'!$P$315:$P$616,MATCH(LEFT(X580,255),LEFT('Disaggregation Data'!J$315:$J$616,255),0))),"")</f>
        <v/>
      </c>
      <c r="W580" s="514"/>
      <c r="X580" s="514" t="str">
        <f t="shared" si="36"/>
        <v/>
      </c>
      <c r="Y580" s="514">
        <f t="shared" si="37"/>
        <v>213</v>
      </c>
      <c r="Z580" s="514" t="str">
        <f t="shared" si="38"/>
        <v/>
      </c>
      <c r="AA580" s="514" t="b">
        <f t="shared" si="39"/>
        <v>0</v>
      </c>
      <c r="AB580" s="514" t="s">
        <v>2099</v>
      </c>
      <c r="AC580" s="514" t="str">
        <f t="array" ref="AC580">IFERROR(IF(INDEX('Disaggregation Records'!$G$95:$G$183,MATCH(LEFT(Z580,255),LEFT('Disaggregation Records'!$D$95:$D$183,255),0))=0,"",INDEX('Disaggregation Records'!$G$95:$G$183,MATCH(LEFT(Z580,255),LEFT('Disaggregation Records'!$D$95:$D$183,255),0))),"")</f>
        <v/>
      </c>
      <c r="AD580" s="514" t="s">
        <v>893</v>
      </c>
      <c r="AE580" s="379"/>
      <c r="AF580" s="133"/>
      <c r="AG580" s="133"/>
    </row>
    <row r="581" spans="1:33" ht="47.1" customHeight="1" x14ac:dyDescent="0.25">
      <c r="A581" s="396">
        <v>26</v>
      </c>
      <c r="B581" s="414" t="str">
        <f>IFERROR(VLOOKUP(A581,'Coverage Indicators - Section D'!$A$10:$Y$42,25,FALSE),"")</f>
        <v/>
      </c>
      <c r="C581" s="509" t="str">
        <f t="array" ref="C581">IFERROR(IF(INDEX('Disaggregation Records'!$E$95:$E$183,MATCH(LEFT(Z581,255),LEFT('Disaggregation Records'!$D$95:$D$183,255),0))=0,"",INDEX('Disaggregation Records'!$E$95:$E$183,MATCH(LEFT(Z581,255),LEFT('Disaggregation Records'!$D$95:$D$183,255),0))),"")</f>
        <v/>
      </c>
      <c r="D581" s="509" t="str">
        <f t="array" ref="D581">IFERROR(IF(INDEX('Disaggregation Records'!$F$95:$F$183,MATCH(LEFT(Z581,255),LEFT('Disaggregation Records'!$D$95:$D$183,255),0))=0,"",INDEX('Disaggregation Records'!$F$95:$F$183,MATCH(LEFT(Z581,255),LEFT('Disaggregation Records'!$D$95:$D$183,255),0))),"")</f>
        <v/>
      </c>
      <c r="E581" s="416" t="str">
        <f t="array" ref="E581">IFERROR(IF(INDEX('Disaggregation Data'!$K$315:$K$616,MATCH(LEFT(X581,255),LEFT('Disaggregation Data'!$J$315:$J$616,255),0))=0,"",INDEX('Disaggregation Data'!$K$315:$K$616,MATCH(LEFT(X581,255),LEFT('Disaggregation Data'!J$315:$J$616,255),0))),"")</f>
        <v/>
      </c>
      <c r="F581" s="417" t="str">
        <f t="array" ref="F581">IFERROR(IF(INDEX('Disaggregation Data'!$L$315:$L$616,MATCH(LEFT(X581,255),LEFT('Disaggregation Data'!$J$315:$J$616,255),0))=0,"",INDEX('Disaggregation Data'!$L$315:$L$616,MATCH(LEFT(X581,255),LEFT('Disaggregation Data'!J$315:$J$616,255),0))),"")</f>
        <v/>
      </c>
      <c r="G581" s="481" t="str">
        <f t="array" ref="G581">IFERROR(IF(INDEX('Disaggregation Data'!$M$315:$M$616,MATCH(LEFT(X581,255),LEFT('Disaggregation Data'!$J$315:$J$616,255),0))=0,(E581/F581)*100,INDEX('Disaggregation Data'!$M$315:$M$616,MATCH(LEFT(X581,255),LEFT('Disaggregation Data'!J$315:$J$616,255),0))),"")</f>
        <v/>
      </c>
      <c r="H581" s="420" t="str">
        <f t="array" ref="H581">IFERROR(IF(INDEX('Disaggregation Data'!$N$315:$N$616,MATCH(LEFT(X581,255),LEFT('Disaggregation Data'!$J$315:$J$616,255),0))=0,"",INDEX('Disaggregation Data'!$N$315:$N$616,MATCH(LEFT(X581,255),LEFT('Disaggregation Data'!J$315:$J$616,255),0))),"")</f>
        <v/>
      </c>
      <c r="I581" s="420" t="str">
        <f t="array" ref="I581">IFERROR(IF(INDEX('Disaggregation Data'!$Q$315:$Q$616,MATCH(LEFT(X581,255),LEFT('Disaggregation Data'!$J$315:$J$616,255),0))=0,"",INDEX('Disaggregation Data'!$Q$315:$Q$616,MATCH(LEFT(X581,255),LEFT('Disaggregation Data'!J$315:$J$616,255),0))),"")</f>
        <v/>
      </c>
      <c r="J581" s="434" t="str">
        <f t="array" ref="J581">IFERROR(IF(INDEX('Disaggregation Data'!$R$315:$R$616,MATCH(LEFT(X581,255),LEFT('Disaggregation Data'!$J$315:$J$616,255),0))=0,"",INDEX('Disaggregation Data'!$R$315:$R$616,MATCH(LEFT(X581,255),LEFT('Disaggregation Data'!J$315:$J$616,255),0))),"")</f>
        <v/>
      </c>
      <c r="K581" s="471"/>
      <c r="L581" s="471"/>
      <c r="M581" s="471"/>
      <c r="N581" s="471"/>
      <c r="O581" s="471"/>
      <c r="P581" s="416"/>
      <c r="Q581" s="416"/>
      <c r="R581" s="416"/>
      <c r="S581" s="416"/>
      <c r="T581" s="416"/>
      <c r="U581" s="420" t="str">
        <f t="array" ref="U581">IFERROR(IF(INDEX('Disaggregation Data'!$O$315:$O$616,MATCH(LEFT(X581,255),LEFT('Disaggregation Data'!$J$315:$J$616,255),0))=0,"",INDEX('Disaggregation Data'!$O$315:$O$616,MATCH(LEFT(X581,255),LEFT('Disaggregation Data'!J$315:$J$616,255),0))),"")</f>
        <v/>
      </c>
      <c r="V581" s="434" t="str">
        <f t="array" ref="V581">IFERROR(IF(INDEX('Disaggregation Data'!$P$315:$P$616,MATCH(LEFT(X581,255),LEFT('Disaggregation Data'!$J$315:$J$616,255),0))=0,"",INDEX('Disaggregation Data'!$P$315:$P$616,MATCH(LEFT(X581,255),LEFT('Disaggregation Data'!J$315:$J$616,255),0))),"")</f>
        <v/>
      </c>
      <c r="W581" s="514"/>
      <c r="X581" s="514" t="str">
        <f t="shared" si="36"/>
        <v/>
      </c>
      <c r="Y581" s="514">
        <f t="shared" si="37"/>
        <v>214</v>
      </c>
      <c r="Z581" s="514" t="str">
        <f t="shared" si="38"/>
        <v/>
      </c>
      <c r="AA581" s="514" t="b">
        <f t="shared" si="39"/>
        <v>0</v>
      </c>
      <c r="AB581" s="514" t="s">
        <v>2100</v>
      </c>
      <c r="AC581" s="514" t="str">
        <f t="array" ref="AC581">IFERROR(IF(INDEX('Disaggregation Records'!$G$95:$G$183,MATCH(LEFT(Z581,255),LEFT('Disaggregation Records'!$D$95:$D$183,255),0))=0,"",INDEX('Disaggregation Records'!$G$95:$G$183,MATCH(LEFT(Z581,255),LEFT('Disaggregation Records'!$D$95:$D$183,255),0))),"")</f>
        <v/>
      </c>
      <c r="AD581" s="514" t="s">
        <v>893</v>
      </c>
      <c r="AE581" s="379"/>
      <c r="AF581" s="133"/>
      <c r="AG581" s="133"/>
    </row>
    <row r="582" spans="1:33" ht="47.1" customHeight="1" x14ac:dyDescent="0.25">
      <c r="A582" s="396">
        <v>26</v>
      </c>
      <c r="B582" s="414" t="str">
        <f>IFERROR(VLOOKUP(A582,'Coverage Indicators - Section D'!$A$10:$Y$42,25,FALSE),"")</f>
        <v/>
      </c>
      <c r="C582" s="509" t="str">
        <f t="array" ref="C582">IFERROR(IF(INDEX('Disaggregation Records'!$E$95:$E$183,MATCH(LEFT(Z582,255),LEFT('Disaggregation Records'!$D$95:$D$183,255),0))=0,"",INDEX('Disaggregation Records'!$E$95:$E$183,MATCH(LEFT(Z582,255),LEFT('Disaggregation Records'!$D$95:$D$183,255),0))),"")</f>
        <v/>
      </c>
      <c r="D582" s="509" t="str">
        <f t="array" ref="D582">IFERROR(IF(INDEX('Disaggregation Records'!$F$95:$F$183,MATCH(LEFT(Z582,255),LEFT('Disaggregation Records'!$D$95:$D$183,255),0))=0,"",INDEX('Disaggregation Records'!$F$95:$F$183,MATCH(LEFT(Z582,255),LEFT('Disaggregation Records'!$D$95:$D$183,255),0))),"")</f>
        <v/>
      </c>
      <c r="E582" s="416" t="str">
        <f t="array" ref="E582">IFERROR(IF(INDEX('Disaggregation Data'!$K$315:$K$616,MATCH(LEFT(X582,255),LEFT('Disaggregation Data'!$J$315:$J$616,255),0))=0,"",INDEX('Disaggregation Data'!$K$315:$K$616,MATCH(LEFT(X582,255),LEFT('Disaggregation Data'!J$315:$J$616,255),0))),"")</f>
        <v/>
      </c>
      <c r="F582" s="417" t="str">
        <f t="array" ref="F582">IFERROR(IF(INDEX('Disaggregation Data'!$L$315:$L$616,MATCH(LEFT(X582,255),LEFT('Disaggregation Data'!$J$315:$J$616,255),0))=0,"",INDEX('Disaggregation Data'!$L$315:$L$616,MATCH(LEFT(X582,255),LEFT('Disaggregation Data'!J$315:$J$616,255),0))),"")</f>
        <v/>
      </c>
      <c r="G582" s="481" t="str">
        <f t="array" ref="G582">IFERROR(IF(INDEX('Disaggregation Data'!$M$315:$M$616,MATCH(LEFT(X582,255),LEFT('Disaggregation Data'!$J$315:$J$616,255),0))=0,(E582/F582)*100,INDEX('Disaggregation Data'!$M$315:$M$616,MATCH(LEFT(X582,255),LEFT('Disaggregation Data'!J$315:$J$616,255),0))),"")</f>
        <v/>
      </c>
      <c r="H582" s="420" t="str">
        <f t="array" ref="H582">IFERROR(IF(INDEX('Disaggregation Data'!$N$315:$N$616,MATCH(LEFT(X582,255),LEFT('Disaggregation Data'!$J$315:$J$616,255),0))=0,"",INDEX('Disaggregation Data'!$N$315:$N$616,MATCH(LEFT(X582,255),LEFT('Disaggregation Data'!J$315:$J$616,255),0))),"")</f>
        <v/>
      </c>
      <c r="I582" s="420" t="str">
        <f t="array" ref="I582">IFERROR(IF(INDEX('Disaggregation Data'!$Q$315:$Q$616,MATCH(LEFT(X582,255),LEFT('Disaggregation Data'!$J$315:$J$616,255),0))=0,"",INDEX('Disaggregation Data'!$Q$315:$Q$616,MATCH(LEFT(X582,255),LEFT('Disaggregation Data'!J$315:$J$616,255),0))),"")</f>
        <v/>
      </c>
      <c r="J582" s="434" t="str">
        <f t="array" ref="J582">IFERROR(IF(INDEX('Disaggregation Data'!$R$315:$R$616,MATCH(LEFT(X582,255),LEFT('Disaggregation Data'!$J$315:$J$616,255),0))=0,"",INDEX('Disaggregation Data'!$R$315:$R$616,MATCH(LEFT(X582,255),LEFT('Disaggregation Data'!J$315:$J$616,255),0))),"")</f>
        <v/>
      </c>
      <c r="K582" s="471"/>
      <c r="L582" s="471"/>
      <c r="M582" s="471"/>
      <c r="N582" s="471"/>
      <c r="O582" s="471"/>
      <c r="P582" s="416"/>
      <c r="Q582" s="416"/>
      <c r="R582" s="416"/>
      <c r="S582" s="416"/>
      <c r="T582" s="416"/>
      <c r="U582" s="420" t="str">
        <f t="array" ref="U582">IFERROR(IF(INDEX('Disaggregation Data'!$O$315:$O$616,MATCH(LEFT(X582,255),LEFT('Disaggregation Data'!$J$315:$J$616,255),0))=0,"",INDEX('Disaggregation Data'!$O$315:$O$616,MATCH(LEFT(X582,255),LEFT('Disaggregation Data'!J$315:$J$616,255),0))),"")</f>
        <v/>
      </c>
      <c r="V582" s="434" t="str">
        <f t="array" ref="V582">IFERROR(IF(INDEX('Disaggregation Data'!$P$315:$P$616,MATCH(LEFT(X582,255),LEFT('Disaggregation Data'!$J$315:$J$616,255),0))=0,"",INDEX('Disaggregation Data'!$P$315:$P$616,MATCH(LEFT(X582,255),LEFT('Disaggregation Data'!J$315:$J$616,255),0))),"")</f>
        <v/>
      </c>
      <c r="W582" s="514"/>
      <c r="X582" s="514" t="str">
        <f t="shared" si="36"/>
        <v/>
      </c>
      <c r="Y582" s="514">
        <f t="shared" si="37"/>
        <v>215</v>
      </c>
      <c r="Z582" s="514" t="str">
        <f t="shared" si="38"/>
        <v/>
      </c>
      <c r="AA582" s="514" t="b">
        <f t="shared" si="39"/>
        <v>0</v>
      </c>
      <c r="AB582" s="514" t="s">
        <v>2101</v>
      </c>
      <c r="AC582" s="514" t="str">
        <f t="array" ref="AC582">IFERROR(IF(INDEX('Disaggregation Records'!$G$95:$G$183,MATCH(LEFT(Z582,255),LEFT('Disaggregation Records'!$D$95:$D$183,255),0))=0,"",INDEX('Disaggregation Records'!$G$95:$G$183,MATCH(LEFT(Z582,255),LEFT('Disaggregation Records'!$D$95:$D$183,255),0))),"")</f>
        <v/>
      </c>
      <c r="AD582" s="514" t="s">
        <v>893</v>
      </c>
      <c r="AE582" s="379"/>
      <c r="AF582" s="133"/>
      <c r="AG582" s="133"/>
    </row>
    <row r="583" spans="1:33" ht="47.1" customHeight="1" x14ac:dyDescent="0.25">
      <c r="A583" s="396">
        <v>26</v>
      </c>
      <c r="B583" s="414" t="str">
        <f>IFERROR(VLOOKUP(A583,'Coverage Indicators - Section D'!$A$10:$Y$42,25,FALSE),"")</f>
        <v/>
      </c>
      <c r="C583" s="509" t="str">
        <f t="array" ref="C583">IFERROR(IF(INDEX('Disaggregation Records'!$E$95:$E$183,MATCH(LEFT(Z583,255),LEFT('Disaggregation Records'!$D$95:$D$183,255),0))=0,"",INDEX('Disaggregation Records'!$E$95:$E$183,MATCH(LEFT(Z583,255),LEFT('Disaggregation Records'!$D$95:$D$183,255),0))),"")</f>
        <v/>
      </c>
      <c r="D583" s="509" t="str">
        <f t="array" ref="D583">IFERROR(IF(INDEX('Disaggregation Records'!$F$95:$F$183,MATCH(LEFT(Z583,255),LEFT('Disaggregation Records'!$D$95:$D$183,255),0))=0,"",INDEX('Disaggregation Records'!$F$95:$F$183,MATCH(LEFT(Z583,255),LEFT('Disaggregation Records'!$D$95:$D$183,255),0))),"")</f>
        <v/>
      </c>
      <c r="E583" s="416" t="str">
        <f t="array" ref="E583">IFERROR(IF(INDEX('Disaggregation Data'!$K$315:$K$616,MATCH(LEFT(X583,255),LEFT('Disaggregation Data'!$J$315:$J$616,255),0))=0,"",INDEX('Disaggregation Data'!$K$315:$K$616,MATCH(LEFT(X583,255),LEFT('Disaggregation Data'!J$315:$J$616,255),0))),"")</f>
        <v/>
      </c>
      <c r="F583" s="417" t="str">
        <f t="array" ref="F583">IFERROR(IF(INDEX('Disaggregation Data'!$L$315:$L$616,MATCH(LEFT(X583,255),LEFT('Disaggregation Data'!$J$315:$J$616,255),0))=0,"",INDEX('Disaggregation Data'!$L$315:$L$616,MATCH(LEFT(X583,255),LEFT('Disaggregation Data'!J$315:$J$616,255),0))),"")</f>
        <v/>
      </c>
      <c r="G583" s="481" t="str">
        <f t="array" ref="G583">IFERROR(IF(INDEX('Disaggregation Data'!$M$315:$M$616,MATCH(LEFT(X583,255),LEFT('Disaggregation Data'!$J$315:$J$616,255),0))=0,(E583/F583)*100,INDEX('Disaggregation Data'!$M$315:$M$616,MATCH(LEFT(X583,255),LEFT('Disaggregation Data'!J$315:$J$616,255),0))),"")</f>
        <v/>
      </c>
      <c r="H583" s="420" t="str">
        <f t="array" ref="H583">IFERROR(IF(INDEX('Disaggregation Data'!$N$315:$N$616,MATCH(LEFT(X583,255),LEFT('Disaggregation Data'!$J$315:$J$616,255),0))=0,"",INDEX('Disaggregation Data'!$N$315:$N$616,MATCH(LEFT(X583,255),LEFT('Disaggregation Data'!J$315:$J$616,255),0))),"")</f>
        <v/>
      </c>
      <c r="I583" s="420" t="str">
        <f t="array" ref="I583">IFERROR(IF(INDEX('Disaggregation Data'!$Q$315:$Q$616,MATCH(LEFT(X583,255),LEFT('Disaggregation Data'!$J$315:$J$616,255),0))=0,"",INDEX('Disaggregation Data'!$Q$315:$Q$616,MATCH(LEFT(X583,255),LEFT('Disaggregation Data'!J$315:$J$616,255),0))),"")</f>
        <v/>
      </c>
      <c r="J583" s="434" t="str">
        <f t="array" ref="J583">IFERROR(IF(INDEX('Disaggregation Data'!$R$315:$R$616,MATCH(LEFT(X583,255),LEFT('Disaggregation Data'!$J$315:$J$616,255),0))=0,"",INDEX('Disaggregation Data'!$R$315:$R$616,MATCH(LEFT(X583,255),LEFT('Disaggregation Data'!J$315:$J$616,255),0))),"")</f>
        <v/>
      </c>
      <c r="K583" s="471"/>
      <c r="L583" s="471"/>
      <c r="M583" s="471"/>
      <c r="N583" s="471"/>
      <c r="O583" s="471"/>
      <c r="P583" s="416"/>
      <c r="Q583" s="416"/>
      <c r="R583" s="416"/>
      <c r="S583" s="416"/>
      <c r="T583" s="416"/>
      <c r="U583" s="420" t="str">
        <f t="array" ref="U583">IFERROR(IF(INDEX('Disaggregation Data'!$O$315:$O$616,MATCH(LEFT(X583,255),LEFT('Disaggregation Data'!$J$315:$J$616,255),0))=0,"",INDEX('Disaggregation Data'!$O$315:$O$616,MATCH(LEFT(X583,255),LEFT('Disaggregation Data'!J$315:$J$616,255),0))),"")</f>
        <v/>
      </c>
      <c r="V583" s="434" t="str">
        <f t="array" ref="V583">IFERROR(IF(INDEX('Disaggregation Data'!$P$315:$P$616,MATCH(LEFT(X583,255),LEFT('Disaggregation Data'!$J$315:$J$616,255),0))=0,"",INDEX('Disaggregation Data'!$P$315:$P$616,MATCH(LEFT(X583,255),LEFT('Disaggregation Data'!J$315:$J$616,255),0))),"")</f>
        <v/>
      </c>
      <c r="W583" s="514"/>
      <c r="X583" s="514" t="str">
        <f t="shared" ref="X583:X626" si="40">IF(B583&lt;&gt;"",B583&amp;C583&amp;D583,"")</f>
        <v/>
      </c>
      <c r="Y583" s="514">
        <f t="shared" ref="Y583:Y626" si="41">IF(B583=B582,Y582+1,0)</f>
        <v>216</v>
      </c>
      <c r="Z583" s="514" t="str">
        <f t="shared" ref="Z583:Z626" si="42">IF(B583&lt;&gt;"",B583&amp;"-"&amp;Y583,"")</f>
        <v/>
      </c>
      <c r="AA583" s="514" t="b">
        <f t="shared" ref="AA583:AA626" si="43">IFERROR(IF(B583&lt;&gt;"",TRUE,FALSE),"")</f>
        <v>0</v>
      </c>
      <c r="AB583" s="514" t="s">
        <v>2102</v>
      </c>
      <c r="AC583" s="514" t="str">
        <f t="array" ref="AC583">IFERROR(IF(INDEX('Disaggregation Records'!$G$95:$G$183,MATCH(LEFT(Z583,255),LEFT('Disaggregation Records'!$D$95:$D$183,255),0))=0,"",INDEX('Disaggregation Records'!$G$95:$G$183,MATCH(LEFT(Z583,255),LEFT('Disaggregation Records'!$D$95:$D$183,255),0))),"")</f>
        <v/>
      </c>
      <c r="AD583" s="514" t="s">
        <v>893</v>
      </c>
      <c r="AE583" s="379"/>
      <c r="AF583" s="133"/>
      <c r="AG583" s="133"/>
    </row>
    <row r="584" spans="1:33" ht="47.1" customHeight="1" x14ac:dyDescent="0.25">
      <c r="A584" s="396">
        <v>26</v>
      </c>
      <c r="B584" s="414" t="str">
        <f>IFERROR(VLOOKUP(A584,'Coverage Indicators - Section D'!$A$10:$Y$42,25,FALSE),"")</f>
        <v/>
      </c>
      <c r="C584" s="509" t="str">
        <f t="array" ref="C584">IFERROR(IF(INDEX('Disaggregation Records'!$E$95:$E$183,MATCH(LEFT(Z584,255),LEFT('Disaggregation Records'!$D$95:$D$183,255),0))=0,"",INDEX('Disaggregation Records'!$E$95:$E$183,MATCH(LEFT(Z584,255),LEFT('Disaggregation Records'!$D$95:$D$183,255),0))),"")</f>
        <v/>
      </c>
      <c r="D584" s="509" t="str">
        <f t="array" ref="D584">IFERROR(IF(INDEX('Disaggregation Records'!$F$95:$F$183,MATCH(LEFT(Z584,255),LEFT('Disaggregation Records'!$D$95:$D$183,255),0))=0,"",INDEX('Disaggregation Records'!$F$95:$F$183,MATCH(LEFT(Z584,255),LEFT('Disaggregation Records'!$D$95:$D$183,255),0))),"")</f>
        <v/>
      </c>
      <c r="E584" s="416" t="str">
        <f t="array" ref="E584">IFERROR(IF(INDEX('Disaggregation Data'!$K$315:$K$616,MATCH(LEFT(X584,255),LEFT('Disaggregation Data'!$J$315:$J$616,255),0))=0,"",INDEX('Disaggregation Data'!$K$315:$K$616,MATCH(LEFT(X584,255),LEFT('Disaggregation Data'!J$315:$J$616,255),0))),"")</f>
        <v/>
      </c>
      <c r="F584" s="417" t="str">
        <f t="array" ref="F584">IFERROR(IF(INDEX('Disaggregation Data'!$L$315:$L$616,MATCH(LEFT(X584,255),LEFT('Disaggregation Data'!$J$315:$J$616,255),0))=0,"",INDEX('Disaggregation Data'!$L$315:$L$616,MATCH(LEFT(X584,255),LEFT('Disaggregation Data'!J$315:$J$616,255),0))),"")</f>
        <v/>
      </c>
      <c r="G584" s="481" t="str">
        <f t="array" ref="G584">IFERROR(IF(INDEX('Disaggregation Data'!$M$315:$M$616,MATCH(LEFT(X584,255),LEFT('Disaggregation Data'!$J$315:$J$616,255),0))=0,(E584/F584)*100,INDEX('Disaggregation Data'!$M$315:$M$616,MATCH(LEFT(X584,255),LEFT('Disaggregation Data'!J$315:$J$616,255),0))),"")</f>
        <v/>
      </c>
      <c r="H584" s="420" t="str">
        <f t="array" ref="H584">IFERROR(IF(INDEX('Disaggregation Data'!$N$315:$N$616,MATCH(LEFT(X584,255),LEFT('Disaggregation Data'!$J$315:$J$616,255),0))=0,"",INDEX('Disaggregation Data'!$N$315:$N$616,MATCH(LEFT(X584,255),LEFT('Disaggregation Data'!J$315:$J$616,255),0))),"")</f>
        <v/>
      </c>
      <c r="I584" s="420" t="str">
        <f t="array" ref="I584">IFERROR(IF(INDEX('Disaggregation Data'!$Q$315:$Q$616,MATCH(LEFT(X584,255),LEFT('Disaggregation Data'!$J$315:$J$616,255),0))=0,"",INDEX('Disaggregation Data'!$Q$315:$Q$616,MATCH(LEFT(X584,255),LEFT('Disaggregation Data'!J$315:$J$616,255),0))),"")</f>
        <v/>
      </c>
      <c r="J584" s="434" t="str">
        <f t="array" ref="J584">IFERROR(IF(INDEX('Disaggregation Data'!$R$315:$R$616,MATCH(LEFT(X584,255),LEFT('Disaggregation Data'!$J$315:$J$616,255),0))=0,"",INDEX('Disaggregation Data'!$R$315:$R$616,MATCH(LEFT(X584,255),LEFT('Disaggregation Data'!J$315:$J$616,255),0))),"")</f>
        <v/>
      </c>
      <c r="K584" s="471"/>
      <c r="L584" s="471"/>
      <c r="M584" s="471"/>
      <c r="N584" s="471"/>
      <c r="O584" s="471"/>
      <c r="P584" s="416"/>
      <c r="Q584" s="416"/>
      <c r="R584" s="416"/>
      <c r="S584" s="416"/>
      <c r="T584" s="416"/>
      <c r="U584" s="420" t="str">
        <f t="array" ref="U584">IFERROR(IF(INDEX('Disaggregation Data'!$O$315:$O$616,MATCH(LEFT(X584,255),LEFT('Disaggregation Data'!$J$315:$J$616,255),0))=0,"",INDEX('Disaggregation Data'!$O$315:$O$616,MATCH(LEFT(X584,255),LEFT('Disaggregation Data'!J$315:$J$616,255),0))),"")</f>
        <v/>
      </c>
      <c r="V584" s="434" t="str">
        <f t="array" ref="V584">IFERROR(IF(INDEX('Disaggregation Data'!$P$315:$P$616,MATCH(LEFT(X584,255),LEFT('Disaggregation Data'!$J$315:$J$616,255),0))=0,"",INDEX('Disaggregation Data'!$P$315:$P$616,MATCH(LEFT(X584,255),LEFT('Disaggregation Data'!J$315:$J$616,255),0))),"")</f>
        <v/>
      </c>
      <c r="W584" s="514"/>
      <c r="X584" s="514" t="str">
        <f t="shared" si="40"/>
        <v/>
      </c>
      <c r="Y584" s="514">
        <f t="shared" si="41"/>
        <v>217</v>
      </c>
      <c r="Z584" s="514" t="str">
        <f t="shared" si="42"/>
        <v/>
      </c>
      <c r="AA584" s="514" t="b">
        <f t="shared" si="43"/>
        <v>0</v>
      </c>
      <c r="AB584" s="514" t="s">
        <v>2103</v>
      </c>
      <c r="AC584" s="514" t="str">
        <f t="array" ref="AC584">IFERROR(IF(INDEX('Disaggregation Records'!$G$95:$G$183,MATCH(LEFT(Z584,255),LEFT('Disaggregation Records'!$D$95:$D$183,255),0))=0,"",INDEX('Disaggregation Records'!$G$95:$G$183,MATCH(LEFT(Z584,255),LEFT('Disaggregation Records'!$D$95:$D$183,255),0))),"")</f>
        <v/>
      </c>
      <c r="AD584" s="514" t="s">
        <v>893</v>
      </c>
      <c r="AE584" s="379"/>
      <c r="AF584" s="133"/>
      <c r="AG584" s="133"/>
    </row>
    <row r="585" spans="1:33" ht="47.1" customHeight="1" x14ac:dyDescent="0.25">
      <c r="A585" s="396">
        <v>26</v>
      </c>
      <c r="B585" s="414" t="str">
        <f>IFERROR(VLOOKUP(A585,'Coverage Indicators - Section D'!$A$10:$Y$42,25,FALSE),"")</f>
        <v/>
      </c>
      <c r="C585" s="509" t="str">
        <f t="array" ref="C585">IFERROR(IF(INDEX('Disaggregation Records'!$E$95:$E$183,MATCH(LEFT(Z585,255),LEFT('Disaggregation Records'!$D$95:$D$183,255),0))=0,"",INDEX('Disaggregation Records'!$E$95:$E$183,MATCH(LEFT(Z585,255),LEFT('Disaggregation Records'!$D$95:$D$183,255),0))),"")</f>
        <v/>
      </c>
      <c r="D585" s="509" t="str">
        <f t="array" ref="D585">IFERROR(IF(INDEX('Disaggregation Records'!$F$95:$F$183,MATCH(LEFT(Z585,255),LEFT('Disaggregation Records'!$D$95:$D$183,255),0))=0,"",INDEX('Disaggregation Records'!$F$95:$F$183,MATCH(LEFT(Z585,255),LEFT('Disaggregation Records'!$D$95:$D$183,255),0))),"")</f>
        <v/>
      </c>
      <c r="E585" s="416" t="str">
        <f t="array" ref="E585">IFERROR(IF(INDEX('Disaggregation Data'!$K$315:$K$616,MATCH(LEFT(X585,255),LEFT('Disaggregation Data'!$J$315:$J$616,255),0))=0,"",INDEX('Disaggregation Data'!$K$315:$K$616,MATCH(LEFT(X585,255),LEFT('Disaggregation Data'!J$315:$J$616,255),0))),"")</f>
        <v/>
      </c>
      <c r="F585" s="417" t="str">
        <f t="array" ref="F585">IFERROR(IF(INDEX('Disaggregation Data'!$L$315:$L$616,MATCH(LEFT(X585,255),LEFT('Disaggregation Data'!$J$315:$J$616,255),0))=0,"",INDEX('Disaggregation Data'!$L$315:$L$616,MATCH(LEFT(X585,255),LEFT('Disaggregation Data'!J$315:$J$616,255),0))),"")</f>
        <v/>
      </c>
      <c r="G585" s="481" t="str">
        <f t="array" ref="G585">IFERROR(IF(INDEX('Disaggregation Data'!$M$315:$M$616,MATCH(LEFT(X585,255),LEFT('Disaggregation Data'!$J$315:$J$616,255),0))=0,(E585/F585)*100,INDEX('Disaggregation Data'!$M$315:$M$616,MATCH(LEFT(X585,255),LEFT('Disaggregation Data'!J$315:$J$616,255),0))),"")</f>
        <v/>
      </c>
      <c r="H585" s="420" t="str">
        <f t="array" ref="H585">IFERROR(IF(INDEX('Disaggregation Data'!$N$315:$N$616,MATCH(LEFT(X585,255),LEFT('Disaggregation Data'!$J$315:$J$616,255),0))=0,"",INDEX('Disaggregation Data'!$N$315:$N$616,MATCH(LEFT(X585,255),LEFT('Disaggregation Data'!J$315:$J$616,255),0))),"")</f>
        <v/>
      </c>
      <c r="I585" s="420" t="str">
        <f t="array" ref="I585">IFERROR(IF(INDEX('Disaggregation Data'!$Q$315:$Q$616,MATCH(LEFT(X585,255),LEFT('Disaggregation Data'!$J$315:$J$616,255),0))=0,"",INDEX('Disaggregation Data'!$Q$315:$Q$616,MATCH(LEFT(X585,255),LEFT('Disaggregation Data'!J$315:$J$616,255),0))),"")</f>
        <v/>
      </c>
      <c r="J585" s="434" t="str">
        <f t="array" ref="J585">IFERROR(IF(INDEX('Disaggregation Data'!$R$315:$R$616,MATCH(LEFT(X585,255),LEFT('Disaggregation Data'!$J$315:$J$616,255),0))=0,"",INDEX('Disaggregation Data'!$R$315:$R$616,MATCH(LEFT(X585,255),LEFT('Disaggregation Data'!J$315:$J$616,255),0))),"")</f>
        <v/>
      </c>
      <c r="K585" s="471"/>
      <c r="L585" s="471"/>
      <c r="M585" s="471"/>
      <c r="N585" s="471"/>
      <c r="O585" s="471"/>
      <c r="P585" s="416"/>
      <c r="Q585" s="416"/>
      <c r="R585" s="416"/>
      <c r="S585" s="416"/>
      <c r="T585" s="416"/>
      <c r="U585" s="420" t="str">
        <f t="array" ref="U585">IFERROR(IF(INDEX('Disaggregation Data'!$O$315:$O$616,MATCH(LEFT(X585,255),LEFT('Disaggregation Data'!$J$315:$J$616,255),0))=0,"",INDEX('Disaggregation Data'!$O$315:$O$616,MATCH(LEFT(X585,255),LEFT('Disaggregation Data'!J$315:$J$616,255),0))),"")</f>
        <v/>
      </c>
      <c r="V585" s="434" t="str">
        <f t="array" ref="V585">IFERROR(IF(INDEX('Disaggregation Data'!$P$315:$P$616,MATCH(LEFT(X585,255),LEFT('Disaggregation Data'!$J$315:$J$616,255),0))=0,"",INDEX('Disaggregation Data'!$P$315:$P$616,MATCH(LEFT(X585,255),LEFT('Disaggregation Data'!J$315:$J$616,255),0))),"")</f>
        <v/>
      </c>
      <c r="W585" s="514"/>
      <c r="X585" s="514" t="str">
        <f t="shared" si="40"/>
        <v/>
      </c>
      <c r="Y585" s="514">
        <f t="shared" si="41"/>
        <v>218</v>
      </c>
      <c r="Z585" s="514" t="str">
        <f t="shared" si="42"/>
        <v/>
      </c>
      <c r="AA585" s="514" t="b">
        <f t="shared" si="43"/>
        <v>0</v>
      </c>
      <c r="AB585" s="514" t="s">
        <v>2104</v>
      </c>
      <c r="AC585" s="514" t="str">
        <f t="array" ref="AC585">IFERROR(IF(INDEX('Disaggregation Records'!$G$95:$G$183,MATCH(LEFT(Z585,255),LEFT('Disaggregation Records'!$D$95:$D$183,255),0))=0,"",INDEX('Disaggregation Records'!$G$95:$G$183,MATCH(LEFT(Z585,255),LEFT('Disaggregation Records'!$D$95:$D$183,255),0))),"")</f>
        <v/>
      </c>
      <c r="AD585" s="514" t="s">
        <v>893</v>
      </c>
      <c r="AE585" s="379"/>
      <c r="AF585" s="133"/>
      <c r="AG585" s="133"/>
    </row>
    <row r="586" spans="1:33" ht="47.1" customHeight="1" x14ac:dyDescent="0.25">
      <c r="A586" s="396">
        <v>26</v>
      </c>
      <c r="B586" s="414" t="str">
        <f>IFERROR(VLOOKUP(A586,'Coverage Indicators - Section D'!$A$10:$Y$42,25,FALSE),"")</f>
        <v/>
      </c>
      <c r="C586" s="509" t="str">
        <f t="array" ref="C586">IFERROR(IF(INDEX('Disaggregation Records'!$E$95:$E$183,MATCH(LEFT(Z586,255),LEFT('Disaggregation Records'!$D$95:$D$183,255),0))=0,"",INDEX('Disaggregation Records'!$E$95:$E$183,MATCH(LEFT(Z586,255),LEFT('Disaggregation Records'!$D$95:$D$183,255),0))),"")</f>
        <v/>
      </c>
      <c r="D586" s="509" t="str">
        <f t="array" ref="D586">IFERROR(IF(INDEX('Disaggregation Records'!$F$95:$F$183,MATCH(LEFT(Z586,255),LEFT('Disaggregation Records'!$D$95:$D$183,255),0))=0,"",INDEX('Disaggregation Records'!$F$95:$F$183,MATCH(LEFT(Z586,255),LEFT('Disaggregation Records'!$D$95:$D$183,255),0))),"")</f>
        <v/>
      </c>
      <c r="E586" s="416" t="str">
        <f t="array" ref="E586">IFERROR(IF(INDEX('Disaggregation Data'!$K$315:$K$616,MATCH(LEFT(X586,255),LEFT('Disaggregation Data'!$J$315:$J$616,255),0))=0,"",INDEX('Disaggregation Data'!$K$315:$K$616,MATCH(LEFT(X586,255),LEFT('Disaggregation Data'!J$315:$J$616,255),0))),"")</f>
        <v/>
      </c>
      <c r="F586" s="417" t="str">
        <f t="array" ref="F586">IFERROR(IF(INDEX('Disaggregation Data'!$L$315:$L$616,MATCH(LEFT(X586,255),LEFT('Disaggregation Data'!$J$315:$J$616,255),0))=0,"",INDEX('Disaggregation Data'!$L$315:$L$616,MATCH(LEFT(X586,255),LEFT('Disaggregation Data'!J$315:$J$616,255),0))),"")</f>
        <v/>
      </c>
      <c r="G586" s="481" t="str">
        <f t="array" ref="G586">IFERROR(IF(INDEX('Disaggregation Data'!$M$315:$M$616,MATCH(LEFT(X586,255),LEFT('Disaggregation Data'!$J$315:$J$616,255),0))=0,(E586/F586)*100,INDEX('Disaggregation Data'!$M$315:$M$616,MATCH(LEFT(X586,255),LEFT('Disaggregation Data'!J$315:$J$616,255),0))),"")</f>
        <v/>
      </c>
      <c r="H586" s="420" t="str">
        <f t="array" ref="H586">IFERROR(IF(INDEX('Disaggregation Data'!$N$315:$N$616,MATCH(LEFT(X586,255),LEFT('Disaggregation Data'!$J$315:$J$616,255),0))=0,"",INDEX('Disaggregation Data'!$N$315:$N$616,MATCH(LEFT(X586,255),LEFT('Disaggregation Data'!J$315:$J$616,255),0))),"")</f>
        <v/>
      </c>
      <c r="I586" s="420" t="str">
        <f t="array" ref="I586">IFERROR(IF(INDEX('Disaggregation Data'!$Q$315:$Q$616,MATCH(LEFT(X586,255),LEFT('Disaggregation Data'!$J$315:$J$616,255),0))=0,"",INDEX('Disaggregation Data'!$Q$315:$Q$616,MATCH(LEFT(X586,255),LEFT('Disaggregation Data'!J$315:$J$616,255),0))),"")</f>
        <v/>
      </c>
      <c r="J586" s="434" t="str">
        <f t="array" ref="J586">IFERROR(IF(INDEX('Disaggregation Data'!$R$315:$R$616,MATCH(LEFT(X586,255),LEFT('Disaggregation Data'!$J$315:$J$616,255),0))=0,"",INDEX('Disaggregation Data'!$R$315:$R$616,MATCH(LEFT(X586,255),LEFT('Disaggregation Data'!J$315:$J$616,255),0))),"")</f>
        <v/>
      </c>
      <c r="K586" s="471"/>
      <c r="L586" s="471"/>
      <c r="M586" s="471"/>
      <c r="N586" s="471"/>
      <c r="O586" s="471"/>
      <c r="P586" s="416"/>
      <c r="Q586" s="416"/>
      <c r="R586" s="416"/>
      <c r="S586" s="416"/>
      <c r="T586" s="416"/>
      <c r="U586" s="420" t="str">
        <f t="array" ref="U586">IFERROR(IF(INDEX('Disaggregation Data'!$O$315:$O$616,MATCH(LEFT(X586,255),LEFT('Disaggregation Data'!$J$315:$J$616,255),0))=0,"",INDEX('Disaggregation Data'!$O$315:$O$616,MATCH(LEFT(X586,255),LEFT('Disaggregation Data'!J$315:$J$616,255),0))),"")</f>
        <v/>
      </c>
      <c r="V586" s="434" t="str">
        <f t="array" ref="V586">IFERROR(IF(INDEX('Disaggregation Data'!$P$315:$P$616,MATCH(LEFT(X586,255),LEFT('Disaggregation Data'!$J$315:$J$616,255),0))=0,"",INDEX('Disaggregation Data'!$P$315:$P$616,MATCH(LEFT(X586,255),LEFT('Disaggregation Data'!J$315:$J$616,255),0))),"")</f>
        <v/>
      </c>
      <c r="W586" s="514"/>
      <c r="X586" s="514" t="str">
        <f t="shared" si="40"/>
        <v/>
      </c>
      <c r="Y586" s="514">
        <f t="shared" si="41"/>
        <v>219</v>
      </c>
      <c r="Z586" s="514" t="str">
        <f t="shared" si="42"/>
        <v/>
      </c>
      <c r="AA586" s="514" t="b">
        <f t="shared" si="43"/>
        <v>0</v>
      </c>
      <c r="AB586" s="514" t="s">
        <v>2105</v>
      </c>
      <c r="AC586" s="514" t="str">
        <f t="array" ref="AC586">IFERROR(IF(INDEX('Disaggregation Records'!$G$95:$G$183,MATCH(LEFT(Z586,255),LEFT('Disaggregation Records'!$D$95:$D$183,255),0))=0,"",INDEX('Disaggregation Records'!$G$95:$G$183,MATCH(LEFT(Z586,255),LEFT('Disaggregation Records'!$D$95:$D$183,255),0))),"")</f>
        <v/>
      </c>
      <c r="AD586" s="514" t="s">
        <v>893</v>
      </c>
      <c r="AE586" s="379"/>
      <c r="AF586" s="133"/>
      <c r="AG586" s="133"/>
    </row>
    <row r="587" spans="1:33" ht="47.1" customHeight="1" x14ac:dyDescent="0.25">
      <c r="A587" s="396">
        <v>27</v>
      </c>
      <c r="B587" s="414" t="str">
        <f>IFERROR(VLOOKUP(A587,'Coverage Indicators - Section D'!$A$10:$Y$42,25,FALSE),"")</f>
        <v/>
      </c>
      <c r="C587" s="509" t="str">
        <f t="array" ref="C587">IFERROR(IF(INDEX('Disaggregation Records'!$E$95:$E$183,MATCH(LEFT(Z587,255),LEFT('Disaggregation Records'!$D$95:$D$183,255),0))=0,"",INDEX('Disaggregation Records'!$E$95:$E$183,MATCH(LEFT(Z587,255),LEFT('Disaggregation Records'!$D$95:$D$183,255),0))),"")</f>
        <v/>
      </c>
      <c r="D587" s="509" t="str">
        <f t="array" ref="D587">IFERROR(IF(INDEX('Disaggregation Records'!$F$95:$F$183,MATCH(LEFT(Z587,255),LEFT('Disaggregation Records'!$D$95:$D$183,255),0))=0,"",INDEX('Disaggregation Records'!$F$95:$F$183,MATCH(LEFT(Z587,255),LEFT('Disaggregation Records'!$D$95:$D$183,255),0))),"")</f>
        <v/>
      </c>
      <c r="E587" s="416" t="str">
        <f t="array" ref="E587">IFERROR(IF(INDEX('Disaggregation Data'!$K$315:$K$616,MATCH(LEFT(X587,255),LEFT('Disaggregation Data'!$J$315:$J$616,255),0))=0,"",INDEX('Disaggregation Data'!$K$315:$K$616,MATCH(LEFT(X587,255),LEFT('Disaggregation Data'!J$315:$J$616,255),0))),"")</f>
        <v/>
      </c>
      <c r="F587" s="417" t="str">
        <f t="array" ref="F587">IFERROR(IF(INDEX('Disaggregation Data'!$L$315:$L$616,MATCH(LEFT(X587,255),LEFT('Disaggregation Data'!$J$315:$J$616,255),0))=0,"",INDEX('Disaggregation Data'!$L$315:$L$616,MATCH(LEFT(X587,255),LEFT('Disaggregation Data'!J$315:$J$616,255),0))),"")</f>
        <v/>
      </c>
      <c r="G587" s="481" t="str">
        <f t="array" ref="G587">IFERROR(IF(INDEX('Disaggregation Data'!$M$315:$M$616,MATCH(LEFT(X587,255),LEFT('Disaggregation Data'!$J$315:$J$616,255),0))=0,(E587/F587)*100,INDEX('Disaggregation Data'!$M$315:$M$616,MATCH(LEFT(X587,255),LEFT('Disaggregation Data'!J$315:$J$616,255),0))),"")</f>
        <v/>
      </c>
      <c r="H587" s="420" t="str">
        <f t="array" ref="H587">IFERROR(IF(INDEX('Disaggregation Data'!$N$315:$N$616,MATCH(LEFT(X587,255),LEFT('Disaggregation Data'!$J$315:$J$616,255),0))=0,"",INDEX('Disaggregation Data'!$N$315:$N$616,MATCH(LEFT(X587,255),LEFT('Disaggregation Data'!J$315:$J$616,255),0))),"")</f>
        <v/>
      </c>
      <c r="I587" s="420" t="str">
        <f t="array" ref="I587">IFERROR(IF(INDEX('Disaggregation Data'!$Q$315:$Q$616,MATCH(LEFT(X587,255),LEFT('Disaggregation Data'!$J$315:$J$616,255),0))=0,"",INDEX('Disaggregation Data'!$Q$315:$Q$616,MATCH(LEFT(X587,255),LEFT('Disaggregation Data'!J$315:$J$616,255),0))),"")</f>
        <v/>
      </c>
      <c r="J587" s="434" t="str">
        <f t="array" ref="J587">IFERROR(IF(INDEX('Disaggregation Data'!$R$315:$R$616,MATCH(LEFT(X587,255),LEFT('Disaggregation Data'!$J$315:$J$616,255),0))=0,"",INDEX('Disaggregation Data'!$R$315:$R$616,MATCH(LEFT(X587,255),LEFT('Disaggregation Data'!J$315:$J$616,255),0))),"")</f>
        <v/>
      </c>
      <c r="K587" s="471"/>
      <c r="L587" s="471"/>
      <c r="M587" s="471"/>
      <c r="N587" s="471"/>
      <c r="O587" s="471"/>
      <c r="P587" s="416"/>
      <c r="Q587" s="416"/>
      <c r="R587" s="416"/>
      <c r="S587" s="416"/>
      <c r="T587" s="416"/>
      <c r="U587" s="420" t="str">
        <f t="array" ref="U587">IFERROR(IF(INDEX('Disaggregation Data'!$O$315:$O$616,MATCH(LEFT(X587,255),LEFT('Disaggregation Data'!$J$315:$J$616,255),0))=0,"",INDEX('Disaggregation Data'!$O$315:$O$616,MATCH(LEFT(X587,255),LEFT('Disaggregation Data'!J$315:$J$616,255),0))),"")</f>
        <v/>
      </c>
      <c r="V587" s="434" t="str">
        <f t="array" ref="V587">IFERROR(IF(INDEX('Disaggregation Data'!$P$315:$P$616,MATCH(LEFT(X587,255),LEFT('Disaggregation Data'!$J$315:$J$616,255),0))=0,"",INDEX('Disaggregation Data'!$P$315:$P$616,MATCH(LEFT(X587,255),LEFT('Disaggregation Data'!J$315:$J$616,255),0))),"")</f>
        <v/>
      </c>
      <c r="W587" s="514"/>
      <c r="X587" s="514" t="str">
        <f t="shared" si="40"/>
        <v/>
      </c>
      <c r="Y587" s="514">
        <f t="shared" si="41"/>
        <v>220</v>
      </c>
      <c r="Z587" s="514" t="str">
        <f t="shared" si="42"/>
        <v/>
      </c>
      <c r="AA587" s="514" t="b">
        <f t="shared" si="43"/>
        <v>0</v>
      </c>
      <c r="AB587" s="514" t="s">
        <v>2106</v>
      </c>
      <c r="AC587" s="514" t="str">
        <f t="array" ref="AC587">IFERROR(IF(INDEX('Disaggregation Records'!$G$95:$G$183,MATCH(LEFT(Z587,255),LEFT('Disaggregation Records'!$D$95:$D$183,255),0))=0,"",INDEX('Disaggregation Records'!$G$95:$G$183,MATCH(LEFT(Z587,255),LEFT('Disaggregation Records'!$D$95:$D$183,255),0))),"")</f>
        <v/>
      </c>
      <c r="AD587" s="514" t="s">
        <v>894</v>
      </c>
      <c r="AE587" s="379"/>
      <c r="AF587" s="133"/>
      <c r="AG587" s="133"/>
    </row>
    <row r="588" spans="1:33" ht="47.1" customHeight="1" x14ac:dyDescent="0.25">
      <c r="A588" s="396">
        <v>27</v>
      </c>
      <c r="B588" s="414" t="str">
        <f>IFERROR(VLOOKUP(A588,'Coverage Indicators - Section D'!$A$10:$Y$42,25,FALSE),"")</f>
        <v/>
      </c>
      <c r="C588" s="509" t="str">
        <f t="array" ref="C588">IFERROR(IF(INDEX('Disaggregation Records'!$E$95:$E$183,MATCH(LEFT(Z588,255),LEFT('Disaggregation Records'!$D$95:$D$183,255),0))=0,"",INDEX('Disaggregation Records'!$E$95:$E$183,MATCH(LEFT(Z588,255),LEFT('Disaggregation Records'!$D$95:$D$183,255),0))),"")</f>
        <v/>
      </c>
      <c r="D588" s="509" t="str">
        <f t="array" ref="D588">IFERROR(IF(INDEX('Disaggregation Records'!$F$95:$F$183,MATCH(LEFT(Z588,255),LEFT('Disaggregation Records'!$D$95:$D$183,255),0))=0,"",INDEX('Disaggregation Records'!$F$95:$F$183,MATCH(LEFT(Z588,255),LEFT('Disaggregation Records'!$D$95:$D$183,255),0))),"")</f>
        <v/>
      </c>
      <c r="E588" s="416" t="str">
        <f t="array" ref="E588">IFERROR(IF(INDEX('Disaggregation Data'!$K$315:$K$616,MATCH(LEFT(X588,255),LEFT('Disaggregation Data'!$J$315:$J$616,255),0))=0,"",INDEX('Disaggregation Data'!$K$315:$K$616,MATCH(LEFT(X588,255),LEFT('Disaggregation Data'!J$315:$J$616,255),0))),"")</f>
        <v/>
      </c>
      <c r="F588" s="417" t="str">
        <f t="array" ref="F588">IFERROR(IF(INDEX('Disaggregation Data'!$L$315:$L$616,MATCH(LEFT(X588,255),LEFT('Disaggregation Data'!$J$315:$J$616,255),0))=0,"",INDEX('Disaggregation Data'!$L$315:$L$616,MATCH(LEFT(X588,255),LEFT('Disaggregation Data'!J$315:$J$616,255),0))),"")</f>
        <v/>
      </c>
      <c r="G588" s="481" t="str">
        <f t="array" ref="G588">IFERROR(IF(INDEX('Disaggregation Data'!$M$315:$M$616,MATCH(LEFT(X588,255),LEFT('Disaggregation Data'!$J$315:$J$616,255),0))=0,(E588/F588)*100,INDEX('Disaggregation Data'!$M$315:$M$616,MATCH(LEFT(X588,255),LEFT('Disaggregation Data'!J$315:$J$616,255),0))),"")</f>
        <v/>
      </c>
      <c r="H588" s="420" t="str">
        <f t="array" ref="H588">IFERROR(IF(INDEX('Disaggregation Data'!$N$315:$N$616,MATCH(LEFT(X588,255),LEFT('Disaggregation Data'!$J$315:$J$616,255),0))=0,"",INDEX('Disaggregation Data'!$N$315:$N$616,MATCH(LEFT(X588,255),LEFT('Disaggregation Data'!J$315:$J$616,255),0))),"")</f>
        <v/>
      </c>
      <c r="I588" s="420" t="str">
        <f t="array" ref="I588">IFERROR(IF(INDEX('Disaggregation Data'!$Q$315:$Q$616,MATCH(LEFT(X588,255),LEFT('Disaggregation Data'!$J$315:$J$616,255),0))=0,"",INDEX('Disaggregation Data'!$Q$315:$Q$616,MATCH(LEFT(X588,255),LEFT('Disaggregation Data'!J$315:$J$616,255),0))),"")</f>
        <v/>
      </c>
      <c r="J588" s="434" t="str">
        <f t="array" ref="J588">IFERROR(IF(INDEX('Disaggregation Data'!$R$315:$R$616,MATCH(LEFT(X588,255),LEFT('Disaggregation Data'!$J$315:$J$616,255),0))=0,"",INDEX('Disaggregation Data'!$R$315:$R$616,MATCH(LEFT(X588,255),LEFT('Disaggregation Data'!J$315:$J$616,255),0))),"")</f>
        <v/>
      </c>
      <c r="K588" s="471"/>
      <c r="L588" s="471"/>
      <c r="M588" s="471"/>
      <c r="N588" s="471"/>
      <c r="O588" s="471"/>
      <c r="P588" s="416"/>
      <c r="Q588" s="416"/>
      <c r="R588" s="416"/>
      <c r="S588" s="416"/>
      <c r="T588" s="416"/>
      <c r="U588" s="420" t="str">
        <f t="array" ref="U588">IFERROR(IF(INDEX('Disaggregation Data'!$O$315:$O$616,MATCH(LEFT(X588,255),LEFT('Disaggregation Data'!$J$315:$J$616,255),0))=0,"",INDEX('Disaggregation Data'!$O$315:$O$616,MATCH(LEFT(X588,255),LEFT('Disaggregation Data'!J$315:$J$616,255),0))),"")</f>
        <v/>
      </c>
      <c r="V588" s="434" t="str">
        <f t="array" ref="V588">IFERROR(IF(INDEX('Disaggregation Data'!$P$315:$P$616,MATCH(LEFT(X588,255),LEFT('Disaggregation Data'!$J$315:$J$616,255),0))=0,"",INDEX('Disaggregation Data'!$P$315:$P$616,MATCH(LEFT(X588,255),LEFT('Disaggregation Data'!J$315:$J$616,255),0))),"")</f>
        <v/>
      </c>
      <c r="W588" s="514"/>
      <c r="X588" s="514" t="str">
        <f t="shared" si="40"/>
        <v/>
      </c>
      <c r="Y588" s="514">
        <f t="shared" si="41"/>
        <v>221</v>
      </c>
      <c r="Z588" s="514" t="str">
        <f t="shared" si="42"/>
        <v/>
      </c>
      <c r="AA588" s="514" t="b">
        <f t="shared" si="43"/>
        <v>0</v>
      </c>
      <c r="AB588" s="514" t="s">
        <v>2107</v>
      </c>
      <c r="AC588" s="514" t="str">
        <f t="array" ref="AC588">IFERROR(IF(INDEX('Disaggregation Records'!$G$95:$G$183,MATCH(LEFT(Z588,255),LEFT('Disaggregation Records'!$D$95:$D$183,255),0))=0,"",INDEX('Disaggregation Records'!$G$95:$G$183,MATCH(LEFT(Z588,255),LEFT('Disaggregation Records'!$D$95:$D$183,255),0))),"")</f>
        <v/>
      </c>
      <c r="AD588" s="514" t="s">
        <v>894</v>
      </c>
      <c r="AE588" s="379"/>
      <c r="AF588" s="133"/>
      <c r="AG588" s="133"/>
    </row>
    <row r="589" spans="1:33" ht="47.1" customHeight="1" x14ac:dyDescent="0.25">
      <c r="A589" s="396">
        <v>27</v>
      </c>
      <c r="B589" s="414" t="str">
        <f>IFERROR(VLOOKUP(A589,'Coverage Indicators - Section D'!$A$10:$Y$42,25,FALSE),"")</f>
        <v/>
      </c>
      <c r="C589" s="509" t="str">
        <f t="array" ref="C589">IFERROR(IF(INDEX('Disaggregation Records'!$E$95:$E$183,MATCH(LEFT(Z589,255),LEFT('Disaggregation Records'!$D$95:$D$183,255),0))=0,"",INDEX('Disaggregation Records'!$E$95:$E$183,MATCH(LEFT(Z589,255),LEFT('Disaggregation Records'!$D$95:$D$183,255),0))),"")</f>
        <v/>
      </c>
      <c r="D589" s="509" t="str">
        <f t="array" ref="D589">IFERROR(IF(INDEX('Disaggregation Records'!$F$95:$F$183,MATCH(LEFT(Z589,255),LEFT('Disaggregation Records'!$D$95:$D$183,255),0))=0,"",INDEX('Disaggregation Records'!$F$95:$F$183,MATCH(LEFT(Z589,255),LEFT('Disaggregation Records'!$D$95:$D$183,255),0))),"")</f>
        <v/>
      </c>
      <c r="E589" s="416" t="str">
        <f t="array" ref="E589">IFERROR(IF(INDEX('Disaggregation Data'!$K$315:$K$616,MATCH(LEFT(X589,255),LEFT('Disaggregation Data'!$J$315:$J$616,255),0))=0,"",INDEX('Disaggregation Data'!$K$315:$K$616,MATCH(LEFT(X589,255),LEFT('Disaggregation Data'!J$315:$J$616,255),0))),"")</f>
        <v/>
      </c>
      <c r="F589" s="417" t="str">
        <f t="array" ref="F589">IFERROR(IF(INDEX('Disaggregation Data'!$L$315:$L$616,MATCH(LEFT(X589,255),LEFT('Disaggregation Data'!$J$315:$J$616,255),0))=0,"",INDEX('Disaggregation Data'!$L$315:$L$616,MATCH(LEFT(X589,255),LEFT('Disaggregation Data'!J$315:$J$616,255),0))),"")</f>
        <v/>
      </c>
      <c r="G589" s="481" t="str">
        <f t="array" ref="G589">IFERROR(IF(INDEX('Disaggregation Data'!$M$315:$M$616,MATCH(LEFT(X589,255),LEFT('Disaggregation Data'!$J$315:$J$616,255),0))=0,(E589/F589)*100,INDEX('Disaggregation Data'!$M$315:$M$616,MATCH(LEFT(X589,255),LEFT('Disaggregation Data'!J$315:$J$616,255),0))),"")</f>
        <v/>
      </c>
      <c r="H589" s="420" t="str">
        <f t="array" ref="H589">IFERROR(IF(INDEX('Disaggregation Data'!$N$315:$N$616,MATCH(LEFT(X589,255),LEFT('Disaggregation Data'!$J$315:$J$616,255),0))=0,"",INDEX('Disaggregation Data'!$N$315:$N$616,MATCH(LEFT(X589,255),LEFT('Disaggregation Data'!J$315:$J$616,255),0))),"")</f>
        <v/>
      </c>
      <c r="I589" s="420" t="str">
        <f t="array" ref="I589">IFERROR(IF(INDEX('Disaggregation Data'!$Q$315:$Q$616,MATCH(LEFT(X589,255),LEFT('Disaggregation Data'!$J$315:$J$616,255),0))=0,"",INDEX('Disaggregation Data'!$Q$315:$Q$616,MATCH(LEFT(X589,255),LEFT('Disaggregation Data'!J$315:$J$616,255),0))),"")</f>
        <v/>
      </c>
      <c r="J589" s="434" t="str">
        <f t="array" ref="J589">IFERROR(IF(INDEX('Disaggregation Data'!$R$315:$R$616,MATCH(LEFT(X589,255),LEFT('Disaggregation Data'!$J$315:$J$616,255),0))=0,"",INDEX('Disaggregation Data'!$R$315:$R$616,MATCH(LEFT(X589,255),LEFT('Disaggregation Data'!J$315:$J$616,255),0))),"")</f>
        <v/>
      </c>
      <c r="K589" s="471"/>
      <c r="L589" s="471"/>
      <c r="M589" s="471"/>
      <c r="N589" s="471"/>
      <c r="O589" s="471"/>
      <c r="P589" s="416"/>
      <c r="Q589" s="416"/>
      <c r="R589" s="416"/>
      <c r="S589" s="416"/>
      <c r="T589" s="416"/>
      <c r="U589" s="420" t="str">
        <f t="array" ref="U589">IFERROR(IF(INDEX('Disaggregation Data'!$O$315:$O$616,MATCH(LEFT(X589,255),LEFT('Disaggregation Data'!$J$315:$J$616,255),0))=0,"",INDEX('Disaggregation Data'!$O$315:$O$616,MATCH(LEFT(X589,255),LEFT('Disaggregation Data'!J$315:$J$616,255),0))),"")</f>
        <v/>
      </c>
      <c r="V589" s="434" t="str">
        <f t="array" ref="V589">IFERROR(IF(INDEX('Disaggregation Data'!$P$315:$P$616,MATCH(LEFT(X589,255),LEFT('Disaggregation Data'!$J$315:$J$616,255),0))=0,"",INDEX('Disaggregation Data'!$P$315:$P$616,MATCH(LEFT(X589,255),LEFT('Disaggregation Data'!J$315:$J$616,255),0))),"")</f>
        <v/>
      </c>
      <c r="W589" s="514"/>
      <c r="X589" s="514" t="str">
        <f t="shared" si="40"/>
        <v/>
      </c>
      <c r="Y589" s="514">
        <f t="shared" si="41"/>
        <v>222</v>
      </c>
      <c r="Z589" s="514" t="str">
        <f t="shared" si="42"/>
        <v/>
      </c>
      <c r="AA589" s="514" t="b">
        <f t="shared" si="43"/>
        <v>0</v>
      </c>
      <c r="AB589" s="514" t="s">
        <v>2108</v>
      </c>
      <c r="AC589" s="514" t="str">
        <f t="array" ref="AC589">IFERROR(IF(INDEX('Disaggregation Records'!$G$95:$G$183,MATCH(LEFT(Z589,255),LEFT('Disaggregation Records'!$D$95:$D$183,255),0))=0,"",INDEX('Disaggregation Records'!$G$95:$G$183,MATCH(LEFT(Z589,255),LEFT('Disaggregation Records'!$D$95:$D$183,255),0))),"")</f>
        <v/>
      </c>
      <c r="AD589" s="514" t="s">
        <v>894</v>
      </c>
      <c r="AE589" s="379"/>
      <c r="AF589" s="133"/>
      <c r="AG589" s="133"/>
    </row>
    <row r="590" spans="1:33" ht="47.1" customHeight="1" x14ac:dyDescent="0.25">
      <c r="A590" s="396">
        <v>27</v>
      </c>
      <c r="B590" s="414" t="str">
        <f>IFERROR(VLOOKUP(A590,'Coverage Indicators - Section D'!$A$10:$Y$42,25,FALSE),"")</f>
        <v/>
      </c>
      <c r="C590" s="509" t="str">
        <f t="array" ref="C590">IFERROR(IF(INDEX('Disaggregation Records'!$E$95:$E$183,MATCH(LEFT(Z590,255),LEFT('Disaggregation Records'!$D$95:$D$183,255),0))=0,"",INDEX('Disaggregation Records'!$E$95:$E$183,MATCH(LEFT(Z590,255),LEFT('Disaggregation Records'!$D$95:$D$183,255),0))),"")</f>
        <v/>
      </c>
      <c r="D590" s="509" t="str">
        <f t="array" ref="D590">IFERROR(IF(INDEX('Disaggregation Records'!$F$95:$F$183,MATCH(LEFT(Z590,255),LEFT('Disaggregation Records'!$D$95:$D$183,255),0))=0,"",INDEX('Disaggregation Records'!$F$95:$F$183,MATCH(LEFT(Z590,255),LEFT('Disaggregation Records'!$D$95:$D$183,255),0))),"")</f>
        <v/>
      </c>
      <c r="E590" s="416" t="str">
        <f t="array" ref="E590">IFERROR(IF(INDEX('Disaggregation Data'!$K$315:$K$616,MATCH(LEFT(X590,255),LEFT('Disaggregation Data'!$J$315:$J$616,255),0))=0,"",INDEX('Disaggregation Data'!$K$315:$K$616,MATCH(LEFT(X590,255),LEFT('Disaggregation Data'!J$315:$J$616,255),0))),"")</f>
        <v/>
      </c>
      <c r="F590" s="417" t="str">
        <f t="array" ref="F590">IFERROR(IF(INDEX('Disaggregation Data'!$L$315:$L$616,MATCH(LEFT(X590,255),LEFT('Disaggregation Data'!$J$315:$J$616,255),0))=0,"",INDEX('Disaggregation Data'!$L$315:$L$616,MATCH(LEFT(X590,255),LEFT('Disaggregation Data'!J$315:$J$616,255),0))),"")</f>
        <v/>
      </c>
      <c r="G590" s="481" t="str">
        <f t="array" ref="G590">IFERROR(IF(INDEX('Disaggregation Data'!$M$315:$M$616,MATCH(LEFT(X590,255),LEFT('Disaggregation Data'!$J$315:$J$616,255),0))=0,(E590/F590)*100,INDEX('Disaggregation Data'!$M$315:$M$616,MATCH(LEFT(X590,255),LEFT('Disaggregation Data'!J$315:$J$616,255),0))),"")</f>
        <v/>
      </c>
      <c r="H590" s="420" t="str">
        <f t="array" ref="H590">IFERROR(IF(INDEX('Disaggregation Data'!$N$315:$N$616,MATCH(LEFT(X590,255),LEFT('Disaggregation Data'!$J$315:$J$616,255),0))=0,"",INDEX('Disaggregation Data'!$N$315:$N$616,MATCH(LEFT(X590,255),LEFT('Disaggregation Data'!J$315:$J$616,255),0))),"")</f>
        <v/>
      </c>
      <c r="I590" s="420" t="str">
        <f t="array" ref="I590">IFERROR(IF(INDEX('Disaggregation Data'!$Q$315:$Q$616,MATCH(LEFT(X590,255),LEFT('Disaggregation Data'!$J$315:$J$616,255),0))=0,"",INDEX('Disaggregation Data'!$Q$315:$Q$616,MATCH(LEFT(X590,255),LEFT('Disaggregation Data'!J$315:$J$616,255),0))),"")</f>
        <v/>
      </c>
      <c r="J590" s="434" t="str">
        <f t="array" ref="J590">IFERROR(IF(INDEX('Disaggregation Data'!$R$315:$R$616,MATCH(LEFT(X590,255),LEFT('Disaggregation Data'!$J$315:$J$616,255),0))=0,"",INDEX('Disaggregation Data'!$R$315:$R$616,MATCH(LEFT(X590,255),LEFT('Disaggregation Data'!J$315:$J$616,255),0))),"")</f>
        <v/>
      </c>
      <c r="K590" s="471"/>
      <c r="L590" s="471"/>
      <c r="M590" s="471"/>
      <c r="N590" s="471"/>
      <c r="O590" s="471"/>
      <c r="P590" s="416"/>
      <c r="Q590" s="416"/>
      <c r="R590" s="416"/>
      <c r="S590" s="416"/>
      <c r="T590" s="416"/>
      <c r="U590" s="420" t="str">
        <f t="array" ref="U590">IFERROR(IF(INDEX('Disaggregation Data'!$O$315:$O$616,MATCH(LEFT(X590,255),LEFT('Disaggregation Data'!$J$315:$J$616,255),0))=0,"",INDEX('Disaggregation Data'!$O$315:$O$616,MATCH(LEFT(X590,255),LEFT('Disaggregation Data'!J$315:$J$616,255),0))),"")</f>
        <v/>
      </c>
      <c r="V590" s="434" t="str">
        <f t="array" ref="V590">IFERROR(IF(INDEX('Disaggregation Data'!$P$315:$P$616,MATCH(LEFT(X590,255),LEFT('Disaggregation Data'!$J$315:$J$616,255),0))=0,"",INDEX('Disaggregation Data'!$P$315:$P$616,MATCH(LEFT(X590,255),LEFT('Disaggregation Data'!J$315:$J$616,255),0))),"")</f>
        <v/>
      </c>
      <c r="W590" s="514"/>
      <c r="X590" s="514" t="str">
        <f t="shared" si="40"/>
        <v/>
      </c>
      <c r="Y590" s="514">
        <f t="shared" si="41"/>
        <v>223</v>
      </c>
      <c r="Z590" s="514" t="str">
        <f t="shared" si="42"/>
        <v/>
      </c>
      <c r="AA590" s="514" t="b">
        <f t="shared" si="43"/>
        <v>0</v>
      </c>
      <c r="AB590" s="514" t="s">
        <v>2109</v>
      </c>
      <c r="AC590" s="514" t="str">
        <f t="array" ref="AC590">IFERROR(IF(INDEX('Disaggregation Records'!$G$95:$G$183,MATCH(LEFT(Z590,255),LEFT('Disaggregation Records'!$D$95:$D$183,255),0))=0,"",INDEX('Disaggregation Records'!$G$95:$G$183,MATCH(LEFT(Z590,255),LEFT('Disaggregation Records'!$D$95:$D$183,255),0))),"")</f>
        <v/>
      </c>
      <c r="AD590" s="514" t="s">
        <v>894</v>
      </c>
      <c r="AE590" s="379"/>
      <c r="AF590" s="133"/>
      <c r="AG590" s="133"/>
    </row>
    <row r="591" spans="1:33" ht="47.1" customHeight="1" x14ac:dyDescent="0.25">
      <c r="A591" s="396">
        <v>27</v>
      </c>
      <c r="B591" s="414" t="str">
        <f>IFERROR(VLOOKUP(A591,'Coverage Indicators - Section D'!$A$10:$Y$42,25,FALSE),"")</f>
        <v/>
      </c>
      <c r="C591" s="509" t="str">
        <f t="array" ref="C591">IFERROR(IF(INDEX('Disaggregation Records'!$E$95:$E$183,MATCH(LEFT(Z591,255),LEFT('Disaggregation Records'!$D$95:$D$183,255),0))=0,"",INDEX('Disaggregation Records'!$E$95:$E$183,MATCH(LEFT(Z591,255),LEFT('Disaggregation Records'!$D$95:$D$183,255),0))),"")</f>
        <v/>
      </c>
      <c r="D591" s="509" t="str">
        <f t="array" ref="D591">IFERROR(IF(INDEX('Disaggregation Records'!$F$95:$F$183,MATCH(LEFT(Z591,255),LEFT('Disaggregation Records'!$D$95:$D$183,255),0))=0,"",INDEX('Disaggregation Records'!$F$95:$F$183,MATCH(LEFT(Z591,255),LEFT('Disaggregation Records'!$D$95:$D$183,255),0))),"")</f>
        <v/>
      </c>
      <c r="E591" s="416" t="str">
        <f t="array" ref="E591">IFERROR(IF(INDEX('Disaggregation Data'!$K$315:$K$616,MATCH(LEFT(X591,255),LEFT('Disaggregation Data'!$J$315:$J$616,255),0))=0,"",INDEX('Disaggregation Data'!$K$315:$K$616,MATCH(LEFT(X591,255),LEFT('Disaggregation Data'!J$315:$J$616,255),0))),"")</f>
        <v/>
      </c>
      <c r="F591" s="417" t="str">
        <f t="array" ref="F591">IFERROR(IF(INDEX('Disaggregation Data'!$L$315:$L$616,MATCH(LEFT(X591,255),LEFT('Disaggregation Data'!$J$315:$J$616,255),0))=0,"",INDEX('Disaggregation Data'!$L$315:$L$616,MATCH(LEFT(X591,255),LEFT('Disaggregation Data'!J$315:$J$616,255),0))),"")</f>
        <v/>
      </c>
      <c r="G591" s="481" t="str">
        <f t="array" ref="G591">IFERROR(IF(INDEX('Disaggregation Data'!$M$315:$M$616,MATCH(LEFT(X591,255),LEFT('Disaggregation Data'!$J$315:$J$616,255),0))=0,(E591/F591)*100,INDEX('Disaggregation Data'!$M$315:$M$616,MATCH(LEFT(X591,255),LEFT('Disaggregation Data'!J$315:$J$616,255),0))),"")</f>
        <v/>
      </c>
      <c r="H591" s="420" t="str">
        <f t="array" ref="H591">IFERROR(IF(INDEX('Disaggregation Data'!$N$315:$N$616,MATCH(LEFT(X591,255),LEFT('Disaggregation Data'!$J$315:$J$616,255),0))=0,"",INDEX('Disaggregation Data'!$N$315:$N$616,MATCH(LEFT(X591,255),LEFT('Disaggregation Data'!J$315:$J$616,255),0))),"")</f>
        <v/>
      </c>
      <c r="I591" s="420" t="str">
        <f t="array" ref="I591">IFERROR(IF(INDEX('Disaggregation Data'!$Q$315:$Q$616,MATCH(LEFT(X591,255),LEFT('Disaggregation Data'!$J$315:$J$616,255),0))=0,"",INDEX('Disaggregation Data'!$Q$315:$Q$616,MATCH(LEFT(X591,255),LEFT('Disaggregation Data'!J$315:$J$616,255),0))),"")</f>
        <v/>
      </c>
      <c r="J591" s="434" t="str">
        <f t="array" ref="J591">IFERROR(IF(INDEX('Disaggregation Data'!$R$315:$R$616,MATCH(LEFT(X591,255),LEFT('Disaggregation Data'!$J$315:$J$616,255),0))=0,"",INDEX('Disaggregation Data'!$R$315:$R$616,MATCH(LEFT(X591,255),LEFT('Disaggregation Data'!J$315:$J$616,255),0))),"")</f>
        <v/>
      </c>
      <c r="K591" s="471"/>
      <c r="L591" s="471"/>
      <c r="M591" s="471"/>
      <c r="N591" s="471"/>
      <c r="O591" s="471"/>
      <c r="P591" s="416"/>
      <c r="Q591" s="416"/>
      <c r="R591" s="416"/>
      <c r="S591" s="416"/>
      <c r="T591" s="416"/>
      <c r="U591" s="420" t="str">
        <f t="array" ref="U591">IFERROR(IF(INDEX('Disaggregation Data'!$O$315:$O$616,MATCH(LEFT(X591,255),LEFT('Disaggregation Data'!$J$315:$J$616,255),0))=0,"",INDEX('Disaggregation Data'!$O$315:$O$616,MATCH(LEFT(X591,255),LEFT('Disaggregation Data'!J$315:$J$616,255),0))),"")</f>
        <v/>
      </c>
      <c r="V591" s="434" t="str">
        <f t="array" ref="V591">IFERROR(IF(INDEX('Disaggregation Data'!$P$315:$P$616,MATCH(LEFT(X591,255),LEFT('Disaggregation Data'!$J$315:$J$616,255),0))=0,"",INDEX('Disaggregation Data'!$P$315:$P$616,MATCH(LEFT(X591,255),LEFT('Disaggregation Data'!J$315:$J$616,255),0))),"")</f>
        <v/>
      </c>
      <c r="W591" s="514"/>
      <c r="X591" s="514" t="str">
        <f t="shared" si="40"/>
        <v/>
      </c>
      <c r="Y591" s="514">
        <f t="shared" si="41"/>
        <v>224</v>
      </c>
      <c r="Z591" s="514" t="str">
        <f t="shared" si="42"/>
        <v/>
      </c>
      <c r="AA591" s="514" t="b">
        <f t="shared" si="43"/>
        <v>0</v>
      </c>
      <c r="AB591" s="514" t="s">
        <v>2110</v>
      </c>
      <c r="AC591" s="514" t="str">
        <f t="array" ref="AC591">IFERROR(IF(INDEX('Disaggregation Records'!$G$95:$G$183,MATCH(LEFT(Z591,255),LEFT('Disaggregation Records'!$D$95:$D$183,255),0))=0,"",INDEX('Disaggregation Records'!$G$95:$G$183,MATCH(LEFT(Z591,255),LEFT('Disaggregation Records'!$D$95:$D$183,255),0))),"")</f>
        <v/>
      </c>
      <c r="AD591" s="514" t="s">
        <v>894</v>
      </c>
      <c r="AE591" s="379"/>
      <c r="AF591" s="133"/>
      <c r="AG591" s="133"/>
    </row>
    <row r="592" spans="1:33" ht="47.1" customHeight="1" x14ac:dyDescent="0.25">
      <c r="A592" s="396">
        <v>27</v>
      </c>
      <c r="B592" s="414" t="str">
        <f>IFERROR(VLOOKUP(A592,'Coverage Indicators - Section D'!$A$10:$Y$42,25,FALSE),"")</f>
        <v/>
      </c>
      <c r="C592" s="509" t="str">
        <f t="array" ref="C592">IFERROR(IF(INDEX('Disaggregation Records'!$E$95:$E$183,MATCH(LEFT(Z592,255),LEFT('Disaggregation Records'!$D$95:$D$183,255),0))=0,"",INDEX('Disaggregation Records'!$E$95:$E$183,MATCH(LEFT(Z592,255),LEFT('Disaggregation Records'!$D$95:$D$183,255),0))),"")</f>
        <v/>
      </c>
      <c r="D592" s="509" t="str">
        <f t="array" ref="D592">IFERROR(IF(INDEX('Disaggregation Records'!$F$95:$F$183,MATCH(LEFT(Z592,255),LEFT('Disaggregation Records'!$D$95:$D$183,255),0))=0,"",INDEX('Disaggregation Records'!$F$95:$F$183,MATCH(LEFT(Z592,255),LEFT('Disaggregation Records'!$D$95:$D$183,255),0))),"")</f>
        <v/>
      </c>
      <c r="E592" s="416" t="str">
        <f t="array" ref="E592">IFERROR(IF(INDEX('Disaggregation Data'!$K$315:$K$616,MATCH(LEFT(X592,255),LEFT('Disaggregation Data'!$J$315:$J$616,255),0))=0,"",INDEX('Disaggregation Data'!$K$315:$K$616,MATCH(LEFT(X592,255),LEFT('Disaggregation Data'!J$315:$J$616,255),0))),"")</f>
        <v/>
      </c>
      <c r="F592" s="417" t="str">
        <f t="array" ref="F592">IFERROR(IF(INDEX('Disaggregation Data'!$L$315:$L$616,MATCH(LEFT(X592,255),LEFT('Disaggregation Data'!$J$315:$J$616,255),0))=0,"",INDEX('Disaggregation Data'!$L$315:$L$616,MATCH(LEFT(X592,255),LEFT('Disaggregation Data'!J$315:$J$616,255),0))),"")</f>
        <v/>
      </c>
      <c r="G592" s="481" t="str">
        <f t="array" ref="G592">IFERROR(IF(INDEX('Disaggregation Data'!$M$315:$M$616,MATCH(LEFT(X592,255),LEFT('Disaggregation Data'!$J$315:$J$616,255),0))=0,(E592/F592)*100,INDEX('Disaggregation Data'!$M$315:$M$616,MATCH(LEFT(X592,255),LEFT('Disaggregation Data'!J$315:$J$616,255),0))),"")</f>
        <v/>
      </c>
      <c r="H592" s="420" t="str">
        <f t="array" ref="H592">IFERROR(IF(INDEX('Disaggregation Data'!$N$315:$N$616,MATCH(LEFT(X592,255),LEFT('Disaggregation Data'!$J$315:$J$616,255),0))=0,"",INDEX('Disaggregation Data'!$N$315:$N$616,MATCH(LEFT(X592,255),LEFT('Disaggregation Data'!J$315:$J$616,255),0))),"")</f>
        <v/>
      </c>
      <c r="I592" s="420" t="str">
        <f t="array" ref="I592">IFERROR(IF(INDEX('Disaggregation Data'!$Q$315:$Q$616,MATCH(LEFT(X592,255),LEFT('Disaggregation Data'!$J$315:$J$616,255),0))=0,"",INDEX('Disaggregation Data'!$Q$315:$Q$616,MATCH(LEFT(X592,255),LEFT('Disaggregation Data'!J$315:$J$616,255),0))),"")</f>
        <v/>
      </c>
      <c r="J592" s="434" t="str">
        <f t="array" ref="J592">IFERROR(IF(INDEX('Disaggregation Data'!$R$315:$R$616,MATCH(LEFT(X592,255),LEFT('Disaggregation Data'!$J$315:$J$616,255),0))=0,"",INDEX('Disaggregation Data'!$R$315:$R$616,MATCH(LEFT(X592,255),LEFT('Disaggregation Data'!J$315:$J$616,255),0))),"")</f>
        <v/>
      </c>
      <c r="K592" s="471"/>
      <c r="L592" s="471"/>
      <c r="M592" s="471"/>
      <c r="N592" s="471"/>
      <c r="O592" s="471"/>
      <c r="P592" s="416"/>
      <c r="Q592" s="416"/>
      <c r="R592" s="416"/>
      <c r="S592" s="416"/>
      <c r="T592" s="416"/>
      <c r="U592" s="420" t="str">
        <f t="array" ref="U592">IFERROR(IF(INDEX('Disaggregation Data'!$O$315:$O$616,MATCH(LEFT(X592,255),LEFT('Disaggregation Data'!$J$315:$J$616,255),0))=0,"",INDEX('Disaggregation Data'!$O$315:$O$616,MATCH(LEFT(X592,255),LEFT('Disaggregation Data'!J$315:$J$616,255),0))),"")</f>
        <v/>
      </c>
      <c r="V592" s="434" t="str">
        <f t="array" ref="V592">IFERROR(IF(INDEX('Disaggregation Data'!$P$315:$P$616,MATCH(LEFT(X592,255),LEFT('Disaggregation Data'!$J$315:$J$616,255),0))=0,"",INDEX('Disaggregation Data'!$P$315:$P$616,MATCH(LEFT(X592,255),LEFT('Disaggregation Data'!J$315:$J$616,255),0))),"")</f>
        <v/>
      </c>
      <c r="W592" s="514"/>
      <c r="X592" s="514" t="str">
        <f t="shared" si="40"/>
        <v/>
      </c>
      <c r="Y592" s="514">
        <f t="shared" si="41"/>
        <v>225</v>
      </c>
      <c r="Z592" s="514" t="str">
        <f t="shared" si="42"/>
        <v/>
      </c>
      <c r="AA592" s="514" t="b">
        <f t="shared" si="43"/>
        <v>0</v>
      </c>
      <c r="AB592" s="514" t="s">
        <v>2111</v>
      </c>
      <c r="AC592" s="514" t="str">
        <f t="array" ref="AC592">IFERROR(IF(INDEX('Disaggregation Records'!$G$95:$G$183,MATCH(LEFT(Z592,255),LEFT('Disaggregation Records'!$D$95:$D$183,255),0))=0,"",INDEX('Disaggregation Records'!$G$95:$G$183,MATCH(LEFT(Z592,255),LEFT('Disaggregation Records'!$D$95:$D$183,255),0))),"")</f>
        <v/>
      </c>
      <c r="AD592" s="514" t="s">
        <v>894</v>
      </c>
      <c r="AE592" s="379"/>
      <c r="AF592" s="133"/>
      <c r="AG592" s="133"/>
    </row>
    <row r="593" spans="1:33" ht="47.1" customHeight="1" x14ac:dyDescent="0.25">
      <c r="A593" s="396">
        <v>27</v>
      </c>
      <c r="B593" s="414" t="str">
        <f>IFERROR(VLOOKUP(A593,'Coverage Indicators - Section D'!$A$10:$Y$42,25,FALSE),"")</f>
        <v/>
      </c>
      <c r="C593" s="509" t="str">
        <f t="array" ref="C593">IFERROR(IF(INDEX('Disaggregation Records'!$E$95:$E$183,MATCH(LEFT(Z593,255),LEFT('Disaggregation Records'!$D$95:$D$183,255),0))=0,"",INDEX('Disaggregation Records'!$E$95:$E$183,MATCH(LEFT(Z593,255),LEFT('Disaggregation Records'!$D$95:$D$183,255),0))),"")</f>
        <v/>
      </c>
      <c r="D593" s="509" t="str">
        <f t="array" ref="D593">IFERROR(IF(INDEX('Disaggregation Records'!$F$95:$F$183,MATCH(LEFT(Z593,255),LEFT('Disaggregation Records'!$D$95:$D$183,255),0))=0,"",INDEX('Disaggregation Records'!$F$95:$F$183,MATCH(LEFT(Z593,255),LEFT('Disaggregation Records'!$D$95:$D$183,255),0))),"")</f>
        <v/>
      </c>
      <c r="E593" s="416" t="str">
        <f t="array" ref="E593">IFERROR(IF(INDEX('Disaggregation Data'!$K$315:$K$616,MATCH(LEFT(X593,255),LEFT('Disaggregation Data'!$J$315:$J$616,255),0))=0,"",INDEX('Disaggregation Data'!$K$315:$K$616,MATCH(LEFT(X593,255),LEFT('Disaggregation Data'!J$315:$J$616,255),0))),"")</f>
        <v/>
      </c>
      <c r="F593" s="417" t="str">
        <f t="array" ref="F593">IFERROR(IF(INDEX('Disaggregation Data'!$L$315:$L$616,MATCH(LEFT(X593,255),LEFT('Disaggregation Data'!$J$315:$J$616,255),0))=0,"",INDEX('Disaggregation Data'!$L$315:$L$616,MATCH(LEFT(X593,255),LEFT('Disaggregation Data'!J$315:$J$616,255),0))),"")</f>
        <v/>
      </c>
      <c r="G593" s="481" t="str">
        <f t="array" ref="G593">IFERROR(IF(INDEX('Disaggregation Data'!$M$315:$M$616,MATCH(LEFT(X593,255),LEFT('Disaggregation Data'!$J$315:$J$616,255),0))=0,(E593/F593)*100,INDEX('Disaggregation Data'!$M$315:$M$616,MATCH(LEFT(X593,255),LEFT('Disaggregation Data'!J$315:$J$616,255),0))),"")</f>
        <v/>
      </c>
      <c r="H593" s="420" t="str">
        <f t="array" ref="H593">IFERROR(IF(INDEX('Disaggregation Data'!$N$315:$N$616,MATCH(LEFT(X593,255),LEFT('Disaggregation Data'!$J$315:$J$616,255),0))=0,"",INDEX('Disaggregation Data'!$N$315:$N$616,MATCH(LEFT(X593,255),LEFT('Disaggregation Data'!J$315:$J$616,255),0))),"")</f>
        <v/>
      </c>
      <c r="I593" s="420" t="str">
        <f t="array" ref="I593">IFERROR(IF(INDEX('Disaggregation Data'!$Q$315:$Q$616,MATCH(LEFT(X593,255),LEFT('Disaggregation Data'!$J$315:$J$616,255),0))=0,"",INDEX('Disaggregation Data'!$Q$315:$Q$616,MATCH(LEFT(X593,255),LEFT('Disaggregation Data'!J$315:$J$616,255),0))),"")</f>
        <v/>
      </c>
      <c r="J593" s="434" t="str">
        <f t="array" ref="J593">IFERROR(IF(INDEX('Disaggregation Data'!$R$315:$R$616,MATCH(LEFT(X593,255),LEFT('Disaggregation Data'!$J$315:$J$616,255),0))=0,"",INDEX('Disaggregation Data'!$R$315:$R$616,MATCH(LEFT(X593,255),LEFT('Disaggregation Data'!J$315:$J$616,255),0))),"")</f>
        <v/>
      </c>
      <c r="K593" s="471"/>
      <c r="L593" s="471"/>
      <c r="M593" s="471"/>
      <c r="N593" s="471"/>
      <c r="O593" s="471"/>
      <c r="P593" s="416"/>
      <c r="Q593" s="416"/>
      <c r="R593" s="416"/>
      <c r="S593" s="416"/>
      <c r="T593" s="416"/>
      <c r="U593" s="420" t="str">
        <f t="array" ref="U593">IFERROR(IF(INDEX('Disaggregation Data'!$O$315:$O$616,MATCH(LEFT(X593,255),LEFT('Disaggregation Data'!$J$315:$J$616,255),0))=0,"",INDEX('Disaggregation Data'!$O$315:$O$616,MATCH(LEFT(X593,255),LEFT('Disaggregation Data'!J$315:$J$616,255),0))),"")</f>
        <v/>
      </c>
      <c r="V593" s="434" t="str">
        <f t="array" ref="V593">IFERROR(IF(INDEX('Disaggregation Data'!$P$315:$P$616,MATCH(LEFT(X593,255),LEFT('Disaggregation Data'!$J$315:$J$616,255),0))=0,"",INDEX('Disaggregation Data'!$P$315:$P$616,MATCH(LEFT(X593,255),LEFT('Disaggregation Data'!J$315:$J$616,255),0))),"")</f>
        <v/>
      </c>
      <c r="W593" s="514"/>
      <c r="X593" s="514" t="str">
        <f t="shared" si="40"/>
        <v/>
      </c>
      <c r="Y593" s="514">
        <f t="shared" si="41"/>
        <v>226</v>
      </c>
      <c r="Z593" s="514" t="str">
        <f t="shared" si="42"/>
        <v/>
      </c>
      <c r="AA593" s="514" t="b">
        <f t="shared" si="43"/>
        <v>0</v>
      </c>
      <c r="AB593" s="514" t="s">
        <v>2112</v>
      </c>
      <c r="AC593" s="514" t="str">
        <f t="array" ref="AC593">IFERROR(IF(INDEX('Disaggregation Records'!$G$95:$G$183,MATCH(LEFT(Z593,255),LEFT('Disaggregation Records'!$D$95:$D$183,255),0))=0,"",INDEX('Disaggregation Records'!$G$95:$G$183,MATCH(LEFT(Z593,255),LEFT('Disaggregation Records'!$D$95:$D$183,255),0))),"")</f>
        <v/>
      </c>
      <c r="AD593" s="514" t="s">
        <v>894</v>
      </c>
      <c r="AE593" s="379"/>
      <c r="AF593" s="133"/>
      <c r="AG593" s="133"/>
    </row>
    <row r="594" spans="1:33" ht="47.1" customHeight="1" x14ac:dyDescent="0.25">
      <c r="A594" s="396">
        <v>27</v>
      </c>
      <c r="B594" s="414" t="str">
        <f>IFERROR(VLOOKUP(A594,'Coverage Indicators - Section D'!$A$10:$Y$42,25,FALSE),"")</f>
        <v/>
      </c>
      <c r="C594" s="509" t="str">
        <f t="array" ref="C594">IFERROR(IF(INDEX('Disaggregation Records'!$E$95:$E$183,MATCH(LEFT(Z594,255),LEFT('Disaggregation Records'!$D$95:$D$183,255),0))=0,"",INDEX('Disaggregation Records'!$E$95:$E$183,MATCH(LEFT(Z594,255),LEFT('Disaggregation Records'!$D$95:$D$183,255),0))),"")</f>
        <v/>
      </c>
      <c r="D594" s="509" t="str">
        <f t="array" ref="D594">IFERROR(IF(INDEX('Disaggregation Records'!$F$95:$F$183,MATCH(LEFT(Z594,255),LEFT('Disaggregation Records'!$D$95:$D$183,255),0))=0,"",INDEX('Disaggregation Records'!$F$95:$F$183,MATCH(LEFT(Z594,255),LEFT('Disaggregation Records'!$D$95:$D$183,255),0))),"")</f>
        <v/>
      </c>
      <c r="E594" s="416" t="str">
        <f t="array" ref="E594">IFERROR(IF(INDEX('Disaggregation Data'!$K$315:$K$616,MATCH(LEFT(X594,255),LEFT('Disaggregation Data'!$J$315:$J$616,255),0))=0,"",INDEX('Disaggregation Data'!$K$315:$K$616,MATCH(LEFT(X594,255),LEFT('Disaggregation Data'!J$315:$J$616,255),0))),"")</f>
        <v/>
      </c>
      <c r="F594" s="417" t="str">
        <f t="array" ref="F594">IFERROR(IF(INDEX('Disaggregation Data'!$L$315:$L$616,MATCH(LEFT(X594,255),LEFT('Disaggregation Data'!$J$315:$J$616,255),0))=0,"",INDEX('Disaggregation Data'!$L$315:$L$616,MATCH(LEFT(X594,255),LEFT('Disaggregation Data'!J$315:$J$616,255),0))),"")</f>
        <v/>
      </c>
      <c r="G594" s="481" t="str">
        <f t="array" ref="G594">IFERROR(IF(INDEX('Disaggregation Data'!$M$315:$M$616,MATCH(LEFT(X594,255),LEFT('Disaggregation Data'!$J$315:$J$616,255),0))=0,(E594/F594)*100,INDEX('Disaggregation Data'!$M$315:$M$616,MATCH(LEFT(X594,255),LEFT('Disaggregation Data'!J$315:$J$616,255),0))),"")</f>
        <v/>
      </c>
      <c r="H594" s="420" t="str">
        <f t="array" ref="H594">IFERROR(IF(INDEX('Disaggregation Data'!$N$315:$N$616,MATCH(LEFT(X594,255),LEFT('Disaggregation Data'!$J$315:$J$616,255),0))=0,"",INDEX('Disaggregation Data'!$N$315:$N$616,MATCH(LEFT(X594,255),LEFT('Disaggregation Data'!J$315:$J$616,255),0))),"")</f>
        <v/>
      </c>
      <c r="I594" s="420" t="str">
        <f t="array" ref="I594">IFERROR(IF(INDEX('Disaggregation Data'!$Q$315:$Q$616,MATCH(LEFT(X594,255),LEFT('Disaggregation Data'!$J$315:$J$616,255),0))=0,"",INDEX('Disaggregation Data'!$Q$315:$Q$616,MATCH(LEFT(X594,255),LEFT('Disaggregation Data'!J$315:$J$616,255),0))),"")</f>
        <v/>
      </c>
      <c r="J594" s="434" t="str">
        <f t="array" ref="J594">IFERROR(IF(INDEX('Disaggregation Data'!$R$315:$R$616,MATCH(LEFT(X594,255),LEFT('Disaggregation Data'!$J$315:$J$616,255),0))=0,"",INDEX('Disaggregation Data'!$R$315:$R$616,MATCH(LEFT(X594,255),LEFT('Disaggregation Data'!J$315:$J$616,255),0))),"")</f>
        <v/>
      </c>
      <c r="K594" s="471"/>
      <c r="L594" s="471"/>
      <c r="M594" s="471"/>
      <c r="N594" s="471"/>
      <c r="O594" s="471"/>
      <c r="P594" s="416"/>
      <c r="Q594" s="416"/>
      <c r="R594" s="416"/>
      <c r="S594" s="416"/>
      <c r="T594" s="416"/>
      <c r="U594" s="420" t="str">
        <f t="array" ref="U594">IFERROR(IF(INDEX('Disaggregation Data'!$O$315:$O$616,MATCH(LEFT(X594,255),LEFT('Disaggregation Data'!$J$315:$J$616,255),0))=0,"",INDEX('Disaggregation Data'!$O$315:$O$616,MATCH(LEFT(X594,255),LEFT('Disaggregation Data'!J$315:$J$616,255),0))),"")</f>
        <v/>
      </c>
      <c r="V594" s="434" t="str">
        <f t="array" ref="V594">IFERROR(IF(INDEX('Disaggregation Data'!$P$315:$P$616,MATCH(LEFT(X594,255),LEFT('Disaggregation Data'!$J$315:$J$616,255),0))=0,"",INDEX('Disaggregation Data'!$P$315:$P$616,MATCH(LEFT(X594,255),LEFT('Disaggregation Data'!J$315:$J$616,255),0))),"")</f>
        <v/>
      </c>
      <c r="W594" s="514"/>
      <c r="X594" s="514" t="str">
        <f t="shared" si="40"/>
        <v/>
      </c>
      <c r="Y594" s="514">
        <f t="shared" si="41"/>
        <v>227</v>
      </c>
      <c r="Z594" s="514" t="str">
        <f t="shared" si="42"/>
        <v/>
      </c>
      <c r="AA594" s="514" t="b">
        <f t="shared" si="43"/>
        <v>0</v>
      </c>
      <c r="AB594" s="514" t="s">
        <v>2113</v>
      </c>
      <c r="AC594" s="514" t="str">
        <f t="array" ref="AC594">IFERROR(IF(INDEX('Disaggregation Records'!$G$95:$G$183,MATCH(LEFT(Z594,255),LEFT('Disaggregation Records'!$D$95:$D$183,255),0))=0,"",INDEX('Disaggregation Records'!$G$95:$G$183,MATCH(LEFT(Z594,255),LEFT('Disaggregation Records'!$D$95:$D$183,255),0))),"")</f>
        <v/>
      </c>
      <c r="AD594" s="514" t="s">
        <v>894</v>
      </c>
      <c r="AE594" s="379"/>
      <c r="AF594" s="133"/>
      <c r="AG594" s="133"/>
    </row>
    <row r="595" spans="1:33" ht="47.1" customHeight="1" x14ac:dyDescent="0.25">
      <c r="A595" s="396">
        <v>27</v>
      </c>
      <c r="B595" s="414" t="str">
        <f>IFERROR(VLOOKUP(A595,'Coverage Indicators - Section D'!$A$10:$Y$42,25,FALSE),"")</f>
        <v/>
      </c>
      <c r="C595" s="509" t="str">
        <f t="array" ref="C595">IFERROR(IF(INDEX('Disaggregation Records'!$E$95:$E$183,MATCH(LEFT(Z595,255),LEFT('Disaggregation Records'!$D$95:$D$183,255),0))=0,"",INDEX('Disaggregation Records'!$E$95:$E$183,MATCH(LEFT(Z595,255),LEFT('Disaggregation Records'!$D$95:$D$183,255),0))),"")</f>
        <v/>
      </c>
      <c r="D595" s="509" t="str">
        <f t="array" ref="D595">IFERROR(IF(INDEX('Disaggregation Records'!$F$95:$F$183,MATCH(LEFT(Z595,255),LEFT('Disaggregation Records'!$D$95:$D$183,255),0))=0,"",INDEX('Disaggregation Records'!$F$95:$F$183,MATCH(LEFT(Z595,255),LEFT('Disaggregation Records'!$D$95:$D$183,255),0))),"")</f>
        <v/>
      </c>
      <c r="E595" s="416" t="str">
        <f t="array" ref="E595">IFERROR(IF(INDEX('Disaggregation Data'!$K$315:$K$616,MATCH(LEFT(X595,255),LEFT('Disaggregation Data'!$J$315:$J$616,255),0))=0,"",INDEX('Disaggregation Data'!$K$315:$K$616,MATCH(LEFT(X595,255),LEFT('Disaggregation Data'!J$315:$J$616,255),0))),"")</f>
        <v/>
      </c>
      <c r="F595" s="417" t="str">
        <f t="array" ref="F595">IFERROR(IF(INDEX('Disaggregation Data'!$L$315:$L$616,MATCH(LEFT(X595,255),LEFT('Disaggregation Data'!$J$315:$J$616,255),0))=0,"",INDEX('Disaggregation Data'!$L$315:$L$616,MATCH(LEFT(X595,255),LEFT('Disaggregation Data'!J$315:$J$616,255),0))),"")</f>
        <v/>
      </c>
      <c r="G595" s="481" t="str">
        <f t="array" ref="G595">IFERROR(IF(INDEX('Disaggregation Data'!$M$315:$M$616,MATCH(LEFT(X595,255),LEFT('Disaggregation Data'!$J$315:$J$616,255),0))=0,(E595/F595)*100,INDEX('Disaggregation Data'!$M$315:$M$616,MATCH(LEFT(X595,255),LEFT('Disaggregation Data'!J$315:$J$616,255),0))),"")</f>
        <v/>
      </c>
      <c r="H595" s="420" t="str">
        <f t="array" ref="H595">IFERROR(IF(INDEX('Disaggregation Data'!$N$315:$N$616,MATCH(LEFT(X595,255),LEFT('Disaggregation Data'!$J$315:$J$616,255),0))=0,"",INDEX('Disaggregation Data'!$N$315:$N$616,MATCH(LEFT(X595,255),LEFT('Disaggregation Data'!J$315:$J$616,255),0))),"")</f>
        <v/>
      </c>
      <c r="I595" s="420" t="str">
        <f t="array" ref="I595">IFERROR(IF(INDEX('Disaggregation Data'!$Q$315:$Q$616,MATCH(LEFT(X595,255),LEFT('Disaggregation Data'!$J$315:$J$616,255),0))=0,"",INDEX('Disaggregation Data'!$Q$315:$Q$616,MATCH(LEFT(X595,255),LEFT('Disaggregation Data'!J$315:$J$616,255),0))),"")</f>
        <v/>
      </c>
      <c r="J595" s="434" t="str">
        <f t="array" ref="J595">IFERROR(IF(INDEX('Disaggregation Data'!$R$315:$R$616,MATCH(LEFT(X595,255),LEFT('Disaggregation Data'!$J$315:$J$616,255),0))=0,"",INDEX('Disaggregation Data'!$R$315:$R$616,MATCH(LEFT(X595,255),LEFT('Disaggregation Data'!J$315:$J$616,255),0))),"")</f>
        <v/>
      </c>
      <c r="K595" s="471"/>
      <c r="L595" s="471"/>
      <c r="M595" s="471"/>
      <c r="N595" s="471"/>
      <c r="O595" s="471"/>
      <c r="P595" s="416"/>
      <c r="Q595" s="416"/>
      <c r="R595" s="416"/>
      <c r="S595" s="416"/>
      <c r="T595" s="416"/>
      <c r="U595" s="420" t="str">
        <f t="array" ref="U595">IFERROR(IF(INDEX('Disaggregation Data'!$O$315:$O$616,MATCH(LEFT(X595,255),LEFT('Disaggregation Data'!$J$315:$J$616,255),0))=0,"",INDEX('Disaggregation Data'!$O$315:$O$616,MATCH(LEFT(X595,255),LEFT('Disaggregation Data'!J$315:$J$616,255),0))),"")</f>
        <v/>
      </c>
      <c r="V595" s="434" t="str">
        <f t="array" ref="V595">IFERROR(IF(INDEX('Disaggregation Data'!$P$315:$P$616,MATCH(LEFT(X595,255),LEFT('Disaggregation Data'!$J$315:$J$616,255),0))=0,"",INDEX('Disaggregation Data'!$P$315:$P$616,MATCH(LEFT(X595,255),LEFT('Disaggregation Data'!J$315:$J$616,255),0))),"")</f>
        <v/>
      </c>
      <c r="W595" s="514"/>
      <c r="X595" s="514" t="str">
        <f t="shared" si="40"/>
        <v/>
      </c>
      <c r="Y595" s="514">
        <f t="shared" si="41"/>
        <v>228</v>
      </c>
      <c r="Z595" s="514" t="str">
        <f t="shared" si="42"/>
        <v/>
      </c>
      <c r="AA595" s="514" t="b">
        <f t="shared" si="43"/>
        <v>0</v>
      </c>
      <c r="AB595" s="514" t="s">
        <v>2114</v>
      </c>
      <c r="AC595" s="514" t="str">
        <f t="array" ref="AC595">IFERROR(IF(INDEX('Disaggregation Records'!$G$95:$G$183,MATCH(LEFT(Z595,255),LEFT('Disaggregation Records'!$D$95:$D$183,255),0))=0,"",INDEX('Disaggregation Records'!$G$95:$G$183,MATCH(LEFT(Z595,255),LEFT('Disaggregation Records'!$D$95:$D$183,255),0))),"")</f>
        <v/>
      </c>
      <c r="AD595" s="514" t="s">
        <v>894</v>
      </c>
      <c r="AE595" s="379"/>
      <c r="AF595" s="133"/>
      <c r="AG595" s="133"/>
    </row>
    <row r="596" spans="1:33" ht="47.1" customHeight="1" x14ac:dyDescent="0.25">
      <c r="A596" s="396">
        <v>27</v>
      </c>
      <c r="B596" s="414" t="str">
        <f>IFERROR(VLOOKUP(A596,'Coverage Indicators - Section D'!$A$10:$Y$42,25,FALSE),"")</f>
        <v/>
      </c>
      <c r="C596" s="509" t="str">
        <f t="array" ref="C596">IFERROR(IF(INDEX('Disaggregation Records'!$E$95:$E$183,MATCH(LEFT(Z596,255),LEFT('Disaggregation Records'!$D$95:$D$183,255),0))=0,"",INDEX('Disaggregation Records'!$E$95:$E$183,MATCH(LEFT(Z596,255),LEFT('Disaggregation Records'!$D$95:$D$183,255),0))),"")</f>
        <v/>
      </c>
      <c r="D596" s="509" t="str">
        <f t="array" ref="D596">IFERROR(IF(INDEX('Disaggregation Records'!$F$95:$F$183,MATCH(LEFT(Z596,255),LEFT('Disaggregation Records'!$D$95:$D$183,255),0))=0,"",INDEX('Disaggregation Records'!$F$95:$F$183,MATCH(LEFT(Z596,255),LEFT('Disaggregation Records'!$D$95:$D$183,255),0))),"")</f>
        <v/>
      </c>
      <c r="E596" s="416" t="str">
        <f t="array" ref="E596">IFERROR(IF(INDEX('Disaggregation Data'!$K$315:$K$616,MATCH(LEFT(X596,255),LEFT('Disaggregation Data'!$J$315:$J$616,255),0))=0,"",INDEX('Disaggregation Data'!$K$315:$K$616,MATCH(LEFT(X596,255),LEFT('Disaggregation Data'!J$315:$J$616,255),0))),"")</f>
        <v/>
      </c>
      <c r="F596" s="417" t="str">
        <f t="array" ref="F596">IFERROR(IF(INDEX('Disaggregation Data'!$L$315:$L$616,MATCH(LEFT(X596,255),LEFT('Disaggregation Data'!$J$315:$J$616,255),0))=0,"",INDEX('Disaggregation Data'!$L$315:$L$616,MATCH(LEFT(X596,255),LEFT('Disaggregation Data'!J$315:$J$616,255),0))),"")</f>
        <v/>
      </c>
      <c r="G596" s="481" t="str">
        <f t="array" ref="G596">IFERROR(IF(INDEX('Disaggregation Data'!$M$315:$M$616,MATCH(LEFT(X596,255),LEFT('Disaggregation Data'!$J$315:$J$616,255),0))=0,(E596/F596)*100,INDEX('Disaggregation Data'!$M$315:$M$616,MATCH(LEFT(X596,255),LEFT('Disaggregation Data'!J$315:$J$616,255),0))),"")</f>
        <v/>
      </c>
      <c r="H596" s="420" t="str">
        <f t="array" ref="H596">IFERROR(IF(INDEX('Disaggregation Data'!$N$315:$N$616,MATCH(LEFT(X596,255),LEFT('Disaggregation Data'!$J$315:$J$616,255),0))=0,"",INDEX('Disaggregation Data'!$N$315:$N$616,MATCH(LEFT(X596,255),LEFT('Disaggregation Data'!J$315:$J$616,255),0))),"")</f>
        <v/>
      </c>
      <c r="I596" s="420" t="str">
        <f t="array" ref="I596">IFERROR(IF(INDEX('Disaggregation Data'!$Q$315:$Q$616,MATCH(LEFT(X596,255),LEFT('Disaggregation Data'!$J$315:$J$616,255),0))=0,"",INDEX('Disaggregation Data'!$Q$315:$Q$616,MATCH(LEFT(X596,255),LEFT('Disaggregation Data'!J$315:$J$616,255),0))),"")</f>
        <v/>
      </c>
      <c r="J596" s="434" t="str">
        <f t="array" ref="J596">IFERROR(IF(INDEX('Disaggregation Data'!$R$315:$R$616,MATCH(LEFT(X596,255),LEFT('Disaggregation Data'!$J$315:$J$616,255),0))=0,"",INDEX('Disaggregation Data'!$R$315:$R$616,MATCH(LEFT(X596,255),LEFT('Disaggregation Data'!J$315:$J$616,255),0))),"")</f>
        <v/>
      </c>
      <c r="K596" s="471"/>
      <c r="L596" s="471"/>
      <c r="M596" s="471"/>
      <c r="N596" s="471"/>
      <c r="O596" s="471"/>
      <c r="P596" s="416"/>
      <c r="Q596" s="416"/>
      <c r="R596" s="416"/>
      <c r="S596" s="416"/>
      <c r="T596" s="416"/>
      <c r="U596" s="420" t="str">
        <f t="array" ref="U596">IFERROR(IF(INDEX('Disaggregation Data'!$O$315:$O$616,MATCH(LEFT(X596,255),LEFT('Disaggregation Data'!$J$315:$J$616,255),0))=0,"",INDEX('Disaggregation Data'!$O$315:$O$616,MATCH(LEFT(X596,255),LEFT('Disaggregation Data'!J$315:$J$616,255),0))),"")</f>
        <v/>
      </c>
      <c r="V596" s="434" t="str">
        <f t="array" ref="V596">IFERROR(IF(INDEX('Disaggregation Data'!$P$315:$P$616,MATCH(LEFT(X596,255),LEFT('Disaggregation Data'!$J$315:$J$616,255),0))=0,"",INDEX('Disaggregation Data'!$P$315:$P$616,MATCH(LEFT(X596,255),LEFT('Disaggregation Data'!J$315:$J$616,255),0))),"")</f>
        <v/>
      </c>
      <c r="W596" s="514"/>
      <c r="X596" s="514" t="str">
        <f t="shared" si="40"/>
        <v/>
      </c>
      <c r="Y596" s="514">
        <f t="shared" si="41"/>
        <v>229</v>
      </c>
      <c r="Z596" s="514" t="str">
        <f t="shared" si="42"/>
        <v/>
      </c>
      <c r="AA596" s="514" t="b">
        <f t="shared" si="43"/>
        <v>0</v>
      </c>
      <c r="AB596" s="514" t="s">
        <v>2115</v>
      </c>
      <c r="AC596" s="514" t="str">
        <f t="array" ref="AC596">IFERROR(IF(INDEX('Disaggregation Records'!$G$95:$G$183,MATCH(LEFT(Z596,255),LEFT('Disaggregation Records'!$D$95:$D$183,255),0))=0,"",INDEX('Disaggregation Records'!$G$95:$G$183,MATCH(LEFT(Z596,255),LEFT('Disaggregation Records'!$D$95:$D$183,255),0))),"")</f>
        <v/>
      </c>
      <c r="AD596" s="514" t="s">
        <v>894</v>
      </c>
      <c r="AE596" s="379"/>
      <c r="AF596" s="133"/>
      <c r="AG596" s="133"/>
    </row>
    <row r="597" spans="1:33" ht="47.1" customHeight="1" x14ac:dyDescent="0.25">
      <c r="A597" s="396">
        <v>28</v>
      </c>
      <c r="B597" s="414" t="str">
        <f>IFERROR(VLOOKUP(A597,'Coverage Indicators - Section D'!$A$10:$Y$42,25,FALSE),"")</f>
        <v/>
      </c>
      <c r="C597" s="509" t="str">
        <f t="array" ref="C597">IFERROR(IF(INDEX('Disaggregation Records'!$E$95:$E$183,MATCH(LEFT(Z597,255),LEFT('Disaggregation Records'!$D$95:$D$183,255),0))=0,"",INDEX('Disaggregation Records'!$E$95:$E$183,MATCH(LEFT(Z597,255),LEFT('Disaggregation Records'!$D$95:$D$183,255),0))),"")</f>
        <v/>
      </c>
      <c r="D597" s="509" t="str">
        <f t="array" ref="D597">IFERROR(IF(INDEX('Disaggregation Records'!$F$95:$F$183,MATCH(LEFT(Z597,255),LEFT('Disaggregation Records'!$D$95:$D$183,255),0))=0,"",INDEX('Disaggregation Records'!$F$95:$F$183,MATCH(LEFT(Z597,255),LEFT('Disaggregation Records'!$D$95:$D$183,255),0))),"")</f>
        <v/>
      </c>
      <c r="E597" s="416" t="str">
        <f t="array" ref="E597">IFERROR(IF(INDEX('Disaggregation Data'!$K$315:$K$616,MATCH(LEFT(X597,255),LEFT('Disaggregation Data'!$J$315:$J$616,255),0))=0,"",INDEX('Disaggregation Data'!$K$315:$K$616,MATCH(LEFT(X597,255),LEFT('Disaggregation Data'!J$315:$J$616,255),0))),"")</f>
        <v/>
      </c>
      <c r="F597" s="417" t="str">
        <f t="array" ref="F597">IFERROR(IF(INDEX('Disaggregation Data'!$L$315:$L$616,MATCH(LEFT(X597,255),LEFT('Disaggregation Data'!$J$315:$J$616,255),0))=0,"",INDEX('Disaggregation Data'!$L$315:$L$616,MATCH(LEFT(X597,255),LEFT('Disaggregation Data'!J$315:$J$616,255),0))),"")</f>
        <v/>
      </c>
      <c r="G597" s="481" t="str">
        <f t="array" ref="G597">IFERROR(IF(INDEX('Disaggregation Data'!$M$315:$M$616,MATCH(LEFT(X597,255),LEFT('Disaggregation Data'!$J$315:$J$616,255),0))=0,(E597/F597)*100,INDEX('Disaggregation Data'!$M$315:$M$616,MATCH(LEFT(X597,255),LEFT('Disaggregation Data'!J$315:$J$616,255),0))),"")</f>
        <v/>
      </c>
      <c r="H597" s="420" t="str">
        <f t="array" ref="H597">IFERROR(IF(INDEX('Disaggregation Data'!$N$315:$N$616,MATCH(LEFT(X597,255),LEFT('Disaggregation Data'!$J$315:$J$616,255),0))=0,"",INDEX('Disaggregation Data'!$N$315:$N$616,MATCH(LEFT(X597,255),LEFT('Disaggregation Data'!J$315:$J$616,255),0))),"")</f>
        <v/>
      </c>
      <c r="I597" s="420" t="str">
        <f t="array" ref="I597">IFERROR(IF(INDEX('Disaggregation Data'!$Q$315:$Q$616,MATCH(LEFT(X597,255),LEFT('Disaggregation Data'!$J$315:$J$616,255),0))=0,"",INDEX('Disaggregation Data'!$Q$315:$Q$616,MATCH(LEFT(X597,255),LEFT('Disaggregation Data'!J$315:$J$616,255),0))),"")</f>
        <v/>
      </c>
      <c r="J597" s="434" t="str">
        <f t="array" ref="J597">IFERROR(IF(INDEX('Disaggregation Data'!$R$315:$R$616,MATCH(LEFT(X597,255),LEFT('Disaggregation Data'!$J$315:$J$616,255),0))=0,"",INDEX('Disaggregation Data'!$R$315:$R$616,MATCH(LEFT(X597,255),LEFT('Disaggregation Data'!J$315:$J$616,255),0))),"")</f>
        <v/>
      </c>
      <c r="K597" s="471"/>
      <c r="L597" s="471"/>
      <c r="M597" s="471"/>
      <c r="N597" s="471"/>
      <c r="O597" s="471"/>
      <c r="P597" s="416"/>
      <c r="Q597" s="416"/>
      <c r="R597" s="416"/>
      <c r="S597" s="416"/>
      <c r="T597" s="416"/>
      <c r="U597" s="420" t="str">
        <f t="array" ref="U597">IFERROR(IF(INDEX('Disaggregation Data'!$O$315:$O$616,MATCH(LEFT(X597,255),LEFT('Disaggregation Data'!$J$315:$J$616,255),0))=0,"",INDEX('Disaggregation Data'!$O$315:$O$616,MATCH(LEFT(X597,255),LEFT('Disaggregation Data'!J$315:$J$616,255),0))),"")</f>
        <v/>
      </c>
      <c r="V597" s="434" t="str">
        <f t="array" ref="V597">IFERROR(IF(INDEX('Disaggregation Data'!$P$315:$P$616,MATCH(LEFT(X597,255),LEFT('Disaggregation Data'!$J$315:$J$616,255),0))=0,"",INDEX('Disaggregation Data'!$P$315:$P$616,MATCH(LEFT(X597,255),LEFT('Disaggregation Data'!J$315:$J$616,255),0))),"")</f>
        <v/>
      </c>
      <c r="W597" s="514"/>
      <c r="X597" s="514" t="str">
        <f t="shared" si="40"/>
        <v/>
      </c>
      <c r="Y597" s="514">
        <f t="shared" si="41"/>
        <v>230</v>
      </c>
      <c r="Z597" s="514" t="str">
        <f t="shared" si="42"/>
        <v/>
      </c>
      <c r="AA597" s="514" t="b">
        <f t="shared" si="43"/>
        <v>0</v>
      </c>
      <c r="AB597" s="514" t="s">
        <v>2116</v>
      </c>
      <c r="AC597" s="514" t="str">
        <f t="array" ref="AC597">IFERROR(IF(INDEX('Disaggregation Records'!$G$95:$G$183,MATCH(LEFT(Z597,255),LEFT('Disaggregation Records'!$D$95:$D$183,255),0))=0,"",INDEX('Disaggregation Records'!$G$95:$G$183,MATCH(LEFT(Z597,255),LEFT('Disaggregation Records'!$D$95:$D$183,255),0))),"")</f>
        <v/>
      </c>
      <c r="AD597" s="514" t="s">
        <v>895</v>
      </c>
      <c r="AE597" s="379"/>
      <c r="AF597" s="133"/>
      <c r="AG597" s="133"/>
    </row>
    <row r="598" spans="1:33" ht="47.1" customHeight="1" x14ac:dyDescent="0.25">
      <c r="A598" s="396">
        <v>28</v>
      </c>
      <c r="B598" s="414" t="str">
        <f>IFERROR(VLOOKUP(A598,'Coverage Indicators - Section D'!$A$10:$Y$42,25,FALSE),"")</f>
        <v/>
      </c>
      <c r="C598" s="509" t="str">
        <f t="array" ref="C598">IFERROR(IF(INDEX('Disaggregation Records'!$E$95:$E$183,MATCH(LEFT(Z598,255),LEFT('Disaggregation Records'!$D$95:$D$183,255),0))=0,"",INDEX('Disaggregation Records'!$E$95:$E$183,MATCH(LEFT(Z598,255),LEFT('Disaggregation Records'!$D$95:$D$183,255),0))),"")</f>
        <v/>
      </c>
      <c r="D598" s="509" t="str">
        <f t="array" ref="D598">IFERROR(IF(INDEX('Disaggregation Records'!$F$95:$F$183,MATCH(LEFT(Z598,255),LEFT('Disaggregation Records'!$D$95:$D$183,255),0))=0,"",INDEX('Disaggregation Records'!$F$95:$F$183,MATCH(LEFT(Z598,255),LEFT('Disaggregation Records'!$D$95:$D$183,255),0))),"")</f>
        <v/>
      </c>
      <c r="E598" s="416" t="str">
        <f t="array" ref="E598">IFERROR(IF(INDEX('Disaggregation Data'!$K$315:$K$616,MATCH(LEFT(X598,255),LEFT('Disaggregation Data'!$J$315:$J$616,255),0))=0,"",INDEX('Disaggregation Data'!$K$315:$K$616,MATCH(LEFT(X598,255),LEFT('Disaggregation Data'!J$315:$J$616,255),0))),"")</f>
        <v/>
      </c>
      <c r="F598" s="417" t="str">
        <f t="array" ref="F598">IFERROR(IF(INDEX('Disaggregation Data'!$L$315:$L$616,MATCH(LEFT(X598,255),LEFT('Disaggregation Data'!$J$315:$J$616,255),0))=0,"",INDEX('Disaggregation Data'!$L$315:$L$616,MATCH(LEFT(X598,255),LEFT('Disaggregation Data'!J$315:$J$616,255),0))),"")</f>
        <v/>
      </c>
      <c r="G598" s="481" t="str">
        <f t="array" ref="G598">IFERROR(IF(INDEX('Disaggregation Data'!$M$315:$M$616,MATCH(LEFT(X598,255),LEFT('Disaggregation Data'!$J$315:$J$616,255),0))=0,(E598/F598)*100,INDEX('Disaggregation Data'!$M$315:$M$616,MATCH(LEFT(X598,255),LEFT('Disaggregation Data'!J$315:$J$616,255),0))),"")</f>
        <v/>
      </c>
      <c r="H598" s="420" t="str">
        <f t="array" ref="H598">IFERROR(IF(INDEX('Disaggregation Data'!$N$315:$N$616,MATCH(LEFT(X598,255),LEFT('Disaggregation Data'!$J$315:$J$616,255),0))=0,"",INDEX('Disaggregation Data'!$N$315:$N$616,MATCH(LEFT(X598,255),LEFT('Disaggregation Data'!J$315:$J$616,255),0))),"")</f>
        <v/>
      </c>
      <c r="I598" s="420" t="str">
        <f t="array" ref="I598">IFERROR(IF(INDEX('Disaggregation Data'!$Q$315:$Q$616,MATCH(LEFT(X598,255),LEFT('Disaggregation Data'!$J$315:$J$616,255),0))=0,"",INDEX('Disaggregation Data'!$Q$315:$Q$616,MATCH(LEFT(X598,255),LEFT('Disaggregation Data'!J$315:$J$616,255),0))),"")</f>
        <v/>
      </c>
      <c r="J598" s="434" t="str">
        <f t="array" ref="J598">IFERROR(IF(INDEX('Disaggregation Data'!$R$315:$R$616,MATCH(LEFT(X598,255),LEFT('Disaggregation Data'!$J$315:$J$616,255),0))=0,"",INDEX('Disaggregation Data'!$R$315:$R$616,MATCH(LEFT(X598,255),LEFT('Disaggregation Data'!J$315:$J$616,255),0))),"")</f>
        <v/>
      </c>
      <c r="K598" s="471"/>
      <c r="L598" s="471"/>
      <c r="M598" s="471"/>
      <c r="N598" s="471"/>
      <c r="O598" s="471"/>
      <c r="P598" s="416"/>
      <c r="Q598" s="416"/>
      <c r="R598" s="416"/>
      <c r="S598" s="416"/>
      <c r="T598" s="416"/>
      <c r="U598" s="420" t="str">
        <f t="array" ref="U598">IFERROR(IF(INDEX('Disaggregation Data'!$O$315:$O$616,MATCH(LEFT(X598,255),LEFT('Disaggregation Data'!$J$315:$J$616,255),0))=0,"",INDEX('Disaggregation Data'!$O$315:$O$616,MATCH(LEFT(X598,255),LEFT('Disaggregation Data'!J$315:$J$616,255),0))),"")</f>
        <v/>
      </c>
      <c r="V598" s="434" t="str">
        <f t="array" ref="V598">IFERROR(IF(INDEX('Disaggregation Data'!$P$315:$P$616,MATCH(LEFT(X598,255),LEFT('Disaggregation Data'!$J$315:$J$616,255),0))=0,"",INDEX('Disaggregation Data'!$P$315:$P$616,MATCH(LEFT(X598,255),LEFT('Disaggregation Data'!J$315:$J$616,255),0))),"")</f>
        <v/>
      </c>
      <c r="W598" s="514"/>
      <c r="X598" s="514" t="str">
        <f t="shared" si="40"/>
        <v/>
      </c>
      <c r="Y598" s="514">
        <f t="shared" si="41"/>
        <v>231</v>
      </c>
      <c r="Z598" s="514" t="str">
        <f t="shared" si="42"/>
        <v/>
      </c>
      <c r="AA598" s="514" t="b">
        <f t="shared" si="43"/>
        <v>0</v>
      </c>
      <c r="AB598" s="514" t="s">
        <v>2117</v>
      </c>
      <c r="AC598" s="514" t="str">
        <f t="array" ref="AC598">IFERROR(IF(INDEX('Disaggregation Records'!$G$95:$G$183,MATCH(LEFT(Z598,255),LEFT('Disaggregation Records'!$D$95:$D$183,255),0))=0,"",INDEX('Disaggregation Records'!$G$95:$G$183,MATCH(LEFT(Z598,255),LEFT('Disaggregation Records'!$D$95:$D$183,255),0))),"")</f>
        <v/>
      </c>
      <c r="AD598" s="514" t="s">
        <v>895</v>
      </c>
      <c r="AE598" s="379"/>
      <c r="AF598" s="133"/>
      <c r="AG598" s="133"/>
    </row>
    <row r="599" spans="1:33" ht="47.1" customHeight="1" x14ac:dyDescent="0.25">
      <c r="A599" s="396">
        <v>28</v>
      </c>
      <c r="B599" s="414" t="str">
        <f>IFERROR(VLOOKUP(A599,'Coverage Indicators - Section D'!$A$10:$Y$42,25,FALSE),"")</f>
        <v/>
      </c>
      <c r="C599" s="509" t="str">
        <f t="array" ref="C599">IFERROR(IF(INDEX('Disaggregation Records'!$E$95:$E$183,MATCH(LEFT(Z599,255),LEFT('Disaggregation Records'!$D$95:$D$183,255),0))=0,"",INDEX('Disaggregation Records'!$E$95:$E$183,MATCH(LEFT(Z599,255),LEFT('Disaggregation Records'!$D$95:$D$183,255),0))),"")</f>
        <v/>
      </c>
      <c r="D599" s="509" t="str">
        <f t="array" ref="D599">IFERROR(IF(INDEX('Disaggregation Records'!$F$95:$F$183,MATCH(LEFT(Z599,255),LEFT('Disaggregation Records'!$D$95:$D$183,255),0))=0,"",INDEX('Disaggregation Records'!$F$95:$F$183,MATCH(LEFT(Z599,255),LEFT('Disaggregation Records'!$D$95:$D$183,255),0))),"")</f>
        <v/>
      </c>
      <c r="E599" s="416" t="str">
        <f t="array" ref="E599">IFERROR(IF(INDEX('Disaggregation Data'!$K$315:$K$616,MATCH(LEFT(X599,255),LEFT('Disaggregation Data'!$J$315:$J$616,255),0))=0,"",INDEX('Disaggregation Data'!$K$315:$K$616,MATCH(LEFT(X599,255),LEFT('Disaggregation Data'!J$315:$J$616,255),0))),"")</f>
        <v/>
      </c>
      <c r="F599" s="417" t="str">
        <f t="array" ref="F599">IFERROR(IF(INDEX('Disaggregation Data'!$L$315:$L$616,MATCH(LEFT(X599,255),LEFT('Disaggregation Data'!$J$315:$J$616,255),0))=0,"",INDEX('Disaggregation Data'!$L$315:$L$616,MATCH(LEFT(X599,255),LEFT('Disaggregation Data'!J$315:$J$616,255),0))),"")</f>
        <v/>
      </c>
      <c r="G599" s="481" t="str">
        <f t="array" ref="G599">IFERROR(IF(INDEX('Disaggregation Data'!$M$315:$M$616,MATCH(LEFT(X599,255),LEFT('Disaggregation Data'!$J$315:$J$616,255),0))=0,(E599/F599)*100,INDEX('Disaggregation Data'!$M$315:$M$616,MATCH(LEFT(X599,255),LEFT('Disaggregation Data'!J$315:$J$616,255),0))),"")</f>
        <v/>
      </c>
      <c r="H599" s="420" t="str">
        <f t="array" ref="H599">IFERROR(IF(INDEX('Disaggregation Data'!$N$315:$N$616,MATCH(LEFT(X599,255),LEFT('Disaggregation Data'!$J$315:$J$616,255),0))=0,"",INDEX('Disaggregation Data'!$N$315:$N$616,MATCH(LEFT(X599,255),LEFT('Disaggregation Data'!J$315:$J$616,255),0))),"")</f>
        <v/>
      </c>
      <c r="I599" s="420" t="str">
        <f t="array" ref="I599">IFERROR(IF(INDEX('Disaggregation Data'!$Q$315:$Q$616,MATCH(LEFT(X599,255),LEFT('Disaggregation Data'!$J$315:$J$616,255),0))=0,"",INDEX('Disaggregation Data'!$Q$315:$Q$616,MATCH(LEFT(X599,255),LEFT('Disaggregation Data'!J$315:$J$616,255),0))),"")</f>
        <v/>
      </c>
      <c r="J599" s="434" t="str">
        <f t="array" ref="J599">IFERROR(IF(INDEX('Disaggregation Data'!$R$315:$R$616,MATCH(LEFT(X599,255),LEFT('Disaggregation Data'!$J$315:$J$616,255),0))=0,"",INDEX('Disaggregation Data'!$R$315:$R$616,MATCH(LEFT(X599,255),LEFT('Disaggregation Data'!J$315:$J$616,255),0))),"")</f>
        <v/>
      </c>
      <c r="K599" s="471"/>
      <c r="L599" s="471"/>
      <c r="M599" s="471"/>
      <c r="N599" s="471"/>
      <c r="O599" s="471"/>
      <c r="P599" s="416"/>
      <c r="Q599" s="416"/>
      <c r="R599" s="416"/>
      <c r="S599" s="416"/>
      <c r="T599" s="416"/>
      <c r="U599" s="420" t="str">
        <f t="array" ref="U599">IFERROR(IF(INDEX('Disaggregation Data'!$O$315:$O$616,MATCH(LEFT(X599,255),LEFT('Disaggregation Data'!$J$315:$J$616,255),0))=0,"",INDEX('Disaggregation Data'!$O$315:$O$616,MATCH(LEFT(X599,255),LEFT('Disaggregation Data'!J$315:$J$616,255),0))),"")</f>
        <v/>
      </c>
      <c r="V599" s="434" t="str">
        <f t="array" ref="V599">IFERROR(IF(INDEX('Disaggregation Data'!$P$315:$P$616,MATCH(LEFT(X599,255),LEFT('Disaggregation Data'!$J$315:$J$616,255),0))=0,"",INDEX('Disaggregation Data'!$P$315:$P$616,MATCH(LEFT(X599,255),LEFT('Disaggregation Data'!J$315:$J$616,255),0))),"")</f>
        <v/>
      </c>
      <c r="W599" s="514"/>
      <c r="X599" s="514" t="str">
        <f t="shared" si="40"/>
        <v/>
      </c>
      <c r="Y599" s="514">
        <f t="shared" si="41"/>
        <v>232</v>
      </c>
      <c r="Z599" s="514" t="str">
        <f t="shared" si="42"/>
        <v/>
      </c>
      <c r="AA599" s="514" t="b">
        <f t="shared" si="43"/>
        <v>0</v>
      </c>
      <c r="AB599" s="514" t="s">
        <v>2118</v>
      </c>
      <c r="AC599" s="514" t="str">
        <f t="array" ref="AC599">IFERROR(IF(INDEX('Disaggregation Records'!$G$95:$G$183,MATCH(LEFT(Z599,255),LEFT('Disaggregation Records'!$D$95:$D$183,255),0))=0,"",INDEX('Disaggregation Records'!$G$95:$G$183,MATCH(LEFT(Z599,255),LEFT('Disaggregation Records'!$D$95:$D$183,255),0))),"")</f>
        <v/>
      </c>
      <c r="AD599" s="514" t="s">
        <v>895</v>
      </c>
      <c r="AE599" s="379"/>
      <c r="AF599" s="133"/>
      <c r="AG599" s="133"/>
    </row>
    <row r="600" spans="1:33" ht="47.1" customHeight="1" x14ac:dyDescent="0.25">
      <c r="A600" s="396">
        <v>28</v>
      </c>
      <c r="B600" s="414" t="str">
        <f>IFERROR(VLOOKUP(A600,'Coverage Indicators - Section D'!$A$10:$Y$42,25,FALSE),"")</f>
        <v/>
      </c>
      <c r="C600" s="509" t="str">
        <f t="array" ref="C600">IFERROR(IF(INDEX('Disaggregation Records'!$E$95:$E$183,MATCH(LEFT(Z600,255),LEFT('Disaggregation Records'!$D$95:$D$183,255),0))=0,"",INDEX('Disaggregation Records'!$E$95:$E$183,MATCH(LEFT(Z600,255),LEFT('Disaggregation Records'!$D$95:$D$183,255),0))),"")</f>
        <v/>
      </c>
      <c r="D600" s="509" t="str">
        <f t="array" ref="D600">IFERROR(IF(INDEX('Disaggregation Records'!$F$95:$F$183,MATCH(LEFT(Z600,255),LEFT('Disaggregation Records'!$D$95:$D$183,255),0))=0,"",INDEX('Disaggregation Records'!$F$95:$F$183,MATCH(LEFT(Z600,255),LEFT('Disaggregation Records'!$D$95:$D$183,255),0))),"")</f>
        <v/>
      </c>
      <c r="E600" s="416" t="str">
        <f t="array" ref="E600">IFERROR(IF(INDEX('Disaggregation Data'!$K$315:$K$616,MATCH(LEFT(X600,255),LEFT('Disaggregation Data'!$J$315:$J$616,255),0))=0,"",INDEX('Disaggregation Data'!$K$315:$K$616,MATCH(LEFT(X600,255),LEFT('Disaggregation Data'!J$315:$J$616,255),0))),"")</f>
        <v/>
      </c>
      <c r="F600" s="417" t="str">
        <f t="array" ref="F600">IFERROR(IF(INDEX('Disaggregation Data'!$L$315:$L$616,MATCH(LEFT(X600,255),LEFT('Disaggregation Data'!$J$315:$J$616,255),0))=0,"",INDEX('Disaggregation Data'!$L$315:$L$616,MATCH(LEFT(X600,255),LEFT('Disaggregation Data'!J$315:$J$616,255),0))),"")</f>
        <v/>
      </c>
      <c r="G600" s="481" t="str">
        <f t="array" ref="G600">IFERROR(IF(INDEX('Disaggregation Data'!$M$315:$M$616,MATCH(LEFT(X600,255),LEFT('Disaggregation Data'!$J$315:$J$616,255),0))=0,(E600/F600)*100,INDEX('Disaggregation Data'!$M$315:$M$616,MATCH(LEFT(X600,255),LEFT('Disaggregation Data'!J$315:$J$616,255),0))),"")</f>
        <v/>
      </c>
      <c r="H600" s="420" t="str">
        <f t="array" ref="H600">IFERROR(IF(INDEX('Disaggregation Data'!$N$315:$N$616,MATCH(LEFT(X600,255),LEFT('Disaggregation Data'!$J$315:$J$616,255),0))=0,"",INDEX('Disaggregation Data'!$N$315:$N$616,MATCH(LEFT(X600,255),LEFT('Disaggregation Data'!J$315:$J$616,255),0))),"")</f>
        <v/>
      </c>
      <c r="I600" s="420" t="str">
        <f t="array" ref="I600">IFERROR(IF(INDEX('Disaggregation Data'!$Q$315:$Q$616,MATCH(LEFT(X600,255),LEFT('Disaggregation Data'!$J$315:$J$616,255),0))=0,"",INDEX('Disaggregation Data'!$Q$315:$Q$616,MATCH(LEFT(X600,255),LEFT('Disaggregation Data'!J$315:$J$616,255),0))),"")</f>
        <v/>
      </c>
      <c r="J600" s="434" t="str">
        <f t="array" ref="J600">IFERROR(IF(INDEX('Disaggregation Data'!$R$315:$R$616,MATCH(LEFT(X600,255),LEFT('Disaggregation Data'!$J$315:$J$616,255),0))=0,"",INDEX('Disaggregation Data'!$R$315:$R$616,MATCH(LEFT(X600,255),LEFT('Disaggregation Data'!J$315:$J$616,255),0))),"")</f>
        <v/>
      </c>
      <c r="K600" s="471"/>
      <c r="L600" s="471"/>
      <c r="M600" s="471"/>
      <c r="N600" s="471"/>
      <c r="O600" s="471"/>
      <c r="P600" s="416"/>
      <c r="Q600" s="416"/>
      <c r="R600" s="416"/>
      <c r="S600" s="416"/>
      <c r="T600" s="416"/>
      <c r="U600" s="420" t="str">
        <f t="array" ref="U600">IFERROR(IF(INDEX('Disaggregation Data'!$O$315:$O$616,MATCH(LEFT(X600,255),LEFT('Disaggregation Data'!$J$315:$J$616,255),0))=0,"",INDEX('Disaggregation Data'!$O$315:$O$616,MATCH(LEFT(X600,255),LEFT('Disaggregation Data'!J$315:$J$616,255),0))),"")</f>
        <v/>
      </c>
      <c r="V600" s="434" t="str">
        <f t="array" ref="V600">IFERROR(IF(INDEX('Disaggregation Data'!$P$315:$P$616,MATCH(LEFT(X600,255),LEFT('Disaggregation Data'!$J$315:$J$616,255),0))=0,"",INDEX('Disaggregation Data'!$P$315:$P$616,MATCH(LEFT(X600,255),LEFT('Disaggregation Data'!J$315:$J$616,255),0))),"")</f>
        <v/>
      </c>
      <c r="W600" s="514"/>
      <c r="X600" s="514" t="str">
        <f t="shared" si="40"/>
        <v/>
      </c>
      <c r="Y600" s="514">
        <f t="shared" si="41"/>
        <v>233</v>
      </c>
      <c r="Z600" s="514" t="str">
        <f t="shared" si="42"/>
        <v/>
      </c>
      <c r="AA600" s="514" t="b">
        <f t="shared" si="43"/>
        <v>0</v>
      </c>
      <c r="AB600" s="514" t="s">
        <v>2119</v>
      </c>
      <c r="AC600" s="514" t="str">
        <f t="array" ref="AC600">IFERROR(IF(INDEX('Disaggregation Records'!$G$95:$G$183,MATCH(LEFT(Z600,255),LEFT('Disaggregation Records'!$D$95:$D$183,255),0))=0,"",INDEX('Disaggregation Records'!$G$95:$G$183,MATCH(LEFT(Z600,255),LEFT('Disaggregation Records'!$D$95:$D$183,255),0))),"")</f>
        <v/>
      </c>
      <c r="AD600" s="514" t="s">
        <v>895</v>
      </c>
      <c r="AE600" s="379"/>
      <c r="AF600" s="133"/>
      <c r="AG600" s="133"/>
    </row>
    <row r="601" spans="1:33" ht="47.1" customHeight="1" x14ac:dyDescent="0.25">
      <c r="A601" s="396">
        <v>28</v>
      </c>
      <c r="B601" s="414" t="str">
        <f>IFERROR(VLOOKUP(A601,'Coverage Indicators - Section D'!$A$10:$Y$42,25,FALSE),"")</f>
        <v/>
      </c>
      <c r="C601" s="509" t="str">
        <f t="array" ref="C601">IFERROR(IF(INDEX('Disaggregation Records'!$E$95:$E$183,MATCH(LEFT(Z601,255),LEFT('Disaggregation Records'!$D$95:$D$183,255),0))=0,"",INDEX('Disaggregation Records'!$E$95:$E$183,MATCH(LEFT(Z601,255),LEFT('Disaggregation Records'!$D$95:$D$183,255),0))),"")</f>
        <v/>
      </c>
      <c r="D601" s="509" t="str">
        <f t="array" ref="D601">IFERROR(IF(INDEX('Disaggregation Records'!$F$95:$F$183,MATCH(LEFT(Z601,255),LEFT('Disaggregation Records'!$D$95:$D$183,255),0))=0,"",INDEX('Disaggregation Records'!$F$95:$F$183,MATCH(LEFT(Z601,255),LEFT('Disaggregation Records'!$D$95:$D$183,255),0))),"")</f>
        <v/>
      </c>
      <c r="E601" s="416" t="str">
        <f t="array" ref="E601">IFERROR(IF(INDEX('Disaggregation Data'!$K$315:$K$616,MATCH(LEFT(X601,255),LEFT('Disaggregation Data'!$J$315:$J$616,255),0))=0,"",INDEX('Disaggregation Data'!$K$315:$K$616,MATCH(LEFT(X601,255),LEFT('Disaggregation Data'!J$315:$J$616,255),0))),"")</f>
        <v/>
      </c>
      <c r="F601" s="417" t="str">
        <f t="array" ref="F601">IFERROR(IF(INDEX('Disaggregation Data'!$L$315:$L$616,MATCH(LEFT(X601,255),LEFT('Disaggregation Data'!$J$315:$J$616,255),0))=0,"",INDEX('Disaggregation Data'!$L$315:$L$616,MATCH(LEFT(X601,255),LEFT('Disaggregation Data'!J$315:$J$616,255),0))),"")</f>
        <v/>
      </c>
      <c r="G601" s="481" t="str">
        <f t="array" ref="G601">IFERROR(IF(INDEX('Disaggregation Data'!$M$315:$M$616,MATCH(LEFT(X601,255),LEFT('Disaggregation Data'!$J$315:$J$616,255),0))=0,(E601/F601)*100,INDEX('Disaggregation Data'!$M$315:$M$616,MATCH(LEFT(X601,255),LEFT('Disaggregation Data'!J$315:$J$616,255),0))),"")</f>
        <v/>
      </c>
      <c r="H601" s="420" t="str">
        <f t="array" ref="H601">IFERROR(IF(INDEX('Disaggregation Data'!$N$315:$N$616,MATCH(LEFT(X601,255),LEFT('Disaggregation Data'!$J$315:$J$616,255),0))=0,"",INDEX('Disaggregation Data'!$N$315:$N$616,MATCH(LEFT(X601,255),LEFT('Disaggregation Data'!J$315:$J$616,255),0))),"")</f>
        <v/>
      </c>
      <c r="I601" s="420" t="str">
        <f t="array" ref="I601">IFERROR(IF(INDEX('Disaggregation Data'!$Q$315:$Q$616,MATCH(LEFT(X601,255),LEFT('Disaggregation Data'!$J$315:$J$616,255),0))=0,"",INDEX('Disaggregation Data'!$Q$315:$Q$616,MATCH(LEFT(X601,255),LEFT('Disaggregation Data'!J$315:$J$616,255),0))),"")</f>
        <v/>
      </c>
      <c r="J601" s="434" t="str">
        <f t="array" ref="J601">IFERROR(IF(INDEX('Disaggregation Data'!$R$315:$R$616,MATCH(LEFT(X601,255),LEFT('Disaggregation Data'!$J$315:$J$616,255),0))=0,"",INDEX('Disaggregation Data'!$R$315:$R$616,MATCH(LEFT(X601,255),LEFT('Disaggregation Data'!J$315:$J$616,255),0))),"")</f>
        <v/>
      </c>
      <c r="K601" s="471"/>
      <c r="L601" s="471"/>
      <c r="M601" s="471"/>
      <c r="N601" s="471"/>
      <c r="O601" s="471"/>
      <c r="P601" s="416"/>
      <c r="Q601" s="416"/>
      <c r="R601" s="416"/>
      <c r="S601" s="416"/>
      <c r="T601" s="416"/>
      <c r="U601" s="420" t="str">
        <f t="array" ref="U601">IFERROR(IF(INDEX('Disaggregation Data'!$O$315:$O$616,MATCH(LEFT(X601,255),LEFT('Disaggregation Data'!$J$315:$J$616,255),0))=0,"",INDEX('Disaggregation Data'!$O$315:$O$616,MATCH(LEFT(X601,255),LEFT('Disaggregation Data'!J$315:$J$616,255),0))),"")</f>
        <v/>
      </c>
      <c r="V601" s="434" t="str">
        <f t="array" ref="V601">IFERROR(IF(INDEX('Disaggregation Data'!$P$315:$P$616,MATCH(LEFT(X601,255),LEFT('Disaggregation Data'!$J$315:$J$616,255),0))=0,"",INDEX('Disaggregation Data'!$P$315:$P$616,MATCH(LEFT(X601,255),LEFT('Disaggregation Data'!J$315:$J$616,255),0))),"")</f>
        <v/>
      </c>
      <c r="W601" s="514"/>
      <c r="X601" s="514" t="str">
        <f t="shared" si="40"/>
        <v/>
      </c>
      <c r="Y601" s="514">
        <f t="shared" si="41"/>
        <v>234</v>
      </c>
      <c r="Z601" s="514" t="str">
        <f t="shared" si="42"/>
        <v/>
      </c>
      <c r="AA601" s="514" t="b">
        <f t="shared" si="43"/>
        <v>0</v>
      </c>
      <c r="AB601" s="514" t="s">
        <v>2120</v>
      </c>
      <c r="AC601" s="514" t="str">
        <f t="array" ref="AC601">IFERROR(IF(INDEX('Disaggregation Records'!$G$95:$G$183,MATCH(LEFT(Z601,255),LEFT('Disaggregation Records'!$D$95:$D$183,255),0))=0,"",INDEX('Disaggregation Records'!$G$95:$G$183,MATCH(LEFT(Z601,255),LEFT('Disaggregation Records'!$D$95:$D$183,255),0))),"")</f>
        <v/>
      </c>
      <c r="AD601" s="514" t="s">
        <v>895</v>
      </c>
      <c r="AE601" s="379"/>
      <c r="AF601" s="133"/>
      <c r="AG601" s="133"/>
    </row>
    <row r="602" spans="1:33" ht="47.1" customHeight="1" x14ac:dyDescent="0.25">
      <c r="A602" s="396">
        <v>28</v>
      </c>
      <c r="B602" s="414" t="str">
        <f>IFERROR(VLOOKUP(A602,'Coverage Indicators - Section D'!$A$10:$Y$42,25,FALSE),"")</f>
        <v/>
      </c>
      <c r="C602" s="509" t="str">
        <f t="array" ref="C602">IFERROR(IF(INDEX('Disaggregation Records'!$E$95:$E$183,MATCH(LEFT(Z602,255),LEFT('Disaggregation Records'!$D$95:$D$183,255),0))=0,"",INDEX('Disaggregation Records'!$E$95:$E$183,MATCH(LEFT(Z602,255),LEFT('Disaggregation Records'!$D$95:$D$183,255),0))),"")</f>
        <v/>
      </c>
      <c r="D602" s="509" t="str">
        <f t="array" ref="D602">IFERROR(IF(INDEX('Disaggregation Records'!$F$95:$F$183,MATCH(LEFT(Z602,255),LEFT('Disaggregation Records'!$D$95:$D$183,255),0))=0,"",INDEX('Disaggregation Records'!$F$95:$F$183,MATCH(LEFT(Z602,255),LEFT('Disaggregation Records'!$D$95:$D$183,255),0))),"")</f>
        <v/>
      </c>
      <c r="E602" s="416" t="str">
        <f t="array" ref="E602">IFERROR(IF(INDEX('Disaggregation Data'!$K$315:$K$616,MATCH(LEFT(X602,255),LEFT('Disaggregation Data'!$J$315:$J$616,255),0))=0,"",INDEX('Disaggregation Data'!$K$315:$K$616,MATCH(LEFT(X602,255),LEFT('Disaggregation Data'!J$315:$J$616,255),0))),"")</f>
        <v/>
      </c>
      <c r="F602" s="417" t="str">
        <f t="array" ref="F602">IFERROR(IF(INDEX('Disaggregation Data'!$L$315:$L$616,MATCH(LEFT(X602,255),LEFT('Disaggregation Data'!$J$315:$J$616,255),0))=0,"",INDEX('Disaggregation Data'!$L$315:$L$616,MATCH(LEFT(X602,255),LEFT('Disaggregation Data'!J$315:$J$616,255),0))),"")</f>
        <v/>
      </c>
      <c r="G602" s="481" t="str">
        <f t="array" ref="G602">IFERROR(IF(INDEX('Disaggregation Data'!$M$315:$M$616,MATCH(LEFT(X602,255),LEFT('Disaggregation Data'!$J$315:$J$616,255),0))=0,(E602/F602)*100,INDEX('Disaggregation Data'!$M$315:$M$616,MATCH(LEFT(X602,255),LEFT('Disaggregation Data'!J$315:$J$616,255),0))),"")</f>
        <v/>
      </c>
      <c r="H602" s="420" t="str">
        <f t="array" ref="H602">IFERROR(IF(INDEX('Disaggregation Data'!$N$315:$N$616,MATCH(LEFT(X602,255),LEFT('Disaggregation Data'!$J$315:$J$616,255),0))=0,"",INDEX('Disaggregation Data'!$N$315:$N$616,MATCH(LEFT(X602,255),LEFT('Disaggregation Data'!J$315:$J$616,255),0))),"")</f>
        <v/>
      </c>
      <c r="I602" s="420" t="str">
        <f t="array" ref="I602">IFERROR(IF(INDEX('Disaggregation Data'!$Q$315:$Q$616,MATCH(LEFT(X602,255),LEFT('Disaggregation Data'!$J$315:$J$616,255),0))=0,"",INDEX('Disaggregation Data'!$Q$315:$Q$616,MATCH(LEFT(X602,255),LEFT('Disaggregation Data'!J$315:$J$616,255),0))),"")</f>
        <v/>
      </c>
      <c r="J602" s="434" t="str">
        <f t="array" ref="J602">IFERROR(IF(INDEX('Disaggregation Data'!$R$315:$R$616,MATCH(LEFT(X602,255),LEFT('Disaggregation Data'!$J$315:$J$616,255),0))=0,"",INDEX('Disaggregation Data'!$R$315:$R$616,MATCH(LEFT(X602,255),LEFT('Disaggregation Data'!J$315:$J$616,255),0))),"")</f>
        <v/>
      </c>
      <c r="K602" s="471"/>
      <c r="L602" s="471"/>
      <c r="M602" s="471"/>
      <c r="N602" s="471"/>
      <c r="O602" s="471"/>
      <c r="P602" s="416"/>
      <c r="Q602" s="416"/>
      <c r="R602" s="416"/>
      <c r="S602" s="416"/>
      <c r="T602" s="416"/>
      <c r="U602" s="420" t="str">
        <f t="array" ref="U602">IFERROR(IF(INDEX('Disaggregation Data'!$O$315:$O$616,MATCH(LEFT(X602,255),LEFT('Disaggregation Data'!$J$315:$J$616,255),0))=0,"",INDEX('Disaggregation Data'!$O$315:$O$616,MATCH(LEFT(X602,255),LEFT('Disaggregation Data'!J$315:$J$616,255),0))),"")</f>
        <v/>
      </c>
      <c r="V602" s="434" t="str">
        <f t="array" ref="V602">IFERROR(IF(INDEX('Disaggregation Data'!$P$315:$P$616,MATCH(LEFT(X602,255),LEFT('Disaggregation Data'!$J$315:$J$616,255),0))=0,"",INDEX('Disaggregation Data'!$P$315:$P$616,MATCH(LEFT(X602,255),LEFT('Disaggregation Data'!J$315:$J$616,255),0))),"")</f>
        <v/>
      </c>
      <c r="W602" s="514"/>
      <c r="X602" s="514" t="str">
        <f t="shared" si="40"/>
        <v/>
      </c>
      <c r="Y602" s="514">
        <f t="shared" si="41"/>
        <v>235</v>
      </c>
      <c r="Z602" s="514" t="str">
        <f t="shared" si="42"/>
        <v/>
      </c>
      <c r="AA602" s="514" t="b">
        <f t="shared" si="43"/>
        <v>0</v>
      </c>
      <c r="AB602" s="514" t="s">
        <v>2121</v>
      </c>
      <c r="AC602" s="514" t="str">
        <f t="array" ref="AC602">IFERROR(IF(INDEX('Disaggregation Records'!$G$95:$G$183,MATCH(LEFT(Z602,255),LEFT('Disaggregation Records'!$D$95:$D$183,255),0))=0,"",INDEX('Disaggregation Records'!$G$95:$G$183,MATCH(LEFT(Z602,255),LEFT('Disaggregation Records'!$D$95:$D$183,255),0))),"")</f>
        <v/>
      </c>
      <c r="AD602" s="514" t="s">
        <v>895</v>
      </c>
      <c r="AE602" s="379"/>
      <c r="AF602" s="133"/>
      <c r="AG602" s="133"/>
    </row>
    <row r="603" spans="1:33" ht="47.1" customHeight="1" x14ac:dyDescent="0.25">
      <c r="A603" s="396">
        <v>28</v>
      </c>
      <c r="B603" s="414" t="str">
        <f>IFERROR(VLOOKUP(A603,'Coverage Indicators - Section D'!$A$10:$Y$42,25,FALSE),"")</f>
        <v/>
      </c>
      <c r="C603" s="509" t="str">
        <f t="array" ref="C603">IFERROR(IF(INDEX('Disaggregation Records'!$E$95:$E$183,MATCH(LEFT(Z603,255),LEFT('Disaggregation Records'!$D$95:$D$183,255),0))=0,"",INDEX('Disaggregation Records'!$E$95:$E$183,MATCH(LEFT(Z603,255),LEFT('Disaggregation Records'!$D$95:$D$183,255),0))),"")</f>
        <v/>
      </c>
      <c r="D603" s="509" t="str">
        <f t="array" ref="D603">IFERROR(IF(INDEX('Disaggregation Records'!$F$95:$F$183,MATCH(LEFT(Z603,255),LEFT('Disaggregation Records'!$D$95:$D$183,255),0))=0,"",INDEX('Disaggregation Records'!$F$95:$F$183,MATCH(LEFT(Z603,255),LEFT('Disaggregation Records'!$D$95:$D$183,255),0))),"")</f>
        <v/>
      </c>
      <c r="E603" s="416" t="str">
        <f t="array" ref="E603">IFERROR(IF(INDEX('Disaggregation Data'!$K$315:$K$616,MATCH(LEFT(X603,255),LEFT('Disaggregation Data'!$J$315:$J$616,255),0))=0,"",INDEX('Disaggregation Data'!$K$315:$K$616,MATCH(LEFT(X603,255),LEFT('Disaggregation Data'!J$315:$J$616,255),0))),"")</f>
        <v/>
      </c>
      <c r="F603" s="417" t="str">
        <f t="array" ref="F603">IFERROR(IF(INDEX('Disaggregation Data'!$L$315:$L$616,MATCH(LEFT(X603,255),LEFT('Disaggregation Data'!$J$315:$J$616,255),0))=0,"",INDEX('Disaggregation Data'!$L$315:$L$616,MATCH(LEFT(X603,255),LEFT('Disaggregation Data'!J$315:$J$616,255),0))),"")</f>
        <v/>
      </c>
      <c r="G603" s="481" t="str">
        <f t="array" ref="G603">IFERROR(IF(INDEX('Disaggregation Data'!$M$315:$M$616,MATCH(LEFT(X603,255),LEFT('Disaggregation Data'!$J$315:$J$616,255),0))=0,(E603/F603)*100,INDEX('Disaggregation Data'!$M$315:$M$616,MATCH(LEFT(X603,255),LEFT('Disaggregation Data'!J$315:$J$616,255),0))),"")</f>
        <v/>
      </c>
      <c r="H603" s="420" t="str">
        <f t="array" ref="H603">IFERROR(IF(INDEX('Disaggregation Data'!$N$315:$N$616,MATCH(LEFT(X603,255),LEFT('Disaggregation Data'!$J$315:$J$616,255),0))=0,"",INDEX('Disaggregation Data'!$N$315:$N$616,MATCH(LEFT(X603,255),LEFT('Disaggregation Data'!J$315:$J$616,255),0))),"")</f>
        <v/>
      </c>
      <c r="I603" s="420" t="str">
        <f t="array" ref="I603">IFERROR(IF(INDEX('Disaggregation Data'!$Q$315:$Q$616,MATCH(LEFT(X603,255),LEFT('Disaggregation Data'!$J$315:$J$616,255),0))=0,"",INDEX('Disaggregation Data'!$Q$315:$Q$616,MATCH(LEFT(X603,255),LEFT('Disaggregation Data'!J$315:$J$616,255),0))),"")</f>
        <v/>
      </c>
      <c r="J603" s="434" t="str">
        <f t="array" ref="J603">IFERROR(IF(INDEX('Disaggregation Data'!$R$315:$R$616,MATCH(LEFT(X603,255),LEFT('Disaggregation Data'!$J$315:$J$616,255),0))=0,"",INDEX('Disaggregation Data'!$R$315:$R$616,MATCH(LEFT(X603,255),LEFT('Disaggregation Data'!J$315:$J$616,255),0))),"")</f>
        <v/>
      </c>
      <c r="K603" s="471"/>
      <c r="L603" s="471"/>
      <c r="M603" s="471"/>
      <c r="N603" s="471"/>
      <c r="O603" s="471"/>
      <c r="P603" s="416"/>
      <c r="Q603" s="416"/>
      <c r="R603" s="416"/>
      <c r="S603" s="416"/>
      <c r="T603" s="416"/>
      <c r="U603" s="420" t="str">
        <f t="array" ref="U603">IFERROR(IF(INDEX('Disaggregation Data'!$O$315:$O$616,MATCH(LEFT(X603,255),LEFT('Disaggregation Data'!$J$315:$J$616,255),0))=0,"",INDEX('Disaggregation Data'!$O$315:$O$616,MATCH(LEFT(X603,255),LEFT('Disaggregation Data'!J$315:$J$616,255),0))),"")</f>
        <v/>
      </c>
      <c r="V603" s="434" t="str">
        <f t="array" ref="V603">IFERROR(IF(INDEX('Disaggregation Data'!$P$315:$P$616,MATCH(LEFT(X603,255),LEFT('Disaggregation Data'!$J$315:$J$616,255),0))=0,"",INDEX('Disaggregation Data'!$P$315:$P$616,MATCH(LEFT(X603,255),LEFT('Disaggregation Data'!J$315:$J$616,255),0))),"")</f>
        <v/>
      </c>
      <c r="W603" s="514"/>
      <c r="X603" s="514" t="str">
        <f t="shared" si="40"/>
        <v/>
      </c>
      <c r="Y603" s="514">
        <f t="shared" si="41"/>
        <v>236</v>
      </c>
      <c r="Z603" s="514" t="str">
        <f t="shared" si="42"/>
        <v/>
      </c>
      <c r="AA603" s="514" t="b">
        <f t="shared" si="43"/>
        <v>0</v>
      </c>
      <c r="AB603" s="514" t="s">
        <v>2122</v>
      </c>
      <c r="AC603" s="514" t="str">
        <f t="array" ref="AC603">IFERROR(IF(INDEX('Disaggregation Records'!$G$95:$G$183,MATCH(LEFT(Z603,255),LEFT('Disaggregation Records'!$D$95:$D$183,255),0))=0,"",INDEX('Disaggregation Records'!$G$95:$G$183,MATCH(LEFT(Z603,255),LEFT('Disaggregation Records'!$D$95:$D$183,255),0))),"")</f>
        <v/>
      </c>
      <c r="AD603" s="514" t="s">
        <v>895</v>
      </c>
      <c r="AE603" s="379"/>
      <c r="AF603" s="133"/>
      <c r="AG603" s="133"/>
    </row>
    <row r="604" spans="1:33" ht="47.1" customHeight="1" x14ac:dyDescent="0.25">
      <c r="A604" s="396">
        <v>28</v>
      </c>
      <c r="B604" s="414" t="str">
        <f>IFERROR(VLOOKUP(A604,'Coverage Indicators - Section D'!$A$10:$Y$42,25,FALSE),"")</f>
        <v/>
      </c>
      <c r="C604" s="509" t="str">
        <f t="array" ref="C604">IFERROR(IF(INDEX('Disaggregation Records'!$E$95:$E$183,MATCH(LEFT(Z604,255),LEFT('Disaggregation Records'!$D$95:$D$183,255),0))=0,"",INDEX('Disaggregation Records'!$E$95:$E$183,MATCH(LEFT(Z604,255),LEFT('Disaggregation Records'!$D$95:$D$183,255),0))),"")</f>
        <v/>
      </c>
      <c r="D604" s="509" t="str">
        <f t="array" ref="D604">IFERROR(IF(INDEX('Disaggregation Records'!$F$95:$F$183,MATCH(LEFT(Z604,255),LEFT('Disaggregation Records'!$D$95:$D$183,255),0))=0,"",INDEX('Disaggregation Records'!$F$95:$F$183,MATCH(LEFT(Z604,255),LEFT('Disaggregation Records'!$D$95:$D$183,255),0))),"")</f>
        <v/>
      </c>
      <c r="E604" s="416" t="str">
        <f t="array" ref="E604">IFERROR(IF(INDEX('Disaggregation Data'!$K$315:$K$616,MATCH(LEFT(X604,255),LEFT('Disaggregation Data'!$J$315:$J$616,255),0))=0,"",INDEX('Disaggregation Data'!$K$315:$K$616,MATCH(LEFT(X604,255),LEFT('Disaggregation Data'!J$315:$J$616,255),0))),"")</f>
        <v/>
      </c>
      <c r="F604" s="417" t="str">
        <f t="array" ref="F604">IFERROR(IF(INDEX('Disaggregation Data'!$L$315:$L$616,MATCH(LEFT(X604,255),LEFT('Disaggregation Data'!$J$315:$J$616,255),0))=0,"",INDEX('Disaggregation Data'!$L$315:$L$616,MATCH(LEFT(X604,255),LEFT('Disaggregation Data'!J$315:$J$616,255),0))),"")</f>
        <v/>
      </c>
      <c r="G604" s="481" t="str">
        <f t="array" ref="G604">IFERROR(IF(INDEX('Disaggregation Data'!$M$315:$M$616,MATCH(LEFT(X604,255),LEFT('Disaggregation Data'!$J$315:$J$616,255),0))=0,(E604/F604)*100,INDEX('Disaggregation Data'!$M$315:$M$616,MATCH(LEFT(X604,255),LEFT('Disaggregation Data'!J$315:$J$616,255),0))),"")</f>
        <v/>
      </c>
      <c r="H604" s="420" t="str">
        <f t="array" ref="H604">IFERROR(IF(INDEX('Disaggregation Data'!$N$315:$N$616,MATCH(LEFT(X604,255),LEFT('Disaggregation Data'!$J$315:$J$616,255),0))=0,"",INDEX('Disaggregation Data'!$N$315:$N$616,MATCH(LEFT(X604,255),LEFT('Disaggregation Data'!J$315:$J$616,255),0))),"")</f>
        <v/>
      </c>
      <c r="I604" s="420" t="str">
        <f t="array" ref="I604">IFERROR(IF(INDEX('Disaggregation Data'!$Q$315:$Q$616,MATCH(LEFT(X604,255),LEFT('Disaggregation Data'!$J$315:$J$616,255),0))=0,"",INDEX('Disaggregation Data'!$Q$315:$Q$616,MATCH(LEFT(X604,255),LEFT('Disaggregation Data'!J$315:$J$616,255),0))),"")</f>
        <v/>
      </c>
      <c r="J604" s="434" t="str">
        <f t="array" ref="J604">IFERROR(IF(INDEX('Disaggregation Data'!$R$315:$R$616,MATCH(LEFT(X604,255),LEFT('Disaggregation Data'!$J$315:$J$616,255),0))=0,"",INDEX('Disaggregation Data'!$R$315:$R$616,MATCH(LEFT(X604,255),LEFT('Disaggregation Data'!J$315:$J$616,255),0))),"")</f>
        <v/>
      </c>
      <c r="K604" s="471"/>
      <c r="L604" s="471"/>
      <c r="M604" s="471"/>
      <c r="N604" s="471"/>
      <c r="O604" s="471"/>
      <c r="P604" s="416"/>
      <c r="Q604" s="416"/>
      <c r="R604" s="416"/>
      <c r="S604" s="416"/>
      <c r="T604" s="416"/>
      <c r="U604" s="420" t="str">
        <f t="array" ref="U604">IFERROR(IF(INDEX('Disaggregation Data'!$O$315:$O$616,MATCH(LEFT(X604,255),LEFT('Disaggregation Data'!$J$315:$J$616,255),0))=0,"",INDEX('Disaggregation Data'!$O$315:$O$616,MATCH(LEFT(X604,255),LEFT('Disaggregation Data'!J$315:$J$616,255),0))),"")</f>
        <v/>
      </c>
      <c r="V604" s="434" t="str">
        <f t="array" ref="V604">IFERROR(IF(INDEX('Disaggregation Data'!$P$315:$P$616,MATCH(LEFT(X604,255),LEFT('Disaggregation Data'!$J$315:$J$616,255),0))=0,"",INDEX('Disaggregation Data'!$P$315:$P$616,MATCH(LEFT(X604,255),LEFT('Disaggregation Data'!J$315:$J$616,255),0))),"")</f>
        <v/>
      </c>
      <c r="W604" s="514"/>
      <c r="X604" s="514" t="str">
        <f t="shared" si="40"/>
        <v/>
      </c>
      <c r="Y604" s="514">
        <f t="shared" si="41"/>
        <v>237</v>
      </c>
      <c r="Z604" s="514" t="str">
        <f t="shared" si="42"/>
        <v/>
      </c>
      <c r="AA604" s="514" t="b">
        <f t="shared" si="43"/>
        <v>0</v>
      </c>
      <c r="AB604" s="514" t="s">
        <v>2123</v>
      </c>
      <c r="AC604" s="514" t="str">
        <f t="array" ref="AC604">IFERROR(IF(INDEX('Disaggregation Records'!$G$95:$G$183,MATCH(LEFT(Z604,255),LEFT('Disaggregation Records'!$D$95:$D$183,255),0))=0,"",INDEX('Disaggregation Records'!$G$95:$G$183,MATCH(LEFT(Z604,255),LEFT('Disaggregation Records'!$D$95:$D$183,255),0))),"")</f>
        <v/>
      </c>
      <c r="AD604" s="514" t="s">
        <v>895</v>
      </c>
      <c r="AE604" s="379"/>
      <c r="AF604" s="133"/>
      <c r="AG604" s="133"/>
    </row>
    <row r="605" spans="1:33" ht="47.1" customHeight="1" x14ac:dyDescent="0.25">
      <c r="A605" s="396">
        <v>28</v>
      </c>
      <c r="B605" s="414" t="str">
        <f>IFERROR(VLOOKUP(A605,'Coverage Indicators - Section D'!$A$10:$Y$42,25,FALSE),"")</f>
        <v/>
      </c>
      <c r="C605" s="509" t="str">
        <f t="array" ref="C605">IFERROR(IF(INDEX('Disaggregation Records'!$E$95:$E$183,MATCH(LEFT(Z605,255),LEFT('Disaggregation Records'!$D$95:$D$183,255),0))=0,"",INDEX('Disaggregation Records'!$E$95:$E$183,MATCH(LEFT(Z605,255),LEFT('Disaggregation Records'!$D$95:$D$183,255),0))),"")</f>
        <v/>
      </c>
      <c r="D605" s="509" t="str">
        <f t="array" ref="D605">IFERROR(IF(INDEX('Disaggregation Records'!$F$95:$F$183,MATCH(LEFT(Z605,255),LEFT('Disaggregation Records'!$D$95:$D$183,255),0))=0,"",INDEX('Disaggregation Records'!$F$95:$F$183,MATCH(LEFT(Z605,255),LEFT('Disaggregation Records'!$D$95:$D$183,255),0))),"")</f>
        <v/>
      </c>
      <c r="E605" s="416" t="str">
        <f t="array" ref="E605">IFERROR(IF(INDEX('Disaggregation Data'!$K$315:$K$616,MATCH(LEFT(X605,255),LEFT('Disaggregation Data'!$J$315:$J$616,255),0))=0,"",INDEX('Disaggregation Data'!$K$315:$K$616,MATCH(LEFT(X605,255),LEFT('Disaggregation Data'!J$315:$J$616,255),0))),"")</f>
        <v/>
      </c>
      <c r="F605" s="417" t="str">
        <f t="array" ref="F605">IFERROR(IF(INDEX('Disaggregation Data'!$L$315:$L$616,MATCH(LEFT(X605,255),LEFT('Disaggregation Data'!$J$315:$J$616,255),0))=0,"",INDEX('Disaggregation Data'!$L$315:$L$616,MATCH(LEFT(X605,255),LEFT('Disaggregation Data'!J$315:$J$616,255),0))),"")</f>
        <v/>
      </c>
      <c r="G605" s="481" t="str">
        <f t="array" ref="G605">IFERROR(IF(INDEX('Disaggregation Data'!$M$315:$M$616,MATCH(LEFT(X605,255),LEFT('Disaggregation Data'!$J$315:$J$616,255),0))=0,(E605/F605)*100,INDEX('Disaggregation Data'!$M$315:$M$616,MATCH(LEFT(X605,255),LEFT('Disaggregation Data'!J$315:$J$616,255),0))),"")</f>
        <v/>
      </c>
      <c r="H605" s="420" t="str">
        <f t="array" ref="H605">IFERROR(IF(INDEX('Disaggregation Data'!$N$315:$N$616,MATCH(LEFT(X605,255),LEFT('Disaggregation Data'!$J$315:$J$616,255),0))=0,"",INDEX('Disaggregation Data'!$N$315:$N$616,MATCH(LEFT(X605,255),LEFT('Disaggregation Data'!J$315:$J$616,255),0))),"")</f>
        <v/>
      </c>
      <c r="I605" s="420" t="str">
        <f t="array" ref="I605">IFERROR(IF(INDEX('Disaggregation Data'!$Q$315:$Q$616,MATCH(LEFT(X605,255),LEFT('Disaggregation Data'!$J$315:$J$616,255),0))=0,"",INDEX('Disaggregation Data'!$Q$315:$Q$616,MATCH(LEFT(X605,255),LEFT('Disaggregation Data'!J$315:$J$616,255),0))),"")</f>
        <v/>
      </c>
      <c r="J605" s="434" t="str">
        <f t="array" ref="J605">IFERROR(IF(INDEX('Disaggregation Data'!$R$315:$R$616,MATCH(LEFT(X605,255),LEFT('Disaggregation Data'!$J$315:$J$616,255),0))=0,"",INDEX('Disaggregation Data'!$R$315:$R$616,MATCH(LEFT(X605,255),LEFT('Disaggregation Data'!J$315:$J$616,255),0))),"")</f>
        <v/>
      </c>
      <c r="K605" s="471"/>
      <c r="L605" s="471"/>
      <c r="M605" s="471"/>
      <c r="N605" s="471"/>
      <c r="O605" s="471"/>
      <c r="P605" s="416"/>
      <c r="Q605" s="416"/>
      <c r="R605" s="416"/>
      <c r="S605" s="416"/>
      <c r="T605" s="416"/>
      <c r="U605" s="420" t="str">
        <f t="array" ref="U605">IFERROR(IF(INDEX('Disaggregation Data'!$O$315:$O$616,MATCH(LEFT(X605,255),LEFT('Disaggregation Data'!$J$315:$J$616,255),0))=0,"",INDEX('Disaggregation Data'!$O$315:$O$616,MATCH(LEFT(X605,255),LEFT('Disaggregation Data'!J$315:$J$616,255),0))),"")</f>
        <v/>
      </c>
      <c r="V605" s="434" t="str">
        <f t="array" ref="V605">IFERROR(IF(INDEX('Disaggregation Data'!$P$315:$P$616,MATCH(LEFT(X605,255),LEFT('Disaggregation Data'!$J$315:$J$616,255),0))=0,"",INDEX('Disaggregation Data'!$P$315:$P$616,MATCH(LEFT(X605,255),LEFT('Disaggregation Data'!J$315:$J$616,255),0))),"")</f>
        <v/>
      </c>
      <c r="W605" s="514"/>
      <c r="X605" s="514" t="str">
        <f t="shared" si="40"/>
        <v/>
      </c>
      <c r="Y605" s="514">
        <f t="shared" si="41"/>
        <v>238</v>
      </c>
      <c r="Z605" s="514" t="str">
        <f t="shared" si="42"/>
        <v/>
      </c>
      <c r="AA605" s="514" t="b">
        <f t="shared" si="43"/>
        <v>0</v>
      </c>
      <c r="AB605" s="514" t="s">
        <v>2124</v>
      </c>
      <c r="AC605" s="514" t="str">
        <f t="array" ref="AC605">IFERROR(IF(INDEX('Disaggregation Records'!$G$95:$G$183,MATCH(LEFT(Z605,255),LEFT('Disaggregation Records'!$D$95:$D$183,255),0))=0,"",INDEX('Disaggregation Records'!$G$95:$G$183,MATCH(LEFT(Z605,255),LEFT('Disaggregation Records'!$D$95:$D$183,255),0))),"")</f>
        <v/>
      </c>
      <c r="AD605" s="514" t="s">
        <v>895</v>
      </c>
      <c r="AE605" s="379"/>
      <c r="AF605" s="133"/>
      <c r="AG605" s="133"/>
    </row>
    <row r="606" spans="1:33" ht="47.1" customHeight="1" x14ac:dyDescent="0.25">
      <c r="A606" s="396">
        <v>28</v>
      </c>
      <c r="B606" s="414" t="str">
        <f>IFERROR(VLOOKUP(A606,'Coverage Indicators - Section D'!$A$10:$Y$42,25,FALSE),"")</f>
        <v/>
      </c>
      <c r="C606" s="509" t="str">
        <f t="array" ref="C606">IFERROR(IF(INDEX('Disaggregation Records'!$E$95:$E$183,MATCH(LEFT(Z606,255),LEFT('Disaggregation Records'!$D$95:$D$183,255),0))=0,"",INDEX('Disaggregation Records'!$E$95:$E$183,MATCH(LEFT(Z606,255),LEFT('Disaggregation Records'!$D$95:$D$183,255),0))),"")</f>
        <v/>
      </c>
      <c r="D606" s="509" t="str">
        <f t="array" ref="D606">IFERROR(IF(INDEX('Disaggregation Records'!$F$95:$F$183,MATCH(LEFT(Z606,255),LEFT('Disaggregation Records'!$D$95:$D$183,255),0))=0,"",INDEX('Disaggregation Records'!$F$95:$F$183,MATCH(LEFT(Z606,255),LEFT('Disaggregation Records'!$D$95:$D$183,255),0))),"")</f>
        <v/>
      </c>
      <c r="E606" s="416" t="str">
        <f t="array" ref="E606">IFERROR(IF(INDEX('Disaggregation Data'!$K$315:$K$616,MATCH(LEFT(X606,255),LEFT('Disaggregation Data'!$J$315:$J$616,255),0))=0,"",INDEX('Disaggregation Data'!$K$315:$K$616,MATCH(LEFT(X606,255),LEFT('Disaggregation Data'!J$315:$J$616,255),0))),"")</f>
        <v/>
      </c>
      <c r="F606" s="417" t="str">
        <f t="array" ref="F606">IFERROR(IF(INDEX('Disaggregation Data'!$L$315:$L$616,MATCH(LEFT(X606,255),LEFT('Disaggregation Data'!$J$315:$J$616,255),0))=0,"",INDEX('Disaggregation Data'!$L$315:$L$616,MATCH(LEFT(X606,255),LEFT('Disaggregation Data'!J$315:$J$616,255),0))),"")</f>
        <v/>
      </c>
      <c r="G606" s="481" t="str">
        <f t="array" ref="G606">IFERROR(IF(INDEX('Disaggregation Data'!$M$315:$M$616,MATCH(LEFT(X606,255),LEFT('Disaggregation Data'!$J$315:$J$616,255),0))=0,(E606/F606)*100,INDEX('Disaggregation Data'!$M$315:$M$616,MATCH(LEFT(X606,255),LEFT('Disaggregation Data'!J$315:$J$616,255),0))),"")</f>
        <v/>
      </c>
      <c r="H606" s="420" t="str">
        <f t="array" ref="H606">IFERROR(IF(INDEX('Disaggregation Data'!$N$315:$N$616,MATCH(LEFT(X606,255),LEFT('Disaggregation Data'!$J$315:$J$616,255),0))=0,"",INDEX('Disaggregation Data'!$N$315:$N$616,MATCH(LEFT(X606,255),LEFT('Disaggregation Data'!J$315:$J$616,255),0))),"")</f>
        <v/>
      </c>
      <c r="I606" s="420" t="str">
        <f t="array" ref="I606">IFERROR(IF(INDEX('Disaggregation Data'!$Q$315:$Q$616,MATCH(LEFT(X606,255),LEFT('Disaggregation Data'!$J$315:$J$616,255),0))=0,"",INDEX('Disaggregation Data'!$Q$315:$Q$616,MATCH(LEFT(X606,255),LEFT('Disaggregation Data'!J$315:$J$616,255),0))),"")</f>
        <v/>
      </c>
      <c r="J606" s="434" t="str">
        <f t="array" ref="J606">IFERROR(IF(INDEX('Disaggregation Data'!$R$315:$R$616,MATCH(LEFT(X606,255),LEFT('Disaggregation Data'!$J$315:$J$616,255),0))=0,"",INDEX('Disaggregation Data'!$R$315:$R$616,MATCH(LEFT(X606,255),LEFT('Disaggregation Data'!J$315:$J$616,255),0))),"")</f>
        <v/>
      </c>
      <c r="K606" s="471"/>
      <c r="L606" s="471"/>
      <c r="M606" s="471"/>
      <c r="N606" s="471"/>
      <c r="O606" s="471"/>
      <c r="P606" s="416"/>
      <c r="Q606" s="416"/>
      <c r="R606" s="416"/>
      <c r="S606" s="416"/>
      <c r="T606" s="416"/>
      <c r="U606" s="420" t="str">
        <f t="array" ref="U606">IFERROR(IF(INDEX('Disaggregation Data'!$O$315:$O$616,MATCH(LEFT(X606,255),LEFT('Disaggregation Data'!$J$315:$J$616,255),0))=0,"",INDEX('Disaggregation Data'!$O$315:$O$616,MATCH(LEFT(X606,255),LEFT('Disaggregation Data'!J$315:$J$616,255),0))),"")</f>
        <v/>
      </c>
      <c r="V606" s="434" t="str">
        <f t="array" ref="V606">IFERROR(IF(INDEX('Disaggregation Data'!$P$315:$P$616,MATCH(LEFT(X606,255),LEFT('Disaggregation Data'!$J$315:$J$616,255),0))=0,"",INDEX('Disaggregation Data'!$P$315:$P$616,MATCH(LEFT(X606,255),LEFT('Disaggregation Data'!J$315:$J$616,255),0))),"")</f>
        <v/>
      </c>
      <c r="W606" s="514"/>
      <c r="X606" s="514" t="str">
        <f t="shared" si="40"/>
        <v/>
      </c>
      <c r="Y606" s="514">
        <f t="shared" si="41"/>
        <v>239</v>
      </c>
      <c r="Z606" s="514" t="str">
        <f t="shared" si="42"/>
        <v/>
      </c>
      <c r="AA606" s="514" t="b">
        <f t="shared" si="43"/>
        <v>0</v>
      </c>
      <c r="AB606" s="514" t="s">
        <v>2125</v>
      </c>
      <c r="AC606" s="514" t="str">
        <f t="array" ref="AC606">IFERROR(IF(INDEX('Disaggregation Records'!$G$95:$G$183,MATCH(LEFT(Z606,255),LEFT('Disaggregation Records'!$D$95:$D$183,255),0))=0,"",INDEX('Disaggregation Records'!$G$95:$G$183,MATCH(LEFT(Z606,255),LEFT('Disaggregation Records'!$D$95:$D$183,255),0))),"")</f>
        <v/>
      </c>
      <c r="AD606" s="514" t="s">
        <v>895</v>
      </c>
      <c r="AE606" s="379"/>
      <c r="AF606" s="133"/>
      <c r="AG606" s="133"/>
    </row>
    <row r="607" spans="1:33" ht="47.1" customHeight="1" x14ac:dyDescent="0.25">
      <c r="A607" s="396">
        <v>29</v>
      </c>
      <c r="B607" s="414" t="str">
        <f>IFERROR(VLOOKUP(A607,'Coverage Indicators - Section D'!$A$10:$Y$42,25,FALSE),"")</f>
        <v/>
      </c>
      <c r="C607" s="509" t="str">
        <f t="array" ref="C607">IFERROR(IF(INDEX('Disaggregation Records'!$E$95:$E$183,MATCH(LEFT(Z607,255),LEFT('Disaggregation Records'!$D$95:$D$183,255),0))=0,"",INDEX('Disaggregation Records'!$E$95:$E$183,MATCH(LEFT(Z607,255),LEFT('Disaggregation Records'!$D$95:$D$183,255),0))),"")</f>
        <v/>
      </c>
      <c r="D607" s="509" t="str">
        <f t="array" ref="D607">IFERROR(IF(INDEX('Disaggregation Records'!$F$95:$F$183,MATCH(LEFT(Z607,255),LEFT('Disaggregation Records'!$D$95:$D$183,255),0))=0,"",INDEX('Disaggregation Records'!$F$95:$F$183,MATCH(LEFT(Z607,255),LEFT('Disaggregation Records'!$D$95:$D$183,255),0))),"")</f>
        <v/>
      </c>
      <c r="E607" s="416" t="str">
        <f t="array" ref="E607">IFERROR(IF(INDEX('Disaggregation Data'!$K$315:$K$616,MATCH(LEFT(X607,255),LEFT('Disaggregation Data'!$J$315:$J$616,255),0))=0,"",INDEX('Disaggregation Data'!$K$315:$K$616,MATCH(LEFT(X607,255),LEFT('Disaggregation Data'!J$315:$J$616,255),0))),"")</f>
        <v/>
      </c>
      <c r="F607" s="417" t="str">
        <f t="array" ref="F607">IFERROR(IF(INDEX('Disaggregation Data'!$L$315:$L$616,MATCH(LEFT(X607,255),LEFT('Disaggregation Data'!$J$315:$J$616,255),0))=0,"",INDEX('Disaggregation Data'!$L$315:$L$616,MATCH(LEFT(X607,255),LEFT('Disaggregation Data'!J$315:$J$616,255),0))),"")</f>
        <v/>
      </c>
      <c r="G607" s="481" t="str">
        <f t="array" ref="G607">IFERROR(IF(INDEX('Disaggregation Data'!$M$315:$M$616,MATCH(LEFT(X607,255),LEFT('Disaggregation Data'!$J$315:$J$616,255),0))=0,(E607/F607)*100,INDEX('Disaggregation Data'!$M$315:$M$616,MATCH(LEFT(X607,255),LEFT('Disaggregation Data'!J$315:$J$616,255),0))),"")</f>
        <v/>
      </c>
      <c r="H607" s="420" t="str">
        <f t="array" ref="H607">IFERROR(IF(INDEX('Disaggregation Data'!$N$315:$N$616,MATCH(LEFT(X607,255),LEFT('Disaggregation Data'!$J$315:$J$616,255),0))=0,"",INDEX('Disaggregation Data'!$N$315:$N$616,MATCH(LEFT(X607,255),LEFT('Disaggregation Data'!J$315:$J$616,255),0))),"")</f>
        <v/>
      </c>
      <c r="I607" s="420" t="str">
        <f t="array" ref="I607">IFERROR(IF(INDEX('Disaggregation Data'!$Q$315:$Q$616,MATCH(LEFT(X607,255),LEFT('Disaggregation Data'!$J$315:$J$616,255),0))=0,"",INDEX('Disaggregation Data'!$Q$315:$Q$616,MATCH(LEFT(X607,255),LEFT('Disaggregation Data'!J$315:$J$616,255),0))),"")</f>
        <v/>
      </c>
      <c r="J607" s="434" t="str">
        <f t="array" ref="J607">IFERROR(IF(INDEX('Disaggregation Data'!$R$315:$R$616,MATCH(LEFT(X607,255),LEFT('Disaggregation Data'!$J$315:$J$616,255),0))=0,"",INDEX('Disaggregation Data'!$R$315:$R$616,MATCH(LEFT(X607,255),LEFT('Disaggregation Data'!J$315:$J$616,255),0))),"")</f>
        <v/>
      </c>
      <c r="K607" s="471"/>
      <c r="L607" s="471"/>
      <c r="M607" s="471"/>
      <c r="N607" s="471"/>
      <c r="O607" s="471"/>
      <c r="P607" s="416"/>
      <c r="Q607" s="416"/>
      <c r="R607" s="416"/>
      <c r="S607" s="416"/>
      <c r="T607" s="416"/>
      <c r="U607" s="420" t="str">
        <f t="array" ref="U607">IFERROR(IF(INDEX('Disaggregation Data'!$O$315:$O$616,MATCH(LEFT(X607,255),LEFT('Disaggregation Data'!$J$315:$J$616,255),0))=0,"",INDEX('Disaggregation Data'!$O$315:$O$616,MATCH(LEFT(X607,255),LEFT('Disaggregation Data'!J$315:$J$616,255),0))),"")</f>
        <v/>
      </c>
      <c r="V607" s="434" t="str">
        <f t="array" ref="V607">IFERROR(IF(INDEX('Disaggregation Data'!$P$315:$P$616,MATCH(LEFT(X607,255),LEFT('Disaggregation Data'!$J$315:$J$616,255),0))=0,"",INDEX('Disaggregation Data'!$P$315:$P$616,MATCH(LEFT(X607,255),LEFT('Disaggregation Data'!J$315:$J$616,255),0))),"")</f>
        <v/>
      </c>
      <c r="W607" s="514"/>
      <c r="X607" s="514" t="str">
        <f t="shared" si="40"/>
        <v/>
      </c>
      <c r="Y607" s="514">
        <f t="shared" si="41"/>
        <v>240</v>
      </c>
      <c r="Z607" s="514" t="str">
        <f t="shared" si="42"/>
        <v/>
      </c>
      <c r="AA607" s="514" t="b">
        <f t="shared" si="43"/>
        <v>0</v>
      </c>
      <c r="AB607" s="514" t="s">
        <v>2126</v>
      </c>
      <c r="AC607" s="514" t="str">
        <f t="array" ref="AC607">IFERROR(IF(INDEX('Disaggregation Records'!$G$95:$G$183,MATCH(LEFT(Z607,255),LEFT('Disaggregation Records'!$D$95:$D$183,255),0))=0,"",INDEX('Disaggregation Records'!$G$95:$G$183,MATCH(LEFT(Z607,255),LEFT('Disaggregation Records'!$D$95:$D$183,255),0))),"")</f>
        <v/>
      </c>
      <c r="AD607" s="514" t="s">
        <v>896</v>
      </c>
      <c r="AE607" s="379"/>
      <c r="AF607" s="133"/>
      <c r="AG607" s="133"/>
    </row>
    <row r="608" spans="1:33" ht="47.1" customHeight="1" x14ac:dyDescent="0.25">
      <c r="A608" s="396">
        <v>29</v>
      </c>
      <c r="B608" s="414" t="str">
        <f>IFERROR(VLOOKUP(A608,'Coverage Indicators - Section D'!$A$10:$Y$42,25,FALSE),"")</f>
        <v/>
      </c>
      <c r="C608" s="509" t="str">
        <f t="array" ref="C608">IFERROR(IF(INDEX('Disaggregation Records'!$E$95:$E$183,MATCH(LEFT(Z608,255),LEFT('Disaggregation Records'!$D$95:$D$183,255),0))=0,"",INDEX('Disaggregation Records'!$E$95:$E$183,MATCH(LEFT(Z608,255),LEFT('Disaggregation Records'!$D$95:$D$183,255),0))),"")</f>
        <v/>
      </c>
      <c r="D608" s="509" t="str">
        <f t="array" ref="D608">IFERROR(IF(INDEX('Disaggregation Records'!$F$95:$F$183,MATCH(LEFT(Z608,255),LEFT('Disaggregation Records'!$D$95:$D$183,255),0))=0,"",INDEX('Disaggregation Records'!$F$95:$F$183,MATCH(LEFT(Z608,255),LEFT('Disaggregation Records'!$D$95:$D$183,255),0))),"")</f>
        <v/>
      </c>
      <c r="E608" s="416" t="str">
        <f t="array" ref="E608">IFERROR(IF(INDEX('Disaggregation Data'!$K$315:$K$616,MATCH(LEFT(X608,255),LEFT('Disaggregation Data'!$J$315:$J$616,255),0))=0,"",INDEX('Disaggregation Data'!$K$315:$K$616,MATCH(LEFT(X608,255),LEFT('Disaggregation Data'!J$315:$J$616,255),0))),"")</f>
        <v/>
      </c>
      <c r="F608" s="417" t="str">
        <f t="array" ref="F608">IFERROR(IF(INDEX('Disaggregation Data'!$L$315:$L$616,MATCH(LEFT(X608,255),LEFT('Disaggregation Data'!$J$315:$J$616,255),0))=0,"",INDEX('Disaggregation Data'!$L$315:$L$616,MATCH(LEFT(X608,255),LEFT('Disaggregation Data'!J$315:$J$616,255),0))),"")</f>
        <v/>
      </c>
      <c r="G608" s="481" t="str">
        <f t="array" ref="G608">IFERROR(IF(INDEX('Disaggregation Data'!$M$315:$M$616,MATCH(LEFT(X608,255),LEFT('Disaggregation Data'!$J$315:$J$616,255),0))=0,(E608/F608)*100,INDEX('Disaggregation Data'!$M$315:$M$616,MATCH(LEFT(X608,255),LEFT('Disaggregation Data'!J$315:$J$616,255),0))),"")</f>
        <v/>
      </c>
      <c r="H608" s="420" t="str">
        <f t="array" ref="H608">IFERROR(IF(INDEX('Disaggregation Data'!$N$315:$N$616,MATCH(LEFT(X608,255),LEFT('Disaggregation Data'!$J$315:$J$616,255),0))=0,"",INDEX('Disaggregation Data'!$N$315:$N$616,MATCH(LEFT(X608,255),LEFT('Disaggregation Data'!J$315:$J$616,255),0))),"")</f>
        <v/>
      </c>
      <c r="I608" s="420" t="str">
        <f t="array" ref="I608">IFERROR(IF(INDEX('Disaggregation Data'!$Q$315:$Q$616,MATCH(LEFT(X608,255),LEFT('Disaggregation Data'!$J$315:$J$616,255),0))=0,"",INDEX('Disaggregation Data'!$Q$315:$Q$616,MATCH(LEFT(X608,255),LEFT('Disaggregation Data'!J$315:$J$616,255),0))),"")</f>
        <v/>
      </c>
      <c r="J608" s="434" t="str">
        <f t="array" ref="J608">IFERROR(IF(INDEX('Disaggregation Data'!$R$315:$R$616,MATCH(LEFT(X608,255),LEFT('Disaggregation Data'!$J$315:$J$616,255),0))=0,"",INDEX('Disaggregation Data'!$R$315:$R$616,MATCH(LEFT(X608,255),LEFT('Disaggregation Data'!J$315:$J$616,255),0))),"")</f>
        <v/>
      </c>
      <c r="K608" s="471"/>
      <c r="L608" s="471"/>
      <c r="M608" s="471"/>
      <c r="N608" s="471"/>
      <c r="O608" s="471"/>
      <c r="P608" s="416"/>
      <c r="Q608" s="416"/>
      <c r="R608" s="416"/>
      <c r="S608" s="416"/>
      <c r="T608" s="416"/>
      <c r="U608" s="420" t="str">
        <f t="array" ref="U608">IFERROR(IF(INDEX('Disaggregation Data'!$O$315:$O$616,MATCH(LEFT(X608,255),LEFT('Disaggregation Data'!$J$315:$J$616,255),0))=0,"",INDEX('Disaggregation Data'!$O$315:$O$616,MATCH(LEFT(X608,255),LEFT('Disaggregation Data'!J$315:$J$616,255),0))),"")</f>
        <v/>
      </c>
      <c r="V608" s="434" t="str">
        <f t="array" ref="V608">IFERROR(IF(INDEX('Disaggregation Data'!$P$315:$P$616,MATCH(LEFT(X608,255),LEFT('Disaggregation Data'!$J$315:$J$616,255),0))=0,"",INDEX('Disaggregation Data'!$P$315:$P$616,MATCH(LEFT(X608,255),LEFT('Disaggregation Data'!J$315:$J$616,255),0))),"")</f>
        <v/>
      </c>
      <c r="W608" s="514"/>
      <c r="X608" s="514" t="str">
        <f t="shared" si="40"/>
        <v/>
      </c>
      <c r="Y608" s="514">
        <f t="shared" si="41"/>
        <v>241</v>
      </c>
      <c r="Z608" s="514" t="str">
        <f t="shared" si="42"/>
        <v/>
      </c>
      <c r="AA608" s="514" t="b">
        <f t="shared" si="43"/>
        <v>0</v>
      </c>
      <c r="AB608" s="514" t="s">
        <v>2127</v>
      </c>
      <c r="AC608" s="514" t="str">
        <f t="array" ref="AC608">IFERROR(IF(INDEX('Disaggregation Records'!$G$95:$G$183,MATCH(LEFT(Z608,255),LEFT('Disaggregation Records'!$D$95:$D$183,255),0))=0,"",INDEX('Disaggregation Records'!$G$95:$G$183,MATCH(LEFT(Z608,255),LEFT('Disaggregation Records'!$D$95:$D$183,255),0))),"")</f>
        <v/>
      </c>
      <c r="AD608" s="514" t="s">
        <v>896</v>
      </c>
      <c r="AE608" s="379"/>
      <c r="AF608" s="133"/>
      <c r="AG608" s="133"/>
    </row>
    <row r="609" spans="1:33" ht="47.1" customHeight="1" x14ac:dyDescent="0.25">
      <c r="A609" s="396">
        <v>29</v>
      </c>
      <c r="B609" s="414" t="str">
        <f>IFERROR(VLOOKUP(A609,'Coverage Indicators - Section D'!$A$10:$Y$42,25,FALSE),"")</f>
        <v/>
      </c>
      <c r="C609" s="509" t="str">
        <f t="array" ref="C609">IFERROR(IF(INDEX('Disaggregation Records'!$E$95:$E$183,MATCH(LEFT(Z609,255),LEFT('Disaggregation Records'!$D$95:$D$183,255),0))=0,"",INDEX('Disaggregation Records'!$E$95:$E$183,MATCH(LEFT(Z609,255),LEFT('Disaggregation Records'!$D$95:$D$183,255),0))),"")</f>
        <v/>
      </c>
      <c r="D609" s="509" t="str">
        <f t="array" ref="D609">IFERROR(IF(INDEX('Disaggregation Records'!$F$95:$F$183,MATCH(LEFT(Z609,255),LEFT('Disaggregation Records'!$D$95:$D$183,255),0))=0,"",INDEX('Disaggregation Records'!$F$95:$F$183,MATCH(LEFT(Z609,255),LEFT('Disaggregation Records'!$D$95:$D$183,255),0))),"")</f>
        <v/>
      </c>
      <c r="E609" s="416" t="str">
        <f t="array" ref="E609">IFERROR(IF(INDEX('Disaggregation Data'!$K$315:$K$616,MATCH(LEFT(X609,255),LEFT('Disaggregation Data'!$J$315:$J$616,255),0))=0,"",INDEX('Disaggregation Data'!$K$315:$K$616,MATCH(LEFT(X609,255),LEFT('Disaggregation Data'!J$315:$J$616,255),0))),"")</f>
        <v/>
      </c>
      <c r="F609" s="417" t="str">
        <f t="array" ref="F609">IFERROR(IF(INDEX('Disaggregation Data'!$L$315:$L$616,MATCH(LEFT(X609,255),LEFT('Disaggregation Data'!$J$315:$J$616,255),0))=0,"",INDEX('Disaggregation Data'!$L$315:$L$616,MATCH(LEFT(X609,255),LEFT('Disaggregation Data'!J$315:$J$616,255),0))),"")</f>
        <v/>
      </c>
      <c r="G609" s="481" t="str">
        <f t="array" ref="G609">IFERROR(IF(INDEX('Disaggregation Data'!$M$315:$M$616,MATCH(LEFT(X609,255),LEFT('Disaggregation Data'!$J$315:$J$616,255),0))=0,(E609/F609)*100,INDEX('Disaggregation Data'!$M$315:$M$616,MATCH(LEFT(X609,255),LEFT('Disaggregation Data'!J$315:$J$616,255),0))),"")</f>
        <v/>
      </c>
      <c r="H609" s="420" t="str">
        <f t="array" ref="H609">IFERROR(IF(INDEX('Disaggregation Data'!$N$315:$N$616,MATCH(LEFT(X609,255),LEFT('Disaggregation Data'!$J$315:$J$616,255),0))=0,"",INDEX('Disaggregation Data'!$N$315:$N$616,MATCH(LEFT(X609,255),LEFT('Disaggregation Data'!J$315:$J$616,255),0))),"")</f>
        <v/>
      </c>
      <c r="I609" s="420" t="str">
        <f t="array" ref="I609">IFERROR(IF(INDEX('Disaggregation Data'!$Q$315:$Q$616,MATCH(LEFT(X609,255),LEFT('Disaggregation Data'!$J$315:$J$616,255),0))=0,"",INDEX('Disaggregation Data'!$Q$315:$Q$616,MATCH(LEFT(X609,255),LEFT('Disaggregation Data'!J$315:$J$616,255),0))),"")</f>
        <v/>
      </c>
      <c r="J609" s="434" t="str">
        <f t="array" ref="J609">IFERROR(IF(INDEX('Disaggregation Data'!$R$315:$R$616,MATCH(LEFT(X609,255),LEFT('Disaggregation Data'!$J$315:$J$616,255),0))=0,"",INDEX('Disaggregation Data'!$R$315:$R$616,MATCH(LEFT(X609,255),LEFT('Disaggregation Data'!J$315:$J$616,255),0))),"")</f>
        <v/>
      </c>
      <c r="K609" s="471"/>
      <c r="L609" s="471"/>
      <c r="M609" s="471"/>
      <c r="N609" s="471"/>
      <c r="O609" s="471"/>
      <c r="P609" s="416"/>
      <c r="Q609" s="416"/>
      <c r="R609" s="416"/>
      <c r="S609" s="416"/>
      <c r="T609" s="416"/>
      <c r="U609" s="420" t="str">
        <f t="array" ref="U609">IFERROR(IF(INDEX('Disaggregation Data'!$O$315:$O$616,MATCH(LEFT(X609,255),LEFT('Disaggregation Data'!$J$315:$J$616,255),0))=0,"",INDEX('Disaggregation Data'!$O$315:$O$616,MATCH(LEFT(X609,255),LEFT('Disaggregation Data'!J$315:$J$616,255),0))),"")</f>
        <v/>
      </c>
      <c r="V609" s="434" t="str">
        <f t="array" ref="V609">IFERROR(IF(INDEX('Disaggregation Data'!$P$315:$P$616,MATCH(LEFT(X609,255),LEFT('Disaggregation Data'!$J$315:$J$616,255),0))=0,"",INDEX('Disaggregation Data'!$P$315:$P$616,MATCH(LEFT(X609,255),LEFT('Disaggregation Data'!J$315:$J$616,255),0))),"")</f>
        <v/>
      </c>
      <c r="W609" s="514"/>
      <c r="X609" s="514" t="str">
        <f t="shared" si="40"/>
        <v/>
      </c>
      <c r="Y609" s="514">
        <f t="shared" si="41"/>
        <v>242</v>
      </c>
      <c r="Z609" s="514" t="str">
        <f t="shared" si="42"/>
        <v/>
      </c>
      <c r="AA609" s="514" t="b">
        <f t="shared" si="43"/>
        <v>0</v>
      </c>
      <c r="AB609" s="514" t="s">
        <v>2128</v>
      </c>
      <c r="AC609" s="514" t="str">
        <f t="array" ref="AC609">IFERROR(IF(INDEX('Disaggregation Records'!$G$95:$G$183,MATCH(LEFT(Z609,255),LEFT('Disaggregation Records'!$D$95:$D$183,255),0))=0,"",INDEX('Disaggregation Records'!$G$95:$G$183,MATCH(LEFT(Z609,255),LEFT('Disaggregation Records'!$D$95:$D$183,255),0))),"")</f>
        <v/>
      </c>
      <c r="AD609" s="514" t="s">
        <v>896</v>
      </c>
      <c r="AE609" s="379"/>
      <c r="AF609" s="133"/>
      <c r="AG609" s="133"/>
    </row>
    <row r="610" spans="1:33" ht="47.1" customHeight="1" x14ac:dyDescent="0.25">
      <c r="A610" s="396">
        <v>29</v>
      </c>
      <c r="B610" s="414" t="str">
        <f>IFERROR(VLOOKUP(A610,'Coverage Indicators - Section D'!$A$10:$Y$42,25,FALSE),"")</f>
        <v/>
      </c>
      <c r="C610" s="509" t="str">
        <f t="array" ref="C610">IFERROR(IF(INDEX('Disaggregation Records'!$E$95:$E$183,MATCH(LEFT(Z610,255),LEFT('Disaggregation Records'!$D$95:$D$183,255),0))=0,"",INDEX('Disaggregation Records'!$E$95:$E$183,MATCH(LEFT(Z610,255),LEFT('Disaggregation Records'!$D$95:$D$183,255),0))),"")</f>
        <v/>
      </c>
      <c r="D610" s="509" t="str">
        <f t="array" ref="D610">IFERROR(IF(INDEX('Disaggregation Records'!$F$95:$F$183,MATCH(LEFT(Z610,255),LEFT('Disaggregation Records'!$D$95:$D$183,255),0))=0,"",INDEX('Disaggregation Records'!$F$95:$F$183,MATCH(LEFT(Z610,255),LEFT('Disaggregation Records'!$D$95:$D$183,255),0))),"")</f>
        <v/>
      </c>
      <c r="E610" s="416" t="str">
        <f t="array" ref="E610">IFERROR(IF(INDEX('Disaggregation Data'!$K$315:$K$616,MATCH(LEFT(X610,255),LEFT('Disaggregation Data'!$J$315:$J$616,255),0))=0,"",INDEX('Disaggregation Data'!$K$315:$K$616,MATCH(LEFT(X610,255),LEFT('Disaggregation Data'!J$315:$J$616,255),0))),"")</f>
        <v/>
      </c>
      <c r="F610" s="417" t="str">
        <f t="array" ref="F610">IFERROR(IF(INDEX('Disaggregation Data'!$L$315:$L$616,MATCH(LEFT(X610,255),LEFT('Disaggregation Data'!$J$315:$J$616,255),0))=0,"",INDEX('Disaggregation Data'!$L$315:$L$616,MATCH(LEFT(X610,255),LEFT('Disaggregation Data'!J$315:$J$616,255),0))),"")</f>
        <v/>
      </c>
      <c r="G610" s="481" t="str">
        <f t="array" ref="G610">IFERROR(IF(INDEX('Disaggregation Data'!$M$315:$M$616,MATCH(LEFT(X610,255),LEFT('Disaggregation Data'!$J$315:$J$616,255),0))=0,(E610/F610)*100,INDEX('Disaggregation Data'!$M$315:$M$616,MATCH(LEFT(X610,255),LEFT('Disaggregation Data'!J$315:$J$616,255),0))),"")</f>
        <v/>
      </c>
      <c r="H610" s="420" t="str">
        <f t="array" ref="H610">IFERROR(IF(INDEX('Disaggregation Data'!$N$315:$N$616,MATCH(LEFT(X610,255),LEFT('Disaggregation Data'!$J$315:$J$616,255),0))=0,"",INDEX('Disaggregation Data'!$N$315:$N$616,MATCH(LEFT(X610,255),LEFT('Disaggregation Data'!J$315:$J$616,255),0))),"")</f>
        <v/>
      </c>
      <c r="I610" s="420" t="str">
        <f t="array" ref="I610">IFERROR(IF(INDEX('Disaggregation Data'!$Q$315:$Q$616,MATCH(LEFT(X610,255),LEFT('Disaggregation Data'!$J$315:$J$616,255),0))=0,"",INDEX('Disaggregation Data'!$Q$315:$Q$616,MATCH(LEFT(X610,255),LEFT('Disaggregation Data'!J$315:$J$616,255),0))),"")</f>
        <v/>
      </c>
      <c r="J610" s="434" t="str">
        <f t="array" ref="J610">IFERROR(IF(INDEX('Disaggregation Data'!$R$315:$R$616,MATCH(LEFT(X610,255),LEFT('Disaggregation Data'!$J$315:$J$616,255),0))=0,"",INDEX('Disaggregation Data'!$R$315:$R$616,MATCH(LEFT(X610,255),LEFT('Disaggregation Data'!J$315:$J$616,255),0))),"")</f>
        <v/>
      </c>
      <c r="K610" s="471"/>
      <c r="L610" s="471"/>
      <c r="M610" s="471"/>
      <c r="N610" s="471"/>
      <c r="O610" s="471"/>
      <c r="P610" s="416"/>
      <c r="Q610" s="416"/>
      <c r="R610" s="416"/>
      <c r="S610" s="416"/>
      <c r="T610" s="416"/>
      <c r="U610" s="420" t="str">
        <f t="array" ref="U610">IFERROR(IF(INDEX('Disaggregation Data'!$O$315:$O$616,MATCH(LEFT(X610,255),LEFT('Disaggregation Data'!$J$315:$J$616,255),0))=0,"",INDEX('Disaggregation Data'!$O$315:$O$616,MATCH(LEFT(X610,255),LEFT('Disaggregation Data'!J$315:$J$616,255),0))),"")</f>
        <v/>
      </c>
      <c r="V610" s="434" t="str">
        <f t="array" ref="V610">IFERROR(IF(INDEX('Disaggregation Data'!$P$315:$P$616,MATCH(LEFT(X610,255),LEFT('Disaggregation Data'!$J$315:$J$616,255),0))=0,"",INDEX('Disaggregation Data'!$P$315:$P$616,MATCH(LEFT(X610,255),LEFT('Disaggregation Data'!J$315:$J$616,255),0))),"")</f>
        <v/>
      </c>
      <c r="W610" s="514"/>
      <c r="X610" s="514" t="str">
        <f t="shared" si="40"/>
        <v/>
      </c>
      <c r="Y610" s="514">
        <f t="shared" si="41"/>
        <v>243</v>
      </c>
      <c r="Z610" s="514" t="str">
        <f t="shared" si="42"/>
        <v/>
      </c>
      <c r="AA610" s="514" t="b">
        <f t="shared" si="43"/>
        <v>0</v>
      </c>
      <c r="AB610" s="514" t="s">
        <v>2129</v>
      </c>
      <c r="AC610" s="514" t="str">
        <f t="array" ref="AC610">IFERROR(IF(INDEX('Disaggregation Records'!$G$95:$G$183,MATCH(LEFT(Z610,255),LEFT('Disaggregation Records'!$D$95:$D$183,255),0))=0,"",INDEX('Disaggregation Records'!$G$95:$G$183,MATCH(LEFT(Z610,255),LEFT('Disaggregation Records'!$D$95:$D$183,255),0))),"")</f>
        <v/>
      </c>
      <c r="AD610" s="514" t="s">
        <v>896</v>
      </c>
      <c r="AE610" s="379"/>
      <c r="AF610" s="133"/>
      <c r="AG610" s="133"/>
    </row>
    <row r="611" spans="1:33" ht="47.1" customHeight="1" x14ac:dyDescent="0.25">
      <c r="A611" s="396">
        <v>29</v>
      </c>
      <c r="B611" s="414" t="str">
        <f>IFERROR(VLOOKUP(A611,'Coverage Indicators - Section D'!$A$10:$Y$42,25,FALSE),"")</f>
        <v/>
      </c>
      <c r="C611" s="509" t="str">
        <f t="array" ref="C611">IFERROR(IF(INDEX('Disaggregation Records'!$E$95:$E$183,MATCH(LEFT(Z611,255),LEFT('Disaggregation Records'!$D$95:$D$183,255),0))=0,"",INDEX('Disaggregation Records'!$E$95:$E$183,MATCH(LEFT(Z611,255),LEFT('Disaggregation Records'!$D$95:$D$183,255),0))),"")</f>
        <v/>
      </c>
      <c r="D611" s="509" t="str">
        <f t="array" ref="D611">IFERROR(IF(INDEX('Disaggregation Records'!$F$95:$F$183,MATCH(LEFT(Z611,255),LEFT('Disaggregation Records'!$D$95:$D$183,255),0))=0,"",INDEX('Disaggregation Records'!$F$95:$F$183,MATCH(LEFT(Z611,255),LEFT('Disaggregation Records'!$D$95:$D$183,255),0))),"")</f>
        <v/>
      </c>
      <c r="E611" s="416" t="str">
        <f t="array" ref="E611">IFERROR(IF(INDEX('Disaggregation Data'!$K$315:$K$616,MATCH(LEFT(X611,255),LEFT('Disaggregation Data'!$J$315:$J$616,255),0))=0,"",INDEX('Disaggregation Data'!$K$315:$K$616,MATCH(LEFT(X611,255),LEFT('Disaggregation Data'!J$315:$J$616,255),0))),"")</f>
        <v/>
      </c>
      <c r="F611" s="417" t="str">
        <f t="array" ref="F611">IFERROR(IF(INDEX('Disaggregation Data'!$L$315:$L$616,MATCH(LEFT(X611,255),LEFT('Disaggregation Data'!$J$315:$J$616,255),0))=0,"",INDEX('Disaggregation Data'!$L$315:$L$616,MATCH(LEFT(X611,255),LEFT('Disaggregation Data'!J$315:$J$616,255),0))),"")</f>
        <v/>
      </c>
      <c r="G611" s="481" t="str">
        <f t="array" ref="G611">IFERROR(IF(INDEX('Disaggregation Data'!$M$315:$M$616,MATCH(LEFT(X611,255),LEFT('Disaggregation Data'!$J$315:$J$616,255),0))=0,(E611/F611)*100,INDEX('Disaggregation Data'!$M$315:$M$616,MATCH(LEFT(X611,255),LEFT('Disaggregation Data'!J$315:$J$616,255),0))),"")</f>
        <v/>
      </c>
      <c r="H611" s="420" t="str">
        <f t="array" ref="H611">IFERROR(IF(INDEX('Disaggregation Data'!$N$315:$N$616,MATCH(LEFT(X611,255),LEFT('Disaggregation Data'!$J$315:$J$616,255),0))=0,"",INDEX('Disaggregation Data'!$N$315:$N$616,MATCH(LEFT(X611,255),LEFT('Disaggregation Data'!J$315:$J$616,255),0))),"")</f>
        <v/>
      </c>
      <c r="I611" s="420" t="str">
        <f t="array" ref="I611">IFERROR(IF(INDEX('Disaggregation Data'!$Q$315:$Q$616,MATCH(LEFT(X611,255),LEFT('Disaggregation Data'!$J$315:$J$616,255),0))=0,"",INDEX('Disaggregation Data'!$Q$315:$Q$616,MATCH(LEFT(X611,255),LEFT('Disaggregation Data'!J$315:$J$616,255),0))),"")</f>
        <v/>
      </c>
      <c r="J611" s="434" t="str">
        <f t="array" ref="J611">IFERROR(IF(INDEX('Disaggregation Data'!$R$315:$R$616,MATCH(LEFT(X611,255),LEFT('Disaggregation Data'!$J$315:$J$616,255),0))=0,"",INDEX('Disaggregation Data'!$R$315:$R$616,MATCH(LEFT(X611,255),LEFT('Disaggregation Data'!J$315:$J$616,255),0))),"")</f>
        <v/>
      </c>
      <c r="K611" s="471"/>
      <c r="L611" s="471"/>
      <c r="M611" s="471"/>
      <c r="N611" s="471"/>
      <c r="O611" s="471"/>
      <c r="P611" s="416"/>
      <c r="Q611" s="416"/>
      <c r="R611" s="416"/>
      <c r="S611" s="416"/>
      <c r="T611" s="416"/>
      <c r="U611" s="420" t="str">
        <f t="array" ref="U611">IFERROR(IF(INDEX('Disaggregation Data'!$O$315:$O$616,MATCH(LEFT(X611,255),LEFT('Disaggregation Data'!$J$315:$J$616,255),0))=0,"",INDEX('Disaggregation Data'!$O$315:$O$616,MATCH(LEFT(X611,255),LEFT('Disaggregation Data'!J$315:$J$616,255),0))),"")</f>
        <v/>
      </c>
      <c r="V611" s="434" t="str">
        <f t="array" ref="V611">IFERROR(IF(INDEX('Disaggregation Data'!$P$315:$P$616,MATCH(LEFT(X611,255),LEFT('Disaggregation Data'!$J$315:$J$616,255),0))=0,"",INDEX('Disaggregation Data'!$P$315:$P$616,MATCH(LEFT(X611,255),LEFT('Disaggregation Data'!J$315:$J$616,255),0))),"")</f>
        <v/>
      </c>
      <c r="W611" s="514"/>
      <c r="X611" s="514" t="str">
        <f t="shared" si="40"/>
        <v/>
      </c>
      <c r="Y611" s="514">
        <f t="shared" si="41"/>
        <v>244</v>
      </c>
      <c r="Z611" s="514" t="str">
        <f t="shared" si="42"/>
        <v/>
      </c>
      <c r="AA611" s="514" t="b">
        <f t="shared" si="43"/>
        <v>0</v>
      </c>
      <c r="AB611" s="514" t="s">
        <v>2130</v>
      </c>
      <c r="AC611" s="514" t="str">
        <f t="array" ref="AC611">IFERROR(IF(INDEX('Disaggregation Records'!$G$95:$G$183,MATCH(LEFT(Z611,255),LEFT('Disaggregation Records'!$D$95:$D$183,255),0))=0,"",INDEX('Disaggregation Records'!$G$95:$G$183,MATCH(LEFT(Z611,255),LEFT('Disaggregation Records'!$D$95:$D$183,255),0))),"")</f>
        <v/>
      </c>
      <c r="AD611" s="514" t="s">
        <v>896</v>
      </c>
      <c r="AE611" s="379"/>
      <c r="AF611" s="133"/>
      <c r="AG611" s="133"/>
    </row>
    <row r="612" spans="1:33" ht="47.1" customHeight="1" x14ac:dyDescent="0.25">
      <c r="A612" s="396">
        <v>29</v>
      </c>
      <c r="B612" s="414" t="str">
        <f>IFERROR(VLOOKUP(A612,'Coverage Indicators - Section D'!$A$10:$Y$42,25,FALSE),"")</f>
        <v/>
      </c>
      <c r="C612" s="509" t="str">
        <f t="array" ref="C612">IFERROR(IF(INDEX('Disaggregation Records'!$E$95:$E$183,MATCH(LEFT(Z612,255),LEFT('Disaggregation Records'!$D$95:$D$183,255),0))=0,"",INDEX('Disaggregation Records'!$E$95:$E$183,MATCH(LEFT(Z612,255),LEFT('Disaggregation Records'!$D$95:$D$183,255),0))),"")</f>
        <v/>
      </c>
      <c r="D612" s="509" t="str">
        <f t="array" ref="D612">IFERROR(IF(INDEX('Disaggregation Records'!$F$95:$F$183,MATCH(LEFT(Z612,255),LEFT('Disaggregation Records'!$D$95:$D$183,255),0))=0,"",INDEX('Disaggregation Records'!$F$95:$F$183,MATCH(LEFT(Z612,255),LEFT('Disaggregation Records'!$D$95:$D$183,255),0))),"")</f>
        <v/>
      </c>
      <c r="E612" s="416" t="str">
        <f t="array" ref="E612">IFERROR(IF(INDEX('Disaggregation Data'!$K$315:$K$616,MATCH(LEFT(X612,255),LEFT('Disaggregation Data'!$J$315:$J$616,255),0))=0,"",INDEX('Disaggregation Data'!$K$315:$K$616,MATCH(LEFT(X612,255),LEFT('Disaggregation Data'!J$315:$J$616,255),0))),"")</f>
        <v/>
      </c>
      <c r="F612" s="417" t="str">
        <f t="array" ref="F612">IFERROR(IF(INDEX('Disaggregation Data'!$L$315:$L$616,MATCH(LEFT(X612,255),LEFT('Disaggregation Data'!$J$315:$J$616,255),0))=0,"",INDEX('Disaggregation Data'!$L$315:$L$616,MATCH(LEFT(X612,255),LEFT('Disaggregation Data'!J$315:$J$616,255),0))),"")</f>
        <v/>
      </c>
      <c r="G612" s="481" t="str">
        <f t="array" ref="G612">IFERROR(IF(INDEX('Disaggregation Data'!$M$315:$M$616,MATCH(LEFT(X612,255),LEFT('Disaggregation Data'!$J$315:$J$616,255),0))=0,(E612/F612)*100,INDEX('Disaggregation Data'!$M$315:$M$616,MATCH(LEFT(X612,255),LEFT('Disaggregation Data'!J$315:$J$616,255),0))),"")</f>
        <v/>
      </c>
      <c r="H612" s="420" t="str">
        <f t="array" ref="H612">IFERROR(IF(INDEX('Disaggregation Data'!$N$315:$N$616,MATCH(LEFT(X612,255),LEFT('Disaggregation Data'!$J$315:$J$616,255),0))=0,"",INDEX('Disaggregation Data'!$N$315:$N$616,MATCH(LEFT(X612,255),LEFT('Disaggregation Data'!J$315:$J$616,255),0))),"")</f>
        <v/>
      </c>
      <c r="I612" s="420" t="str">
        <f t="array" ref="I612">IFERROR(IF(INDEX('Disaggregation Data'!$Q$315:$Q$616,MATCH(LEFT(X612,255),LEFT('Disaggregation Data'!$J$315:$J$616,255),0))=0,"",INDEX('Disaggregation Data'!$Q$315:$Q$616,MATCH(LEFT(X612,255),LEFT('Disaggregation Data'!J$315:$J$616,255),0))),"")</f>
        <v/>
      </c>
      <c r="J612" s="434" t="str">
        <f t="array" ref="J612">IFERROR(IF(INDEX('Disaggregation Data'!$R$315:$R$616,MATCH(LEFT(X612,255),LEFT('Disaggregation Data'!$J$315:$J$616,255),0))=0,"",INDEX('Disaggregation Data'!$R$315:$R$616,MATCH(LEFT(X612,255),LEFT('Disaggregation Data'!J$315:$J$616,255),0))),"")</f>
        <v/>
      </c>
      <c r="K612" s="471"/>
      <c r="L612" s="471"/>
      <c r="M612" s="471"/>
      <c r="N612" s="471"/>
      <c r="O612" s="471"/>
      <c r="P612" s="416"/>
      <c r="Q612" s="416"/>
      <c r="R612" s="416"/>
      <c r="S612" s="416"/>
      <c r="T612" s="416"/>
      <c r="U612" s="420" t="str">
        <f t="array" ref="U612">IFERROR(IF(INDEX('Disaggregation Data'!$O$315:$O$616,MATCH(LEFT(X612,255),LEFT('Disaggregation Data'!$J$315:$J$616,255),0))=0,"",INDEX('Disaggregation Data'!$O$315:$O$616,MATCH(LEFT(X612,255),LEFT('Disaggregation Data'!J$315:$J$616,255),0))),"")</f>
        <v/>
      </c>
      <c r="V612" s="434" t="str">
        <f t="array" ref="V612">IFERROR(IF(INDEX('Disaggregation Data'!$P$315:$P$616,MATCH(LEFT(X612,255),LEFT('Disaggregation Data'!$J$315:$J$616,255),0))=0,"",INDEX('Disaggregation Data'!$P$315:$P$616,MATCH(LEFT(X612,255),LEFT('Disaggregation Data'!J$315:$J$616,255),0))),"")</f>
        <v/>
      </c>
      <c r="W612" s="514"/>
      <c r="X612" s="514" t="str">
        <f t="shared" si="40"/>
        <v/>
      </c>
      <c r="Y612" s="514">
        <f t="shared" si="41"/>
        <v>245</v>
      </c>
      <c r="Z612" s="514" t="str">
        <f t="shared" si="42"/>
        <v/>
      </c>
      <c r="AA612" s="514" t="b">
        <f t="shared" si="43"/>
        <v>0</v>
      </c>
      <c r="AB612" s="514" t="s">
        <v>2131</v>
      </c>
      <c r="AC612" s="514" t="str">
        <f t="array" ref="AC612">IFERROR(IF(INDEX('Disaggregation Records'!$G$95:$G$183,MATCH(LEFT(Z612,255),LEFT('Disaggregation Records'!$D$95:$D$183,255),0))=0,"",INDEX('Disaggregation Records'!$G$95:$G$183,MATCH(LEFT(Z612,255),LEFT('Disaggregation Records'!$D$95:$D$183,255),0))),"")</f>
        <v/>
      </c>
      <c r="AD612" s="514" t="s">
        <v>896</v>
      </c>
      <c r="AE612" s="379"/>
      <c r="AF612" s="133"/>
      <c r="AG612" s="133"/>
    </row>
    <row r="613" spans="1:33" ht="47.1" customHeight="1" x14ac:dyDescent="0.25">
      <c r="A613" s="396">
        <v>29</v>
      </c>
      <c r="B613" s="414" t="str">
        <f>IFERROR(VLOOKUP(A613,'Coverage Indicators - Section D'!$A$10:$Y$42,25,FALSE),"")</f>
        <v/>
      </c>
      <c r="C613" s="509" t="str">
        <f t="array" ref="C613">IFERROR(IF(INDEX('Disaggregation Records'!$E$95:$E$183,MATCH(LEFT(Z613,255),LEFT('Disaggregation Records'!$D$95:$D$183,255),0))=0,"",INDEX('Disaggregation Records'!$E$95:$E$183,MATCH(LEFT(Z613,255),LEFT('Disaggregation Records'!$D$95:$D$183,255),0))),"")</f>
        <v/>
      </c>
      <c r="D613" s="509" t="str">
        <f t="array" ref="D613">IFERROR(IF(INDEX('Disaggregation Records'!$F$95:$F$183,MATCH(LEFT(Z613,255),LEFT('Disaggregation Records'!$D$95:$D$183,255),0))=0,"",INDEX('Disaggregation Records'!$F$95:$F$183,MATCH(LEFT(Z613,255),LEFT('Disaggregation Records'!$D$95:$D$183,255),0))),"")</f>
        <v/>
      </c>
      <c r="E613" s="416" t="str">
        <f t="array" ref="E613">IFERROR(IF(INDEX('Disaggregation Data'!$K$315:$K$616,MATCH(LEFT(X613,255),LEFT('Disaggregation Data'!$J$315:$J$616,255),0))=0,"",INDEX('Disaggregation Data'!$K$315:$K$616,MATCH(LEFT(X613,255),LEFT('Disaggregation Data'!J$315:$J$616,255),0))),"")</f>
        <v/>
      </c>
      <c r="F613" s="417" t="str">
        <f t="array" ref="F613">IFERROR(IF(INDEX('Disaggregation Data'!$L$315:$L$616,MATCH(LEFT(X613,255),LEFT('Disaggregation Data'!$J$315:$J$616,255),0))=0,"",INDEX('Disaggregation Data'!$L$315:$L$616,MATCH(LEFT(X613,255),LEFT('Disaggregation Data'!J$315:$J$616,255),0))),"")</f>
        <v/>
      </c>
      <c r="G613" s="481" t="str">
        <f t="array" ref="G613">IFERROR(IF(INDEX('Disaggregation Data'!$M$315:$M$616,MATCH(LEFT(X613,255),LEFT('Disaggregation Data'!$J$315:$J$616,255),0))=0,(E613/F613)*100,INDEX('Disaggregation Data'!$M$315:$M$616,MATCH(LEFT(X613,255),LEFT('Disaggregation Data'!J$315:$J$616,255),0))),"")</f>
        <v/>
      </c>
      <c r="H613" s="420" t="str">
        <f t="array" ref="H613">IFERROR(IF(INDEX('Disaggregation Data'!$N$315:$N$616,MATCH(LEFT(X613,255),LEFT('Disaggregation Data'!$J$315:$J$616,255),0))=0,"",INDEX('Disaggregation Data'!$N$315:$N$616,MATCH(LEFT(X613,255),LEFT('Disaggregation Data'!J$315:$J$616,255),0))),"")</f>
        <v/>
      </c>
      <c r="I613" s="420" t="str">
        <f t="array" ref="I613">IFERROR(IF(INDEX('Disaggregation Data'!$Q$315:$Q$616,MATCH(LEFT(X613,255),LEFT('Disaggregation Data'!$J$315:$J$616,255),0))=0,"",INDEX('Disaggregation Data'!$Q$315:$Q$616,MATCH(LEFT(X613,255),LEFT('Disaggregation Data'!J$315:$J$616,255),0))),"")</f>
        <v/>
      </c>
      <c r="J613" s="434" t="str">
        <f t="array" ref="J613">IFERROR(IF(INDEX('Disaggregation Data'!$R$315:$R$616,MATCH(LEFT(X613,255),LEFT('Disaggregation Data'!$J$315:$J$616,255),0))=0,"",INDEX('Disaggregation Data'!$R$315:$R$616,MATCH(LEFT(X613,255),LEFT('Disaggregation Data'!J$315:$J$616,255),0))),"")</f>
        <v/>
      </c>
      <c r="K613" s="471"/>
      <c r="L613" s="471"/>
      <c r="M613" s="471"/>
      <c r="N613" s="471"/>
      <c r="O613" s="471"/>
      <c r="P613" s="416"/>
      <c r="Q613" s="416"/>
      <c r="R613" s="416"/>
      <c r="S613" s="416"/>
      <c r="T613" s="416"/>
      <c r="U613" s="420" t="str">
        <f t="array" ref="U613">IFERROR(IF(INDEX('Disaggregation Data'!$O$315:$O$616,MATCH(LEFT(X613,255),LEFT('Disaggregation Data'!$J$315:$J$616,255),0))=0,"",INDEX('Disaggregation Data'!$O$315:$O$616,MATCH(LEFT(X613,255),LEFT('Disaggregation Data'!J$315:$J$616,255),0))),"")</f>
        <v/>
      </c>
      <c r="V613" s="434" t="str">
        <f t="array" ref="V613">IFERROR(IF(INDEX('Disaggregation Data'!$P$315:$P$616,MATCH(LEFT(X613,255),LEFT('Disaggregation Data'!$J$315:$J$616,255),0))=0,"",INDEX('Disaggregation Data'!$P$315:$P$616,MATCH(LEFT(X613,255),LEFT('Disaggregation Data'!J$315:$J$616,255),0))),"")</f>
        <v/>
      </c>
      <c r="W613" s="514"/>
      <c r="X613" s="514" t="str">
        <f t="shared" si="40"/>
        <v/>
      </c>
      <c r="Y613" s="514">
        <f t="shared" si="41"/>
        <v>246</v>
      </c>
      <c r="Z613" s="514" t="str">
        <f t="shared" si="42"/>
        <v/>
      </c>
      <c r="AA613" s="514" t="b">
        <f t="shared" si="43"/>
        <v>0</v>
      </c>
      <c r="AB613" s="514" t="s">
        <v>2132</v>
      </c>
      <c r="AC613" s="514" t="str">
        <f t="array" ref="AC613">IFERROR(IF(INDEX('Disaggregation Records'!$G$95:$G$183,MATCH(LEFT(Z613,255),LEFT('Disaggregation Records'!$D$95:$D$183,255),0))=0,"",INDEX('Disaggregation Records'!$G$95:$G$183,MATCH(LEFT(Z613,255),LEFT('Disaggregation Records'!$D$95:$D$183,255),0))),"")</f>
        <v/>
      </c>
      <c r="AD613" s="514" t="s">
        <v>896</v>
      </c>
      <c r="AE613" s="379"/>
      <c r="AF613" s="133"/>
      <c r="AG613" s="133"/>
    </row>
    <row r="614" spans="1:33" ht="47.1" customHeight="1" x14ac:dyDescent="0.25">
      <c r="A614" s="396">
        <v>29</v>
      </c>
      <c r="B614" s="414" t="str">
        <f>IFERROR(VLOOKUP(A614,'Coverage Indicators - Section D'!$A$10:$Y$42,25,FALSE),"")</f>
        <v/>
      </c>
      <c r="C614" s="509" t="str">
        <f t="array" ref="C614">IFERROR(IF(INDEX('Disaggregation Records'!$E$95:$E$183,MATCH(LEFT(Z614,255),LEFT('Disaggregation Records'!$D$95:$D$183,255),0))=0,"",INDEX('Disaggregation Records'!$E$95:$E$183,MATCH(LEFT(Z614,255),LEFT('Disaggregation Records'!$D$95:$D$183,255),0))),"")</f>
        <v/>
      </c>
      <c r="D614" s="509" t="str">
        <f t="array" ref="D614">IFERROR(IF(INDEX('Disaggregation Records'!$F$95:$F$183,MATCH(LEFT(Z614,255),LEFT('Disaggregation Records'!$D$95:$D$183,255),0))=0,"",INDEX('Disaggregation Records'!$F$95:$F$183,MATCH(LEFT(Z614,255),LEFT('Disaggregation Records'!$D$95:$D$183,255),0))),"")</f>
        <v/>
      </c>
      <c r="E614" s="416" t="str">
        <f t="array" ref="E614">IFERROR(IF(INDEX('Disaggregation Data'!$K$315:$K$616,MATCH(LEFT(X614,255),LEFT('Disaggregation Data'!$J$315:$J$616,255),0))=0,"",INDEX('Disaggregation Data'!$K$315:$K$616,MATCH(LEFT(X614,255),LEFT('Disaggregation Data'!J$315:$J$616,255),0))),"")</f>
        <v/>
      </c>
      <c r="F614" s="417" t="str">
        <f t="array" ref="F614">IFERROR(IF(INDEX('Disaggregation Data'!$L$315:$L$616,MATCH(LEFT(X614,255),LEFT('Disaggregation Data'!$J$315:$J$616,255),0))=0,"",INDEX('Disaggregation Data'!$L$315:$L$616,MATCH(LEFT(X614,255),LEFT('Disaggregation Data'!J$315:$J$616,255),0))),"")</f>
        <v/>
      </c>
      <c r="G614" s="481" t="str">
        <f t="array" ref="G614">IFERROR(IF(INDEX('Disaggregation Data'!$M$315:$M$616,MATCH(LEFT(X614,255),LEFT('Disaggregation Data'!$J$315:$J$616,255),0))=0,(E614/F614)*100,INDEX('Disaggregation Data'!$M$315:$M$616,MATCH(LEFT(X614,255),LEFT('Disaggregation Data'!J$315:$J$616,255),0))),"")</f>
        <v/>
      </c>
      <c r="H614" s="420" t="str">
        <f t="array" ref="H614">IFERROR(IF(INDEX('Disaggregation Data'!$N$315:$N$616,MATCH(LEFT(X614,255),LEFT('Disaggregation Data'!$J$315:$J$616,255),0))=0,"",INDEX('Disaggregation Data'!$N$315:$N$616,MATCH(LEFT(X614,255),LEFT('Disaggregation Data'!J$315:$J$616,255),0))),"")</f>
        <v/>
      </c>
      <c r="I614" s="420" t="str">
        <f t="array" ref="I614">IFERROR(IF(INDEX('Disaggregation Data'!$Q$315:$Q$616,MATCH(LEFT(X614,255),LEFT('Disaggregation Data'!$J$315:$J$616,255),0))=0,"",INDEX('Disaggregation Data'!$Q$315:$Q$616,MATCH(LEFT(X614,255),LEFT('Disaggregation Data'!J$315:$J$616,255),0))),"")</f>
        <v/>
      </c>
      <c r="J614" s="434" t="str">
        <f t="array" ref="J614">IFERROR(IF(INDEX('Disaggregation Data'!$R$315:$R$616,MATCH(LEFT(X614,255),LEFT('Disaggregation Data'!$J$315:$J$616,255),0))=0,"",INDEX('Disaggregation Data'!$R$315:$R$616,MATCH(LEFT(X614,255),LEFT('Disaggregation Data'!J$315:$J$616,255),0))),"")</f>
        <v/>
      </c>
      <c r="K614" s="471"/>
      <c r="L614" s="471"/>
      <c r="M614" s="471"/>
      <c r="N614" s="471"/>
      <c r="O614" s="471"/>
      <c r="P614" s="416"/>
      <c r="Q614" s="416"/>
      <c r="R614" s="416"/>
      <c r="S614" s="416"/>
      <c r="T614" s="416"/>
      <c r="U614" s="420" t="str">
        <f t="array" ref="U614">IFERROR(IF(INDEX('Disaggregation Data'!$O$315:$O$616,MATCH(LEFT(X614,255),LEFT('Disaggregation Data'!$J$315:$J$616,255),0))=0,"",INDEX('Disaggregation Data'!$O$315:$O$616,MATCH(LEFT(X614,255),LEFT('Disaggregation Data'!J$315:$J$616,255),0))),"")</f>
        <v/>
      </c>
      <c r="V614" s="434" t="str">
        <f t="array" ref="V614">IFERROR(IF(INDEX('Disaggregation Data'!$P$315:$P$616,MATCH(LEFT(X614,255),LEFT('Disaggregation Data'!$J$315:$J$616,255),0))=0,"",INDEX('Disaggregation Data'!$P$315:$P$616,MATCH(LEFT(X614,255),LEFT('Disaggregation Data'!J$315:$J$616,255),0))),"")</f>
        <v/>
      </c>
      <c r="W614" s="514"/>
      <c r="X614" s="514" t="str">
        <f t="shared" si="40"/>
        <v/>
      </c>
      <c r="Y614" s="514">
        <f t="shared" si="41"/>
        <v>247</v>
      </c>
      <c r="Z614" s="514" t="str">
        <f t="shared" si="42"/>
        <v/>
      </c>
      <c r="AA614" s="514" t="b">
        <f t="shared" si="43"/>
        <v>0</v>
      </c>
      <c r="AB614" s="514" t="s">
        <v>2133</v>
      </c>
      <c r="AC614" s="514" t="str">
        <f t="array" ref="AC614">IFERROR(IF(INDEX('Disaggregation Records'!$G$95:$G$183,MATCH(LEFT(Z614,255),LEFT('Disaggregation Records'!$D$95:$D$183,255),0))=0,"",INDEX('Disaggregation Records'!$G$95:$G$183,MATCH(LEFT(Z614,255),LEFT('Disaggregation Records'!$D$95:$D$183,255),0))),"")</f>
        <v/>
      </c>
      <c r="AD614" s="514" t="s">
        <v>896</v>
      </c>
      <c r="AE614" s="379"/>
      <c r="AF614" s="133"/>
      <c r="AG614" s="133"/>
    </row>
    <row r="615" spans="1:33" ht="47.1" customHeight="1" x14ac:dyDescent="0.25">
      <c r="A615" s="396">
        <v>29</v>
      </c>
      <c r="B615" s="414" t="str">
        <f>IFERROR(VLOOKUP(A615,'Coverage Indicators - Section D'!$A$10:$Y$42,25,FALSE),"")</f>
        <v/>
      </c>
      <c r="C615" s="509" t="str">
        <f t="array" ref="C615">IFERROR(IF(INDEX('Disaggregation Records'!$E$95:$E$183,MATCH(LEFT(Z615,255),LEFT('Disaggregation Records'!$D$95:$D$183,255),0))=0,"",INDEX('Disaggregation Records'!$E$95:$E$183,MATCH(LEFT(Z615,255),LEFT('Disaggregation Records'!$D$95:$D$183,255),0))),"")</f>
        <v/>
      </c>
      <c r="D615" s="509" t="str">
        <f t="array" ref="D615">IFERROR(IF(INDEX('Disaggregation Records'!$F$95:$F$183,MATCH(LEFT(Z615,255),LEFT('Disaggregation Records'!$D$95:$D$183,255),0))=0,"",INDEX('Disaggregation Records'!$F$95:$F$183,MATCH(LEFT(Z615,255),LEFT('Disaggregation Records'!$D$95:$D$183,255),0))),"")</f>
        <v/>
      </c>
      <c r="E615" s="416" t="str">
        <f t="array" ref="E615">IFERROR(IF(INDEX('Disaggregation Data'!$K$315:$K$616,MATCH(LEFT(X615,255),LEFT('Disaggregation Data'!$J$315:$J$616,255),0))=0,"",INDEX('Disaggregation Data'!$K$315:$K$616,MATCH(LEFT(X615,255),LEFT('Disaggregation Data'!J$315:$J$616,255),0))),"")</f>
        <v/>
      </c>
      <c r="F615" s="417" t="str">
        <f t="array" ref="F615">IFERROR(IF(INDEX('Disaggregation Data'!$L$315:$L$616,MATCH(LEFT(X615,255),LEFT('Disaggregation Data'!$J$315:$J$616,255),0))=0,"",INDEX('Disaggregation Data'!$L$315:$L$616,MATCH(LEFT(X615,255),LEFT('Disaggregation Data'!J$315:$J$616,255),0))),"")</f>
        <v/>
      </c>
      <c r="G615" s="481" t="str">
        <f t="array" ref="G615">IFERROR(IF(INDEX('Disaggregation Data'!$M$315:$M$616,MATCH(LEFT(X615,255),LEFT('Disaggregation Data'!$J$315:$J$616,255),0))=0,(E615/F615)*100,INDEX('Disaggregation Data'!$M$315:$M$616,MATCH(LEFT(X615,255),LEFT('Disaggregation Data'!J$315:$J$616,255),0))),"")</f>
        <v/>
      </c>
      <c r="H615" s="420" t="str">
        <f t="array" ref="H615">IFERROR(IF(INDEX('Disaggregation Data'!$N$315:$N$616,MATCH(LEFT(X615,255),LEFT('Disaggregation Data'!$J$315:$J$616,255),0))=0,"",INDEX('Disaggregation Data'!$N$315:$N$616,MATCH(LEFT(X615,255),LEFT('Disaggregation Data'!J$315:$J$616,255),0))),"")</f>
        <v/>
      </c>
      <c r="I615" s="420" t="str">
        <f t="array" ref="I615">IFERROR(IF(INDEX('Disaggregation Data'!$Q$315:$Q$616,MATCH(LEFT(X615,255),LEFT('Disaggregation Data'!$J$315:$J$616,255),0))=0,"",INDEX('Disaggregation Data'!$Q$315:$Q$616,MATCH(LEFT(X615,255),LEFT('Disaggregation Data'!J$315:$J$616,255),0))),"")</f>
        <v/>
      </c>
      <c r="J615" s="434" t="str">
        <f t="array" ref="J615">IFERROR(IF(INDEX('Disaggregation Data'!$R$315:$R$616,MATCH(LEFT(X615,255),LEFT('Disaggregation Data'!$J$315:$J$616,255),0))=0,"",INDEX('Disaggregation Data'!$R$315:$R$616,MATCH(LEFT(X615,255),LEFT('Disaggregation Data'!J$315:$J$616,255),0))),"")</f>
        <v/>
      </c>
      <c r="K615" s="471"/>
      <c r="L615" s="471"/>
      <c r="M615" s="471"/>
      <c r="N615" s="471"/>
      <c r="O615" s="471"/>
      <c r="P615" s="416"/>
      <c r="Q615" s="416"/>
      <c r="R615" s="416"/>
      <c r="S615" s="416"/>
      <c r="T615" s="416"/>
      <c r="U615" s="420" t="str">
        <f t="array" ref="U615">IFERROR(IF(INDEX('Disaggregation Data'!$O$315:$O$616,MATCH(LEFT(X615,255),LEFT('Disaggregation Data'!$J$315:$J$616,255),0))=0,"",INDEX('Disaggregation Data'!$O$315:$O$616,MATCH(LEFT(X615,255),LEFT('Disaggregation Data'!J$315:$J$616,255),0))),"")</f>
        <v/>
      </c>
      <c r="V615" s="434" t="str">
        <f t="array" ref="V615">IFERROR(IF(INDEX('Disaggregation Data'!$P$315:$P$616,MATCH(LEFT(X615,255),LEFT('Disaggregation Data'!$J$315:$J$616,255),0))=0,"",INDEX('Disaggregation Data'!$P$315:$P$616,MATCH(LEFT(X615,255),LEFT('Disaggregation Data'!J$315:$J$616,255),0))),"")</f>
        <v/>
      </c>
      <c r="W615" s="514"/>
      <c r="X615" s="514" t="str">
        <f t="shared" si="40"/>
        <v/>
      </c>
      <c r="Y615" s="514">
        <f t="shared" si="41"/>
        <v>248</v>
      </c>
      <c r="Z615" s="514" t="str">
        <f t="shared" si="42"/>
        <v/>
      </c>
      <c r="AA615" s="514" t="b">
        <f t="shared" si="43"/>
        <v>0</v>
      </c>
      <c r="AB615" s="514" t="s">
        <v>2134</v>
      </c>
      <c r="AC615" s="514" t="str">
        <f t="array" ref="AC615">IFERROR(IF(INDEX('Disaggregation Records'!$G$95:$G$183,MATCH(LEFT(Z615,255),LEFT('Disaggregation Records'!$D$95:$D$183,255),0))=0,"",INDEX('Disaggregation Records'!$G$95:$G$183,MATCH(LEFT(Z615,255),LEFT('Disaggregation Records'!$D$95:$D$183,255),0))),"")</f>
        <v/>
      </c>
      <c r="AD615" s="514" t="s">
        <v>896</v>
      </c>
      <c r="AE615" s="379"/>
      <c r="AF615" s="133"/>
      <c r="AG615" s="133"/>
    </row>
    <row r="616" spans="1:33" ht="47.1" customHeight="1" x14ac:dyDescent="0.25">
      <c r="A616" s="396">
        <v>29</v>
      </c>
      <c r="B616" s="414" t="str">
        <f>IFERROR(VLOOKUP(A616,'Coverage Indicators - Section D'!$A$10:$Y$42,25,FALSE),"")</f>
        <v/>
      </c>
      <c r="C616" s="509" t="str">
        <f t="array" ref="C616">IFERROR(IF(INDEX('Disaggregation Records'!$E$95:$E$183,MATCH(LEFT(Z616,255),LEFT('Disaggregation Records'!$D$95:$D$183,255),0))=0,"",INDEX('Disaggregation Records'!$E$95:$E$183,MATCH(LEFT(Z616,255),LEFT('Disaggregation Records'!$D$95:$D$183,255),0))),"")</f>
        <v/>
      </c>
      <c r="D616" s="509" t="str">
        <f t="array" ref="D616">IFERROR(IF(INDEX('Disaggregation Records'!$F$95:$F$183,MATCH(LEFT(Z616,255),LEFT('Disaggregation Records'!$D$95:$D$183,255),0))=0,"",INDEX('Disaggregation Records'!$F$95:$F$183,MATCH(LEFT(Z616,255),LEFT('Disaggregation Records'!$D$95:$D$183,255),0))),"")</f>
        <v/>
      </c>
      <c r="E616" s="416" t="str">
        <f t="array" ref="E616">IFERROR(IF(INDEX('Disaggregation Data'!$K$315:$K$616,MATCH(LEFT(X616,255),LEFT('Disaggregation Data'!$J$315:$J$616,255),0))=0,"",INDEX('Disaggregation Data'!$K$315:$K$616,MATCH(LEFT(X616,255),LEFT('Disaggregation Data'!J$315:$J$616,255),0))),"")</f>
        <v/>
      </c>
      <c r="F616" s="417" t="str">
        <f t="array" ref="F616">IFERROR(IF(INDEX('Disaggregation Data'!$L$315:$L$616,MATCH(LEFT(X616,255),LEFT('Disaggregation Data'!$J$315:$J$616,255),0))=0,"",INDEX('Disaggregation Data'!$L$315:$L$616,MATCH(LEFT(X616,255),LEFT('Disaggregation Data'!J$315:$J$616,255),0))),"")</f>
        <v/>
      </c>
      <c r="G616" s="481" t="str">
        <f t="array" ref="G616">IFERROR(IF(INDEX('Disaggregation Data'!$M$315:$M$616,MATCH(LEFT(X616,255),LEFT('Disaggregation Data'!$J$315:$J$616,255),0))=0,(E616/F616)*100,INDEX('Disaggregation Data'!$M$315:$M$616,MATCH(LEFT(X616,255),LEFT('Disaggregation Data'!J$315:$J$616,255),0))),"")</f>
        <v/>
      </c>
      <c r="H616" s="420" t="str">
        <f t="array" ref="H616">IFERROR(IF(INDEX('Disaggregation Data'!$N$315:$N$616,MATCH(LEFT(X616,255),LEFT('Disaggregation Data'!$J$315:$J$616,255),0))=0,"",INDEX('Disaggregation Data'!$N$315:$N$616,MATCH(LEFT(X616,255),LEFT('Disaggregation Data'!J$315:$J$616,255),0))),"")</f>
        <v/>
      </c>
      <c r="I616" s="420" t="str">
        <f t="array" ref="I616">IFERROR(IF(INDEX('Disaggregation Data'!$Q$315:$Q$616,MATCH(LEFT(X616,255),LEFT('Disaggregation Data'!$J$315:$J$616,255),0))=0,"",INDEX('Disaggregation Data'!$Q$315:$Q$616,MATCH(LEFT(X616,255),LEFT('Disaggregation Data'!J$315:$J$616,255),0))),"")</f>
        <v/>
      </c>
      <c r="J616" s="434" t="str">
        <f t="array" ref="J616">IFERROR(IF(INDEX('Disaggregation Data'!$R$315:$R$616,MATCH(LEFT(X616,255),LEFT('Disaggregation Data'!$J$315:$J$616,255),0))=0,"",INDEX('Disaggregation Data'!$R$315:$R$616,MATCH(LEFT(X616,255),LEFT('Disaggregation Data'!J$315:$J$616,255),0))),"")</f>
        <v/>
      </c>
      <c r="K616" s="471"/>
      <c r="L616" s="471"/>
      <c r="M616" s="471"/>
      <c r="N616" s="471"/>
      <c r="O616" s="471"/>
      <c r="P616" s="416"/>
      <c r="Q616" s="416"/>
      <c r="R616" s="416"/>
      <c r="S616" s="416"/>
      <c r="T616" s="416"/>
      <c r="U616" s="420" t="str">
        <f t="array" ref="U616">IFERROR(IF(INDEX('Disaggregation Data'!$O$315:$O$616,MATCH(LEFT(X616,255),LEFT('Disaggregation Data'!$J$315:$J$616,255),0))=0,"",INDEX('Disaggregation Data'!$O$315:$O$616,MATCH(LEFT(X616,255),LEFT('Disaggregation Data'!J$315:$J$616,255),0))),"")</f>
        <v/>
      </c>
      <c r="V616" s="434" t="str">
        <f t="array" ref="V616">IFERROR(IF(INDEX('Disaggregation Data'!$P$315:$P$616,MATCH(LEFT(X616,255),LEFT('Disaggregation Data'!$J$315:$J$616,255),0))=0,"",INDEX('Disaggregation Data'!$P$315:$P$616,MATCH(LEFT(X616,255),LEFT('Disaggregation Data'!J$315:$J$616,255),0))),"")</f>
        <v/>
      </c>
      <c r="W616" s="514"/>
      <c r="X616" s="514" t="str">
        <f t="shared" si="40"/>
        <v/>
      </c>
      <c r="Y616" s="514">
        <f t="shared" si="41"/>
        <v>249</v>
      </c>
      <c r="Z616" s="514" t="str">
        <f t="shared" si="42"/>
        <v/>
      </c>
      <c r="AA616" s="514" t="b">
        <f t="shared" si="43"/>
        <v>0</v>
      </c>
      <c r="AB616" s="514" t="s">
        <v>2135</v>
      </c>
      <c r="AC616" s="514" t="str">
        <f t="array" ref="AC616">IFERROR(IF(INDEX('Disaggregation Records'!$G$95:$G$183,MATCH(LEFT(Z616,255),LEFT('Disaggregation Records'!$D$95:$D$183,255),0))=0,"",INDEX('Disaggregation Records'!$G$95:$G$183,MATCH(LEFT(Z616,255),LEFT('Disaggregation Records'!$D$95:$D$183,255),0))),"")</f>
        <v/>
      </c>
      <c r="AD616" s="514" t="s">
        <v>896</v>
      </c>
      <c r="AE616" s="379"/>
      <c r="AF616" s="133"/>
      <c r="AG616" s="133"/>
    </row>
    <row r="617" spans="1:33" ht="47.1" customHeight="1" x14ac:dyDescent="0.25">
      <c r="A617" s="396">
        <v>30</v>
      </c>
      <c r="B617" s="414" t="str">
        <f>IFERROR(VLOOKUP(A617,'Coverage Indicators - Section D'!$A$10:$Y$42,25,FALSE),"")</f>
        <v/>
      </c>
      <c r="C617" s="509" t="str">
        <f t="array" ref="C617">IFERROR(IF(INDEX('Disaggregation Records'!$E$95:$E$183,MATCH(LEFT(Z617,255),LEFT('Disaggregation Records'!$D$95:$D$183,255),0))=0,"",INDEX('Disaggregation Records'!$E$95:$E$183,MATCH(LEFT(Z617,255),LEFT('Disaggregation Records'!$D$95:$D$183,255),0))),"")</f>
        <v/>
      </c>
      <c r="D617" s="509" t="str">
        <f t="array" ref="D617">IFERROR(IF(INDEX('Disaggregation Records'!$F$95:$F$183,MATCH(LEFT(Z617,255),LEFT('Disaggregation Records'!$D$95:$D$183,255),0))=0,"",INDEX('Disaggregation Records'!$F$95:$F$183,MATCH(LEFT(Z617,255),LEFT('Disaggregation Records'!$D$95:$D$183,255),0))),"")</f>
        <v/>
      </c>
      <c r="E617" s="416" t="str">
        <f t="array" ref="E617">IFERROR(IF(INDEX('Disaggregation Data'!$K$315:$K$616,MATCH(LEFT(X617,255),LEFT('Disaggregation Data'!$J$315:$J$616,255),0))=0,"",INDEX('Disaggregation Data'!$K$315:$K$616,MATCH(LEFT(X617,255),LEFT('Disaggregation Data'!J$315:$J$616,255),0))),"")</f>
        <v/>
      </c>
      <c r="F617" s="417" t="str">
        <f t="array" ref="F617">IFERROR(IF(INDEX('Disaggregation Data'!$L$315:$L$616,MATCH(LEFT(X617,255),LEFT('Disaggregation Data'!$J$315:$J$616,255),0))=0,"",INDEX('Disaggregation Data'!$L$315:$L$616,MATCH(LEFT(X617,255),LEFT('Disaggregation Data'!J$315:$J$616,255),0))),"")</f>
        <v/>
      </c>
      <c r="G617" s="481" t="str">
        <f t="array" ref="G617">IFERROR(IF(INDEX('Disaggregation Data'!$M$315:$M$616,MATCH(LEFT(X617,255),LEFT('Disaggregation Data'!$J$315:$J$616,255),0))=0,(E617/F617)*100,INDEX('Disaggregation Data'!$M$315:$M$616,MATCH(LEFT(X617,255),LEFT('Disaggregation Data'!J$315:$J$616,255),0))),"")</f>
        <v/>
      </c>
      <c r="H617" s="420" t="str">
        <f t="array" ref="H617">IFERROR(IF(INDEX('Disaggregation Data'!$N$315:$N$616,MATCH(LEFT(X617,255),LEFT('Disaggregation Data'!$J$315:$J$616,255),0))=0,"",INDEX('Disaggregation Data'!$N$315:$N$616,MATCH(LEFT(X617,255),LEFT('Disaggregation Data'!J$315:$J$616,255),0))),"")</f>
        <v/>
      </c>
      <c r="I617" s="420" t="str">
        <f t="array" ref="I617">IFERROR(IF(INDEX('Disaggregation Data'!$Q$315:$Q$616,MATCH(LEFT(X617,255),LEFT('Disaggregation Data'!$J$315:$J$616,255),0))=0,"",INDEX('Disaggregation Data'!$Q$315:$Q$616,MATCH(LEFT(X617,255),LEFT('Disaggregation Data'!J$315:$J$616,255),0))),"")</f>
        <v/>
      </c>
      <c r="J617" s="434" t="str">
        <f t="array" ref="J617">IFERROR(IF(INDEX('Disaggregation Data'!$R$315:$R$616,MATCH(LEFT(X617,255),LEFT('Disaggregation Data'!$J$315:$J$616,255),0))=0,"",INDEX('Disaggregation Data'!$R$315:$R$616,MATCH(LEFT(X617,255),LEFT('Disaggregation Data'!J$315:$J$616,255),0))),"")</f>
        <v/>
      </c>
      <c r="K617" s="471"/>
      <c r="L617" s="471"/>
      <c r="M617" s="471"/>
      <c r="N617" s="471"/>
      <c r="O617" s="471"/>
      <c r="P617" s="416"/>
      <c r="Q617" s="416"/>
      <c r="R617" s="416"/>
      <c r="S617" s="416"/>
      <c r="T617" s="416"/>
      <c r="U617" s="420" t="str">
        <f t="array" ref="U617">IFERROR(IF(INDEX('Disaggregation Data'!$O$315:$O$616,MATCH(LEFT(X617,255),LEFT('Disaggregation Data'!$J$315:$J$616,255),0))=0,"",INDEX('Disaggregation Data'!$O$315:$O$616,MATCH(LEFT(X617,255),LEFT('Disaggregation Data'!J$315:$J$616,255),0))),"")</f>
        <v/>
      </c>
      <c r="V617" s="434" t="str">
        <f t="array" ref="V617">IFERROR(IF(INDEX('Disaggregation Data'!$P$315:$P$616,MATCH(LEFT(X617,255),LEFT('Disaggregation Data'!$J$315:$J$616,255),0))=0,"",INDEX('Disaggregation Data'!$P$315:$P$616,MATCH(LEFT(X617,255),LEFT('Disaggregation Data'!J$315:$J$616,255),0))),"")</f>
        <v/>
      </c>
      <c r="W617" s="514"/>
      <c r="X617" s="514" t="str">
        <f t="shared" si="40"/>
        <v/>
      </c>
      <c r="Y617" s="514">
        <f t="shared" si="41"/>
        <v>250</v>
      </c>
      <c r="Z617" s="514" t="str">
        <f t="shared" si="42"/>
        <v/>
      </c>
      <c r="AA617" s="514" t="b">
        <f t="shared" si="43"/>
        <v>0</v>
      </c>
      <c r="AB617" s="514" t="s">
        <v>2136</v>
      </c>
      <c r="AC617" s="514" t="str">
        <f t="array" ref="AC617">IFERROR(IF(INDEX('Disaggregation Records'!$G$95:$G$183,MATCH(LEFT(Z617,255),LEFT('Disaggregation Records'!$D$95:$D$183,255),0))=0,"",INDEX('Disaggregation Records'!$G$95:$G$183,MATCH(LEFT(Z617,255),LEFT('Disaggregation Records'!$D$95:$D$183,255),0))),"")</f>
        <v/>
      </c>
      <c r="AD617" s="514" t="s">
        <v>897</v>
      </c>
      <c r="AE617" s="379"/>
      <c r="AF617" s="133"/>
      <c r="AG617" s="133"/>
    </row>
    <row r="618" spans="1:33" ht="47.1" customHeight="1" x14ac:dyDescent="0.25">
      <c r="A618" s="396">
        <v>30</v>
      </c>
      <c r="B618" s="414" t="str">
        <f>IFERROR(VLOOKUP(A618,'Coverage Indicators - Section D'!$A$10:$Y$42,25,FALSE),"")</f>
        <v/>
      </c>
      <c r="C618" s="509" t="str">
        <f t="array" ref="C618">IFERROR(IF(INDEX('Disaggregation Records'!$E$95:$E$183,MATCH(LEFT(Z618,255),LEFT('Disaggregation Records'!$D$95:$D$183,255),0))=0,"",INDEX('Disaggregation Records'!$E$95:$E$183,MATCH(LEFT(Z618,255),LEFT('Disaggregation Records'!$D$95:$D$183,255),0))),"")</f>
        <v/>
      </c>
      <c r="D618" s="509" t="str">
        <f t="array" ref="D618">IFERROR(IF(INDEX('Disaggregation Records'!$F$95:$F$183,MATCH(LEFT(Z618,255),LEFT('Disaggregation Records'!$D$95:$D$183,255),0))=0,"",INDEX('Disaggregation Records'!$F$95:$F$183,MATCH(LEFT(Z618,255),LEFT('Disaggregation Records'!$D$95:$D$183,255),0))),"")</f>
        <v/>
      </c>
      <c r="E618" s="416" t="str">
        <f t="array" ref="E618">IFERROR(IF(INDEX('Disaggregation Data'!$K$315:$K$616,MATCH(LEFT(X618,255),LEFT('Disaggregation Data'!$J$315:$J$616,255),0))=0,"",INDEX('Disaggregation Data'!$K$315:$K$616,MATCH(LEFT(X618,255),LEFT('Disaggregation Data'!J$315:$J$616,255),0))),"")</f>
        <v/>
      </c>
      <c r="F618" s="417" t="str">
        <f t="array" ref="F618">IFERROR(IF(INDEX('Disaggregation Data'!$L$315:$L$616,MATCH(LEFT(X618,255),LEFT('Disaggregation Data'!$J$315:$J$616,255),0))=0,"",INDEX('Disaggregation Data'!$L$315:$L$616,MATCH(LEFT(X618,255),LEFT('Disaggregation Data'!J$315:$J$616,255),0))),"")</f>
        <v/>
      </c>
      <c r="G618" s="481" t="str">
        <f t="array" ref="G618">IFERROR(IF(INDEX('Disaggregation Data'!$M$315:$M$616,MATCH(LEFT(X618,255),LEFT('Disaggregation Data'!$J$315:$J$616,255),0))=0,(E618/F618)*100,INDEX('Disaggregation Data'!$M$315:$M$616,MATCH(LEFT(X618,255),LEFT('Disaggregation Data'!J$315:$J$616,255),0))),"")</f>
        <v/>
      </c>
      <c r="H618" s="420" t="str">
        <f t="array" ref="H618">IFERROR(IF(INDEX('Disaggregation Data'!$N$315:$N$616,MATCH(LEFT(X618,255),LEFT('Disaggregation Data'!$J$315:$J$616,255),0))=0,"",INDEX('Disaggregation Data'!$N$315:$N$616,MATCH(LEFT(X618,255),LEFT('Disaggregation Data'!J$315:$J$616,255),0))),"")</f>
        <v/>
      </c>
      <c r="I618" s="420" t="str">
        <f t="array" ref="I618">IFERROR(IF(INDEX('Disaggregation Data'!$Q$315:$Q$616,MATCH(LEFT(X618,255),LEFT('Disaggregation Data'!$J$315:$J$616,255),0))=0,"",INDEX('Disaggregation Data'!$Q$315:$Q$616,MATCH(LEFT(X618,255),LEFT('Disaggregation Data'!J$315:$J$616,255),0))),"")</f>
        <v/>
      </c>
      <c r="J618" s="434" t="str">
        <f t="array" ref="J618">IFERROR(IF(INDEX('Disaggregation Data'!$R$315:$R$616,MATCH(LEFT(X618,255),LEFT('Disaggregation Data'!$J$315:$J$616,255),0))=0,"",INDEX('Disaggregation Data'!$R$315:$R$616,MATCH(LEFT(X618,255),LEFT('Disaggregation Data'!J$315:$J$616,255),0))),"")</f>
        <v/>
      </c>
      <c r="K618" s="471"/>
      <c r="L618" s="471"/>
      <c r="M618" s="471"/>
      <c r="N618" s="471"/>
      <c r="O618" s="471"/>
      <c r="P618" s="416"/>
      <c r="Q618" s="416"/>
      <c r="R618" s="416"/>
      <c r="S618" s="416"/>
      <c r="T618" s="416"/>
      <c r="U618" s="420" t="str">
        <f t="array" ref="U618">IFERROR(IF(INDEX('Disaggregation Data'!$O$315:$O$616,MATCH(LEFT(X618,255),LEFT('Disaggregation Data'!$J$315:$J$616,255),0))=0,"",INDEX('Disaggregation Data'!$O$315:$O$616,MATCH(LEFT(X618,255),LEFT('Disaggregation Data'!J$315:$J$616,255),0))),"")</f>
        <v/>
      </c>
      <c r="V618" s="434" t="str">
        <f t="array" ref="V618">IFERROR(IF(INDEX('Disaggregation Data'!$P$315:$P$616,MATCH(LEFT(X618,255),LEFT('Disaggregation Data'!$J$315:$J$616,255),0))=0,"",INDEX('Disaggregation Data'!$P$315:$P$616,MATCH(LEFT(X618,255),LEFT('Disaggregation Data'!J$315:$J$616,255),0))),"")</f>
        <v/>
      </c>
      <c r="W618" s="514"/>
      <c r="X618" s="514" t="str">
        <f t="shared" si="40"/>
        <v/>
      </c>
      <c r="Y618" s="514">
        <f t="shared" si="41"/>
        <v>251</v>
      </c>
      <c r="Z618" s="514" t="str">
        <f t="shared" si="42"/>
        <v/>
      </c>
      <c r="AA618" s="514" t="b">
        <f t="shared" si="43"/>
        <v>0</v>
      </c>
      <c r="AB618" s="514" t="s">
        <v>2137</v>
      </c>
      <c r="AC618" s="514" t="str">
        <f t="array" ref="AC618">IFERROR(IF(INDEX('Disaggregation Records'!$G$95:$G$183,MATCH(LEFT(Z618,255),LEFT('Disaggregation Records'!$D$95:$D$183,255),0))=0,"",INDEX('Disaggregation Records'!$G$95:$G$183,MATCH(LEFT(Z618,255),LEFT('Disaggregation Records'!$D$95:$D$183,255),0))),"")</f>
        <v/>
      </c>
      <c r="AD618" s="514" t="s">
        <v>897</v>
      </c>
      <c r="AE618" s="379"/>
      <c r="AF618" s="133"/>
      <c r="AG618" s="133"/>
    </row>
    <row r="619" spans="1:33" ht="47.1" customHeight="1" x14ac:dyDescent="0.25">
      <c r="A619" s="396">
        <v>30</v>
      </c>
      <c r="B619" s="414" t="str">
        <f>IFERROR(VLOOKUP(A619,'Coverage Indicators - Section D'!$A$10:$Y$42,25,FALSE),"")</f>
        <v/>
      </c>
      <c r="C619" s="509" t="str">
        <f t="array" ref="C619">IFERROR(IF(INDEX('Disaggregation Records'!$E$95:$E$183,MATCH(LEFT(Z619,255),LEFT('Disaggregation Records'!$D$95:$D$183,255),0))=0,"",INDEX('Disaggregation Records'!$E$95:$E$183,MATCH(LEFT(Z619,255),LEFT('Disaggregation Records'!$D$95:$D$183,255),0))),"")</f>
        <v/>
      </c>
      <c r="D619" s="509" t="str">
        <f t="array" ref="D619">IFERROR(IF(INDEX('Disaggregation Records'!$F$95:$F$183,MATCH(LEFT(Z619,255),LEFT('Disaggregation Records'!$D$95:$D$183,255),0))=0,"",INDEX('Disaggregation Records'!$F$95:$F$183,MATCH(LEFT(Z619,255),LEFT('Disaggregation Records'!$D$95:$D$183,255),0))),"")</f>
        <v/>
      </c>
      <c r="E619" s="416" t="str">
        <f t="array" ref="E619">IFERROR(IF(INDEX('Disaggregation Data'!$K$315:$K$616,MATCH(LEFT(X619,255),LEFT('Disaggregation Data'!$J$315:$J$616,255),0))=0,"",INDEX('Disaggregation Data'!$K$315:$K$616,MATCH(LEFT(X619,255),LEFT('Disaggregation Data'!J$315:$J$616,255),0))),"")</f>
        <v/>
      </c>
      <c r="F619" s="417" t="str">
        <f t="array" ref="F619">IFERROR(IF(INDEX('Disaggregation Data'!$L$315:$L$616,MATCH(LEFT(X619,255),LEFT('Disaggregation Data'!$J$315:$J$616,255),0))=0,"",INDEX('Disaggregation Data'!$L$315:$L$616,MATCH(LEFT(X619,255),LEFT('Disaggregation Data'!J$315:$J$616,255),0))),"")</f>
        <v/>
      </c>
      <c r="G619" s="481" t="str">
        <f t="array" ref="G619">IFERROR(IF(INDEX('Disaggregation Data'!$M$315:$M$616,MATCH(LEFT(X619,255),LEFT('Disaggregation Data'!$J$315:$J$616,255),0))=0,(E619/F619)*100,INDEX('Disaggregation Data'!$M$315:$M$616,MATCH(LEFT(X619,255),LEFT('Disaggregation Data'!J$315:$J$616,255),0))),"")</f>
        <v/>
      </c>
      <c r="H619" s="420" t="str">
        <f t="array" ref="H619">IFERROR(IF(INDEX('Disaggregation Data'!$N$315:$N$616,MATCH(LEFT(X619,255),LEFT('Disaggregation Data'!$J$315:$J$616,255),0))=0,"",INDEX('Disaggregation Data'!$N$315:$N$616,MATCH(LEFT(X619,255),LEFT('Disaggregation Data'!J$315:$J$616,255),0))),"")</f>
        <v/>
      </c>
      <c r="I619" s="420" t="str">
        <f t="array" ref="I619">IFERROR(IF(INDEX('Disaggregation Data'!$Q$315:$Q$616,MATCH(LEFT(X619,255),LEFT('Disaggregation Data'!$J$315:$J$616,255),0))=0,"",INDEX('Disaggregation Data'!$Q$315:$Q$616,MATCH(LEFT(X619,255),LEFT('Disaggregation Data'!J$315:$J$616,255),0))),"")</f>
        <v/>
      </c>
      <c r="J619" s="434" t="str">
        <f t="array" ref="J619">IFERROR(IF(INDEX('Disaggregation Data'!$R$315:$R$616,MATCH(LEFT(X619,255),LEFT('Disaggregation Data'!$J$315:$J$616,255),0))=0,"",INDEX('Disaggregation Data'!$R$315:$R$616,MATCH(LEFT(X619,255),LEFT('Disaggregation Data'!J$315:$J$616,255),0))),"")</f>
        <v/>
      </c>
      <c r="K619" s="471"/>
      <c r="L619" s="471"/>
      <c r="M619" s="471"/>
      <c r="N619" s="471"/>
      <c r="O619" s="471"/>
      <c r="P619" s="416"/>
      <c r="Q619" s="416"/>
      <c r="R619" s="416"/>
      <c r="S619" s="416"/>
      <c r="T619" s="416"/>
      <c r="U619" s="420" t="str">
        <f t="array" ref="U619">IFERROR(IF(INDEX('Disaggregation Data'!$O$315:$O$616,MATCH(LEFT(X619,255),LEFT('Disaggregation Data'!$J$315:$J$616,255),0))=0,"",INDEX('Disaggregation Data'!$O$315:$O$616,MATCH(LEFT(X619,255),LEFT('Disaggregation Data'!J$315:$J$616,255),0))),"")</f>
        <v/>
      </c>
      <c r="V619" s="434" t="str">
        <f t="array" ref="V619">IFERROR(IF(INDEX('Disaggregation Data'!$P$315:$P$616,MATCH(LEFT(X619,255),LEFT('Disaggregation Data'!$J$315:$J$616,255),0))=0,"",INDEX('Disaggregation Data'!$P$315:$P$616,MATCH(LEFT(X619,255),LEFT('Disaggregation Data'!J$315:$J$616,255),0))),"")</f>
        <v/>
      </c>
      <c r="W619" s="514"/>
      <c r="X619" s="514" t="str">
        <f t="shared" si="40"/>
        <v/>
      </c>
      <c r="Y619" s="514">
        <f t="shared" si="41"/>
        <v>252</v>
      </c>
      <c r="Z619" s="514" t="str">
        <f t="shared" si="42"/>
        <v/>
      </c>
      <c r="AA619" s="514" t="b">
        <f t="shared" si="43"/>
        <v>0</v>
      </c>
      <c r="AB619" s="514" t="s">
        <v>2138</v>
      </c>
      <c r="AC619" s="514" t="str">
        <f t="array" ref="AC619">IFERROR(IF(INDEX('Disaggregation Records'!$G$95:$G$183,MATCH(LEFT(Z619,255),LEFT('Disaggregation Records'!$D$95:$D$183,255),0))=0,"",INDEX('Disaggregation Records'!$G$95:$G$183,MATCH(LEFT(Z619,255),LEFT('Disaggregation Records'!$D$95:$D$183,255),0))),"")</f>
        <v/>
      </c>
      <c r="AD619" s="514" t="s">
        <v>897</v>
      </c>
      <c r="AE619" s="379"/>
      <c r="AF619" s="133"/>
      <c r="AG619" s="133"/>
    </row>
    <row r="620" spans="1:33" ht="47.1" customHeight="1" x14ac:dyDescent="0.25">
      <c r="A620" s="396">
        <v>30</v>
      </c>
      <c r="B620" s="414" t="str">
        <f>IFERROR(VLOOKUP(A620,'Coverage Indicators - Section D'!$A$10:$Y$42,25,FALSE),"")</f>
        <v/>
      </c>
      <c r="C620" s="509" t="str">
        <f t="array" ref="C620">IFERROR(IF(INDEX('Disaggregation Records'!$E$95:$E$183,MATCH(LEFT(Z620,255),LEFT('Disaggregation Records'!$D$95:$D$183,255),0))=0,"",INDEX('Disaggregation Records'!$E$95:$E$183,MATCH(LEFT(Z620,255),LEFT('Disaggregation Records'!$D$95:$D$183,255),0))),"")</f>
        <v/>
      </c>
      <c r="D620" s="509" t="str">
        <f t="array" ref="D620">IFERROR(IF(INDEX('Disaggregation Records'!$F$95:$F$183,MATCH(LEFT(Z620,255),LEFT('Disaggregation Records'!$D$95:$D$183,255),0))=0,"",INDEX('Disaggregation Records'!$F$95:$F$183,MATCH(LEFT(Z620,255),LEFT('Disaggregation Records'!$D$95:$D$183,255),0))),"")</f>
        <v/>
      </c>
      <c r="E620" s="416" t="str">
        <f t="array" ref="E620">IFERROR(IF(INDEX('Disaggregation Data'!$K$315:$K$616,MATCH(LEFT(X620,255),LEFT('Disaggregation Data'!$J$315:$J$616,255),0))=0,"",INDEX('Disaggregation Data'!$K$315:$K$616,MATCH(LEFT(X620,255),LEFT('Disaggregation Data'!J$315:$J$616,255),0))),"")</f>
        <v/>
      </c>
      <c r="F620" s="417" t="str">
        <f t="array" ref="F620">IFERROR(IF(INDEX('Disaggregation Data'!$L$315:$L$616,MATCH(LEFT(X620,255),LEFT('Disaggregation Data'!$J$315:$J$616,255),0))=0,"",INDEX('Disaggregation Data'!$L$315:$L$616,MATCH(LEFT(X620,255),LEFT('Disaggregation Data'!J$315:$J$616,255),0))),"")</f>
        <v/>
      </c>
      <c r="G620" s="481" t="str">
        <f t="array" ref="G620">IFERROR(IF(INDEX('Disaggregation Data'!$M$315:$M$616,MATCH(LEFT(X620,255),LEFT('Disaggregation Data'!$J$315:$J$616,255),0))=0,(E620/F620)*100,INDEX('Disaggregation Data'!$M$315:$M$616,MATCH(LEFT(X620,255),LEFT('Disaggregation Data'!J$315:$J$616,255),0))),"")</f>
        <v/>
      </c>
      <c r="H620" s="420" t="str">
        <f t="array" ref="H620">IFERROR(IF(INDEX('Disaggregation Data'!$N$315:$N$616,MATCH(LEFT(X620,255),LEFT('Disaggregation Data'!$J$315:$J$616,255),0))=0,"",INDEX('Disaggregation Data'!$N$315:$N$616,MATCH(LEFT(X620,255),LEFT('Disaggregation Data'!J$315:$J$616,255),0))),"")</f>
        <v/>
      </c>
      <c r="I620" s="420" t="str">
        <f t="array" ref="I620">IFERROR(IF(INDEX('Disaggregation Data'!$Q$315:$Q$616,MATCH(LEFT(X620,255),LEFT('Disaggregation Data'!$J$315:$J$616,255),0))=0,"",INDEX('Disaggregation Data'!$Q$315:$Q$616,MATCH(LEFT(X620,255),LEFT('Disaggregation Data'!J$315:$J$616,255),0))),"")</f>
        <v/>
      </c>
      <c r="J620" s="434" t="str">
        <f t="array" ref="J620">IFERROR(IF(INDEX('Disaggregation Data'!$R$315:$R$616,MATCH(LEFT(X620,255),LEFT('Disaggregation Data'!$J$315:$J$616,255),0))=0,"",INDEX('Disaggregation Data'!$R$315:$R$616,MATCH(LEFT(X620,255),LEFT('Disaggregation Data'!J$315:$J$616,255),0))),"")</f>
        <v/>
      </c>
      <c r="K620" s="471"/>
      <c r="L620" s="471"/>
      <c r="M620" s="471"/>
      <c r="N620" s="471"/>
      <c r="O620" s="471"/>
      <c r="P620" s="416"/>
      <c r="Q620" s="416"/>
      <c r="R620" s="416"/>
      <c r="S620" s="416"/>
      <c r="T620" s="416"/>
      <c r="U620" s="420" t="str">
        <f t="array" ref="U620">IFERROR(IF(INDEX('Disaggregation Data'!$O$315:$O$616,MATCH(LEFT(X620,255),LEFT('Disaggregation Data'!$J$315:$J$616,255),0))=0,"",INDEX('Disaggregation Data'!$O$315:$O$616,MATCH(LEFT(X620,255),LEFT('Disaggregation Data'!J$315:$J$616,255),0))),"")</f>
        <v/>
      </c>
      <c r="V620" s="434" t="str">
        <f t="array" ref="V620">IFERROR(IF(INDEX('Disaggregation Data'!$P$315:$P$616,MATCH(LEFT(X620,255),LEFT('Disaggregation Data'!$J$315:$J$616,255),0))=0,"",INDEX('Disaggregation Data'!$P$315:$P$616,MATCH(LEFT(X620,255),LEFT('Disaggregation Data'!J$315:$J$616,255),0))),"")</f>
        <v/>
      </c>
      <c r="W620" s="514"/>
      <c r="X620" s="514" t="str">
        <f t="shared" si="40"/>
        <v/>
      </c>
      <c r="Y620" s="514">
        <f t="shared" si="41"/>
        <v>253</v>
      </c>
      <c r="Z620" s="514" t="str">
        <f t="shared" si="42"/>
        <v/>
      </c>
      <c r="AA620" s="514" t="b">
        <f t="shared" si="43"/>
        <v>0</v>
      </c>
      <c r="AB620" s="514" t="s">
        <v>2139</v>
      </c>
      <c r="AC620" s="514" t="str">
        <f t="array" ref="AC620">IFERROR(IF(INDEX('Disaggregation Records'!$G$95:$G$183,MATCH(LEFT(Z620,255),LEFT('Disaggregation Records'!$D$95:$D$183,255),0))=0,"",INDEX('Disaggregation Records'!$G$95:$G$183,MATCH(LEFT(Z620,255),LEFT('Disaggregation Records'!$D$95:$D$183,255),0))),"")</f>
        <v/>
      </c>
      <c r="AD620" s="514" t="s">
        <v>897</v>
      </c>
      <c r="AE620" s="379"/>
      <c r="AF620" s="133"/>
      <c r="AG620" s="133"/>
    </row>
    <row r="621" spans="1:33" ht="47.1" customHeight="1" x14ac:dyDescent="0.25">
      <c r="A621" s="396">
        <v>30</v>
      </c>
      <c r="B621" s="414" t="str">
        <f>IFERROR(VLOOKUP(A621,'Coverage Indicators - Section D'!$A$10:$Y$42,25,FALSE),"")</f>
        <v/>
      </c>
      <c r="C621" s="509" t="str">
        <f t="array" ref="C621">IFERROR(IF(INDEX('Disaggregation Records'!$E$95:$E$183,MATCH(LEFT(Z621,255),LEFT('Disaggregation Records'!$D$95:$D$183,255),0))=0,"",INDEX('Disaggregation Records'!$E$95:$E$183,MATCH(LEFT(Z621,255),LEFT('Disaggregation Records'!$D$95:$D$183,255),0))),"")</f>
        <v/>
      </c>
      <c r="D621" s="509" t="str">
        <f t="array" ref="D621">IFERROR(IF(INDEX('Disaggregation Records'!$F$95:$F$183,MATCH(LEFT(Z621,255),LEFT('Disaggregation Records'!$D$95:$D$183,255),0))=0,"",INDEX('Disaggregation Records'!$F$95:$F$183,MATCH(LEFT(Z621,255),LEFT('Disaggregation Records'!$D$95:$D$183,255),0))),"")</f>
        <v/>
      </c>
      <c r="E621" s="416" t="str">
        <f t="array" ref="E621">IFERROR(IF(INDEX('Disaggregation Data'!$K$315:$K$616,MATCH(LEFT(X621,255),LEFT('Disaggregation Data'!$J$315:$J$616,255),0))=0,"",INDEX('Disaggregation Data'!$K$315:$K$616,MATCH(LEFT(X621,255),LEFT('Disaggregation Data'!J$315:$J$616,255),0))),"")</f>
        <v/>
      </c>
      <c r="F621" s="417" t="str">
        <f t="array" ref="F621">IFERROR(IF(INDEX('Disaggregation Data'!$L$315:$L$616,MATCH(LEFT(X621,255),LEFT('Disaggregation Data'!$J$315:$J$616,255),0))=0,"",INDEX('Disaggregation Data'!$L$315:$L$616,MATCH(LEFT(X621,255),LEFT('Disaggregation Data'!J$315:$J$616,255),0))),"")</f>
        <v/>
      </c>
      <c r="G621" s="481" t="str">
        <f t="array" ref="G621">IFERROR(IF(INDEX('Disaggregation Data'!$M$315:$M$616,MATCH(LEFT(X621,255),LEFT('Disaggregation Data'!$J$315:$J$616,255),0))=0,(E621/F621)*100,INDEX('Disaggregation Data'!$M$315:$M$616,MATCH(LEFT(X621,255),LEFT('Disaggregation Data'!J$315:$J$616,255),0))),"")</f>
        <v/>
      </c>
      <c r="H621" s="420" t="str">
        <f t="array" ref="H621">IFERROR(IF(INDEX('Disaggregation Data'!$N$315:$N$616,MATCH(LEFT(X621,255),LEFT('Disaggregation Data'!$J$315:$J$616,255),0))=0,"",INDEX('Disaggregation Data'!$N$315:$N$616,MATCH(LEFT(X621,255),LEFT('Disaggregation Data'!J$315:$J$616,255),0))),"")</f>
        <v/>
      </c>
      <c r="I621" s="420" t="str">
        <f t="array" ref="I621">IFERROR(IF(INDEX('Disaggregation Data'!$Q$315:$Q$616,MATCH(LEFT(X621,255),LEFT('Disaggregation Data'!$J$315:$J$616,255),0))=0,"",INDEX('Disaggregation Data'!$Q$315:$Q$616,MATCH(LEFT(X621,255),LEFT('Disaggregation Data'!J$315:$J$616,255),0))),"")</f>
        <v/>
      </c>
      <c r="J621" s="434" t="str">
        <f t="array" ref="J621">IFERROR(IF(INDEX('Disaggregation Data'!$R$315:$R$616,MATCH(LEFT(X621,255),LEFT('Disaggregation Data'!$J$315:$J$616,255),0))=0,"",INDEX('Disaggregation Data'!$R$315:$R$616,MATCH(LEFT(X621,255),LEFT('Disaggregation Data'!J$315:$J$616,255),0))),"")</f>
        <v/>
      </c>
      <c r="K621" s="471"/>
      <c r="L621" s="471"/>
      <c r="M621" s="471"/>
      <c r="N621" s="471"/>
      <c r="O621" s="471"/>
      <c r="P621" s="416"/>
      <c r="Q621" s="416"/>
      <c r="R621" s="416"/>
      <c r="S621" s="416"/>
      <c r="T621" s="416"/>
      <c r="U621" s="420" t="str">
        <f t="array" ref="U621">IFERROR(IF(INDEX('Disaggregation Data'!$O$315:$O$616,MATCH(LEFT(X621,255),LEFT('Disaggregation Data'!$J$315:$J$616,255),0))=0,"",INDEX('Disaggregation Data'!$O$315:$O$616,MATCH(LEFT(X621,255),LEFT('Disaggregation Data'!J$315:$J$616,255),0))),"")</f>
        <v/>
      </c>
      <c r="V621" s="434" t="str">
        <f t="array" ref="V621">IFERROR(IF(INDEX('Disaggregation Data'!$P$315:$P$616,MATCH(LEFT(X621,255),LEFT('Disaggregation Data'!$J$315:$J$616,255),0))=0,"",INDEX('Disaggregation Data'!$P$315:$P$616,MATCH(LEFT(X621,255),LEFT('Disaggregation Data'!J$315:$J$616,255),0))),"")</f>
        <v/>
      </c>
      <c r="W621" s="514"/>
      <c r="X621" s="514" t="str">
        <f t="shared" si="40"/>
        <v/>
      </c>
      <c r="Y621" s="514">
        <f t="shared" si="41"/>
        <v>254</v>
      </c>
      <c r="Z621" s="514" t="str">
        <f t="shared" si="42"/>
        <v/>
      </c>
      <c r="AA621" s="514" t="b">
        <f t="shared" si="43"/>
        <v>0</v>
      </c>
      <c r="AB621" s="514" t="s">
        <v>2140</v>
      </c>
      <c r="AC621" s="514" t="str">
        <f t="array" ref="AC621">IFERROR(IF(INDEX('Disaggregation Records'!$G$95:$G$183,MATCH(LEFT(Z621,255),LEFT('Disaggregation Records'!$D$95:$D$183,255),0))=0,"",INDEX('Disaggregation Records'!$G$95:$G$183,MATCH(LEFT(Z621,255),LEFT('Disaggregation Records'!$D$95:$D$183,255),0))),"")</f>
        <v/>
      </c>
      <c r="AD621" s="514" t="s">
        <v>897</v>
      </c>
      <c r="AE621" s="379"/>
      <c r="AF621" s="133"/>
      <c r="AG621" s="133"/>
    </row>
    <row r="622" spans="1:33" ht="47.1" customHeight="1" x14ac:dyDescent="0.25">
      <c r="A622" s="396">
        <v>30</v>
      </c>
      <c r="B622" s="414" t="str">
        <f>IFERROR(VLOOKUP(A622,'Coverage Indicators - Section D'!$A$10:$Y$42,25,FALSE),"")</f>
        <v/>
      </c>
      <c r="C622" s="509" t="str">
        <f t="array" ref="C622">IFERROR(IF(INDEX('Disaggregation Records'!$E$95:$E$183,MATCH(LEFT(Z622,255),LEFT('Disaggregation Records'!$D$95:$D$183,255),0))=0,"",INDEX('Disaggregation Records'!$E$95:$E$183,MATCH(LEFT(Z622,255),LEFT('Disaggregation Records'!$D$95:$D$183,255),0))),"")</f>
        <v/>
      </c>
      <c r="D622" s="509" t="str">
        <f t="array" ref="D622">IFERROR(IF(INDEX('Disaggregation Records'!$F$95:$F$183,MATCH(LEFT(Z622,255),LEFT('Disaggregation Records'!$D$95:$D$183,255),0))=0,"",INDEX('Disaggregation Records'!$F$95:$F$183,MATCH(LEFT(Z622,255),LEFT('Disaggregation Records'!$D$95:$D$183,255),0))),"")</f>
        <v/>
      </c>
      <c r="E622" s="416" t="str">
        <f t="array" ref="E622">IFERROR(IF(INDEX('Disaggregation Data'!$K$315:$K$616,MATCH(LEFT(X622,255),LEFT('Disaggregation Data'!$J$315:$J$616,255),0))=0,"",INDEX('Disaggregation Data'!$K$315:$K$616,MATCH(LEFT(X622,255),LEFT('Disaggregation Data'!J$315:$J$616,255),0))),"")</f>
        <v/>
      </c>
      <c r="F622" s="417" t="str">
        <f t="array" ref="F622">IFERROR(IF(INDEX('Disaggregation Data'!$L$315:$L$616,MATCH(LEFT(X622,255),LEFT('Disaggregation Data'!$J$315:$J$616,255),0))=0,"",INDEX('Disaggregation Data'!$L$315:$L$616,MATCH(LEFT(X622,255),LEFT('Disaggregation Data'!J$315:$J$616,255),0))),"")</f>
        <v/>
      </c>
      <c r="G622" s="481" t="str">
        <f t="array" ref="G622">IFERROR(IF(INDEX('Disaggregation Data'!$M$315:$M$616,MATCH(LEFT(X622,255),LEFT('Disaggregation Data'!$J$315:$J$616,255),0))=0,(E622/F622)*100,INDEX('Disaggregation Data'!$M$315:$M$616,MATCH(LEFT(X622,255),LEFT('Disaggregation Data'!J$315:$J$616,255),0))),"")</f>
        <v/>
      </c>
      <c r="H622" s="420" t="str">
        <f t="array" ref="H622">IFERROR(IF(INDEX('Disaggregation Data'!$N$315:$N$616,MATCH(LEFT(X622,255),LEFT('Disaggregation Data'!$J$315:$J$616,255),0))=0,"",INDEX('Disaggregation Data'!$N$315:$N$616,MATCH(LEFT(X622,255),LEFT('Disaggregation Data'!J$315:$J$616,255),0))),"")</f>
        <v/>
      </c>
      <c r="I622" s="420" t="str">
        <f t="array" ref="I622">IFERROR(IF(INDEX('Disaggregation Data'!$Q$315:$Q$616,MATCH(LEFT(X622,255),LEFT('Disaggregation Data'!$J$315:$J$616,255),0))=0,"",INDEX('Disaggregation Data'!$Q$315:$Q$616,MATCH(LEFT(X622,255),LEFT('Disaggregation Data'!J$315:$J$616,255),0))),"")</f>
        <v/>
      </c>
      <c r="J622" s="434" t="str">
        <f t="array" ref="J622">IFERROR(IF(INDEX('Disaggregation Data'!$R$315:$R$616,MATCH(LEFT(X622,255),LEFT('Disaggregation Data'!$J$315:$J$616,255),0))=0,"",INDEX('Disaggregation Data'!$R$315:$R$616,MATCH(LEFT(X622,255),LEFT('Disaggregation Data'!J$315:$J$616,255),0))),"")</f>
        <v/>
      </c>
      <c r="K622" s="471"/>
      <c r="L622" s="471"/>
      <c r="M622" s="471"/>
      <c r="N622" s="471"/>
      <c r="O622" s="471"/>
      <c r="P622" s="416"/>
      <c r="Q622" s="416"/>
      <c r="R622" s="416"/>
      <c r="S622" s="416"/>
      <c r="T622" s="416"/>
      <c r="U622" s="420" t="str">
        <f t="array" ref="U622">IFERROR(IF(INDEX('Disaggregation Data'!$O$315:$O$616,MATCH(LEFT(X622,255),LEFT('Disaggregation Data'!$J$315:$J$616,255),0))=0,"",INDEX('Disaggregation Data'!$O$315:$O$616,MATCH(LEFT(X622,255),LEFT('Disaggregation Data'!J$315:$J$616,255),0))),"")</f>
        <v/>
      </c>
      <c r="V622" s="434" t="str">
        <f t="array" ref="V622">IFERROR(IF(INDEX('Disaggregation Data'!$P$315:$P$616,MATCH(LEFT(X622,255),LEFT('Disaggregation Data'!$J$315:$J$616,255),0))=0,"",INDEX('Disaggregation Data'!$P$315:$P$616,MATCH(LEFT(X622,255),LEFT('Disaggregation Data'!J$315:$J$616,255),0))),"")</f>
        <v/>
      </c>
      <c r="W622" s="514"/>
      <c r="X622" s="514" t="str">
        <f t="shared" si="40"/>
        <v/>
      </c>
      <c r="Y622" s="514">
        <f t="shared" si="41"/>
        <v>255</v>
      </c>
      <c r="Z622" s="514" t="str">
        <f t="shared" si="42"/>
        <v/>
      </c>
      <c r="AA622" s="514" t="b">
        <f t="shared" si="43"/>
        <v>0</v>
      </c>
      <c r="AB622" s="514" t="s">
        <v>2141</v>
      </c>
      <c r="AC622" s="514" t="str">
        <f t="array" ref="AC622">IFERROR(IF(INDEX('Disaggregation Records'!$G$95:$G$183,MATCH(LEFT(Z622,255),LEFT('Disaggregation Records'!$D$95:$D$183,255),0))=0,"",INDEX('Disaggregation Records'!$G$95:$G$183,MATCH(LEFT(Z622,255),LEFT('Disaggregation Records'!$D$95:$D$183,255),0))),"")</f>
        <v/>
      </c>
      <c r="AD622" s="514" t="s">
        <v>897</v>
      </c>
      <c r="AE622" s="379"/>
      <c r="AF622" s="133"/>
      <c r="AG622" s="133"/>
    </row>
    <row r="623" spans="1:33" ht="47.1" customHeight="1" x14ac:dyDescent="0.25">
      <c r="A623" s="396">
        <v>30</v>
      </c>
      <c r="B623" s="414" t="str">
        <f>IFERROR(VLOOKUP(A623,'Coverage Indicators - Section D'!$A$10:$Y$42,25,FALSE),"")</f>
        <v/>
      </c>
      <c r="C623" s="509" t="str">
        <f t="array" ref="C623">IFERROR(IF(INDEX('Disaggregation Records'!$E$95:$E$183,MATCH(LEFT(Z623,255),LEFT('Disaggregation Records'!$D$95:$D$183,255),0))=0,"",INDEX('Disaggregation Records'!$E$95:$E$183,MATCH(LEFT(Z623,255),LEFT('Disaggregation Records'!$D$95:$D$183,255),0))),"")</f>
        <v/>
      </c>
      <c r="D623" s="509" t="str">
        <f t="array" ref="D623">IFERROR(IF(INDEX('Disaggregation Records'!$F$95:$F$183,MATCH(LEFT(Z623,255),LEFT('Disaggregation Records'!$D$95:$D$183,255),0))=0,"",INDEX('Disaggregation Records'!$F$95:$F$183,MATCH(LEFT(Z623,255),LEFT('Disaggregation Records'!$D$95:$D$183,255),0))),"")</f>
        <v/>
      </c>
      <c r="E623" s="416" t="str">
        <f t="array" ref="E623">IFERROR(IF(INDEX('Disaggregation Data'!$K$315:$K$616,MATCH(LEFT(X623,255),LEFT('Disaggregation Data'!$J$315:$J$616,255),0))=0,"",INDEX('Disaggregation Data'!$K$315:$K$616,MATCH(LEFT(X623,255),LEFT('Disaggregation Data'!J$315:$J$616,255),0))),"")</f>
        <v/>
      </c>
      <c r="F623" s="417" t="str">
        <f t="array" ref="F623">IFERROR(IF(INDEX('Disaggregation Data'!$L$315:$L$616,MATCH(LEFT(X623,255),LEFT('Disaggregation Data'!$J$315:$J$616,255),0))=0,"",INDEX('Disaggregation Data'!$L$315:$L$616,MATCH(LEFT(X623,255),LEFT('Disaggregation Data'!J$315:$J$616,255),0))),"")</f>
        <v/>
      </c>
      <c r="G623" s="481" t="str">
        <f t="array" ref="G623">IFERROR(IF(INDEX('Disaggregation Data'!$M$315:$M$616,MATCH(LEFT(X623,255),LEFT('Disaggregation Data'!$J$315:$J$616,255),0))=0,(E623/F623)*100,INDEX('Disaggregation Data'!$M$315:$M$616,MATCH(LEFT(X623,255),LEFT('Disaggregation Data'!J$315:$J$616,255),0))),"")</f>
        <v/>
      </c>
      <c r="H623" s="420" t="str">
        <f t="array" ref="H623">IFERROR(IF(INDEX('Disaggregation Data'!$N$315:$N$616,MATCH(LEFT(X623,255),LEFT('Disaggregation Data'!$J$315:$J$616,255),0))=0,"",INDEX('Disaggregation Data'!$N$315:$N$616,MATCH(LEFT(X623,255),LEFT('Disaggregation Data'!J$315:$J$616,255),0))),"")</f>
        <v/>
      </c>
      <c r="I623" s="420" t="str">
        <f t="array" ref="I623">IFERROR(IF(INDEX('Disaggregation Data'!$Q$315:$Q$616,MATCH(LEFT(X623,255),LEFT('Disaggregation Data'!$J$315:$J$616,255),0))=0,"",INDEX('Disaggregation Data'!$Q$315:$Q$616,MATCH(LEFT(X623,255),LEFT('Disaggregation Data'!J$315:$J$616,255),0))),"")</f>
        <v/>
      </c>
      <c r="J623" s="434" t="str">
        <f t="array" ref="J623">IFERROR(IF(INDEX('Disaggregation Data'!$R$315:$R$616,MATCH(LEFT(X623,255),LEFT('Disaggregation Data'!$J$315:$J$616,255),0))=0,"",INDEX('Disaggregation Data'!$R$315:$R$616,MATCH(LEFT(X623,255),LEFT('Disaggregation Data'!J$315:$J$616,255),0))),"")</f>
        <v/>
      </c>
      <c r="K623" s="471"/>
      <c r="L623" s="471"/>
      <c r="M623" s="471"/>
      <c r="N623" s="471"/>
      <c r="O623" s="471"/>
      <c r="P623" s="416"/>
      <c r="Q623" s="416"/>
      <c r="R623" s="416"/>
      <c r="S623" s="416"/>
      <c r="T623" s="416"/>
      <c r="U623" s="420" t="str">
        <f t="array" ref="U623">IFERROR(IF(INDEX('Disaggregation Data'!$O$315:$O$616,MATCH(LEFT(X623,255),LEFT('Disaggregation Data'!$J$315:$J$616,255),0))=0,"",INDEX('Disaggregation Data'!$O$315:$O$616,MATCH(LEFT(X623,255),LEFT('Disaggregation Data'!J$315:$J$616,255),0))),"")</f>
        <v/>
      </c>
      <c r="V623" s="434" t="str">
        <f t="array" ref="V623">IFERROR(IF(INDEX('Disaggregation Data'!$P$315:$P$616,MATCH(LEFT(X623,255),LEFT('Disaggregation Data'!$J$315:$J$616,255),0))=0,"",INDEX('Disaggregation Data'!$P$315:$P$616,MATCH(LEFT(X623,255),LEFT('Disaggregation Data'!J$315:$J$616,255),0))),"")</f>
        <v/>
      </c>
      <c r="W623" s="514"/>
      <c r="X623" s="514" t="str">
        <f t="shared" si="40"/>
        <v/>
      </c>
      <c r="Y623" s="514">
        <f t="shared" si="41"/>
        <v>256</v>
      </c>
      <c r="Z623" s="514" t="str">
        <f t="shared" si="42"/>
        <v/>
      </c>
      <c r="AA623" s="514" t="b">
        <f t="shared" si="43"/>
        <v>0</v>
      </c>
      <c r="AB623" s="514" t="s">
        <v>2142</v>
      </c>
      <c r="AC623" s="514" t="str">
        <f t="array" ref="AC623">IFERROR(IF(INDEX('Disaggregation Records'!$G$95:$G$183,MATCH(LEFT(Z623,255),LEFT('Disaggregation Records'!$D$95:$D$183,255),0))=0,"",INDEX('Disaggregation Records'!$G$95:$G$183,MATCH(LEFT(Z623,255),LEFT('Disaggregation Records'!$D$95:$D$183,255),0))),"")</f>
        <v/>
      </c>
      <c r="AD623" s="514" t="s">
        <v>897</v>
      </c>
      <c r="AE623" s="379"/>
      <c r="AF623" s="133"/>
      <c r="AG623" s="133"/>
    </row>
    <row r="624" spans="1:33" ht="47.1" customHeight="1" x14ac:dyDescent="0.25">
      <c r="A624" s="396">
        <v>30</v>
      </c>
      <c r="B624" s="414" t="str">
        <f>IFERROR(VLOOKUP(A624,'Coverage Indicators - Section D'!$A$10:$Y$42,25,FALSE),"")</f>
        <v/>
      </c>
      <c r="C624" s="509" t="str">
        <f t="array" ref="C624">IFERROR(IF(INDEX('Disaggregation Records'!$E$95:$E$183,MATCH(LEFT(Z624,255),LEFT('Disaggregation Records'!$D$95:$D$183,255),0))=0,"",INDEX('Disaggregation Records'!$E$95:$E$183,MATCH(LEFT(Z624,255),LEFT('Disaggregation Records'!$D$95:$D$183,255),0))),"")</f>
        <v/>
      </c>
      <c r="D624" s="509" t="str">
        <f t="array" ref="D624">IFERROR(IF(INDEX('Disaggregation Records'!$F$95:$F$183,MATCH(LEFT(Z624,255),LEFT('Disaggregation Records'!$D$95:$D$183,255),0))=0,"",INDEX('Disaggregation Records'!$F$95:$F$183,MATCH(LEFT(Z624,255),LEFT('Disaggregation Records'!$D$95:$D$183,255),0))),"")</f>
        <v/>
      </c>
      <c r="E624" s="416" t="str">
        <f t="array" ref="E624">IFERROR(IF(INDEX('Disaggregation Data'!$K$315:$K$616,MATCH(LEFT(X624,255),LEFT('Disaggregation Data'!$J$315:$J$616,255),0))=0,"",INDEX('Disaggregation Data'!$K$315:$K$616,MATCH(LEFT(X624,255),LEFT('Disaggregation Data'!J$315:$J$616,255),0))),"")</f>
        <v/>
      </c>
      <c r="F624" s="417" t="str">
        <f t="array" ref="F624">IFERROR(IF(INDEX('Disaggregation Data'!$L$315:$L$616,MATCH(LEFT(X624,255),LEFT('Disaggregation Data'!$J$315:$J$616,255),0))=0,"",INDEX('Disaggregation Data'!$L$315:$L$616,MATCH(LEFT(X624,255),LEFT('Disaggregation Data'!J$315:$J$616,255),0))),"")</f>
        <v/>
      </c>
      <c r="G624" s="481" t="str">
        <f t="array" ref="G624">IFERROR(IF(INDEX('Disaggregation Data'!$M$315:$M$616,MATCH(LEFT(X624,255),LEFT('Disaggregation Data'!$J$315:$J$616,255),0))=0,(E624/F624)*100,INDEX('Disaggregation Data'!$M$315:$M$616,MATCH(LEFT(X624,255),LEFT('Disaggregation Data'!J$315:$J$616,255),0))),"")</f>
        <v/>
      </c>
      <c r="H624" s="420" t="str">
        <f t="array" ref="H624">IFERROR(IF(INDEX('Disaggregation Data'!$N$315:$N$616,MATCH(LEFT(X624,255),LEFT('Disaggregation Data'!$J$315:$J$616,255),0))=0,"",INDEX('Disaggregation Data'!$N$315:$N$616,MATCH(LEFT(X624,255),LEFT('Disaggregation Data'!J$315:$J$616,255),0))),"")</f>
        <v/>
      </c>
      <c r="I624" s="420" t="str">
        <f t="array" ref="I624">IFERROR(IF(INDEX('Disaggregation Data'!$Q$315:$Q$616,MATCH(LEFT(X624,255),LEFT('Disaggregation Data'!$J$315:$J$616,255),0))=0,"",INDEX('Disaggregation Data'!$Q$315:$Q$616,MATCH(LEFT(X624,255),LEFT('Disaggregation Data'!J$315:$J$616,255),0))),"")</f>
        <v/>
      </c>
      <c r="J624" s="434" t="str">
        <f t="array" ref="J624">IFERROR(IF(INDEX('Disaggregation Data'!$R$315:$R$616,MATCH(LEFT(X624,255),LEFT('Disaggregation Data'!$J$315:$J$616,255),0))=0,"",INDEX('Disaggregation Data'!$R$315:$R$616,MATCH(LEFT(X624,255),LEFT('Disaggregation Data'!J$315:$J$616,255),0))),"")</f>
        <v/>
      </c>
      <c r="K624" s="471"/>
      <c r="L624" s="471"/>
      <c r="M624" s="471"/>
      <c r="N624" s="471"/>
      <c r="O624" s="471"/>
      <c r="P624" s="416"/>
      <c r="Q624" s="416"/>
      <c r="R624" s="416"/>
      <c r="S624" s="416"/>
      <c r="T624" s="416"/>
      <c r="U624" s="420" t="str">
        <f t="array" ref="U624">IFERROR(IF(INDEX('Disaggregation Data'!$O$315:$O$616,MATCH(LEFT(X624,255),LEFT('Disaggregation Data'!$J$315:$J$616,255),0))=0,"",INDEX('Disaggregation Data'!$O$315:$O$616,MATCH(LEFT(X624,255),LEFT('Disaggregation Data'!J$315:$J$616,255),0))),"")</f>
        <v/>
      </c>
      <c r="V624" s="434" t="str">
        <f t="array" ref="V624">IFERROR(IF(INDEX('Disaggregation Data'!$P$315:$P$616,MATCH(LEFT(X624,255),LEFT('Disaggregation Data'!$J$315:$J$616,255),0))=0,"",INDEX('Disaggregation Data'!$P$315:$P$616,MATCH(LEFT(X624,255),LEFT('Disaggregation Data'!J$315:$J$616,255),0))),"")</f>
        <v/>
      </c>
      <c r="W624" s="514"/>
      <c r="X624" s="514" t="str">
        <f t="shared" si="40"/>
        <v/>
      </c>
      <c r="Y624" s="514">
        <f t="shared" si="41"/>
        <v>257</v>
      </c>
      <c r="Z624" s="514" t="str">
        <f t="shared" si="42"/>
        <v/>
      </c>
      <c r="AA624" s="514" t="b">
        <f t="shared" si="43"/>
        <v>0</v>
      </c>
      <c r="AB624" s="514" t="s">
        <v>2143</v>
      </c>
      <c r="AC624" s="514" t="str">
        <f t="array" ref="AC624">IFERROR(IF(INDEX('Disaggregation Records'!$G$95:$G$183,MATCH(LEFT(Z624,255),LEFT('Disaggregation Records'!$D$95:$D$183,255),0))=0,"",INDEX('Disaggregation Records'!$G$95:$G$183,MATCH(LEFT(Z624,255),LEFT('Disaggregation Records'!$D$95:$D$183,255),0))),"")</f>
        <v/>
      </c>
      <c r="AD624" s="514" t="s">
        <v>897</v>
      </c>
      <c r="AE624" s="379"/>
      <c r="AF624" s="133"/>
      <c r="AG624" s="133"/>
    </row>
    <row r="625" spans="1:33" ht="47.1" customHeight="1" x14ac:dyDescent="0.25">
      <c r="A625" s="396">
        <v>30</v>
      </c>
      <c r="B625" s="414" t="str">
        <f>IFERROR(VLOOKUP(A625,'Coverage Indicators - Section D'!$A$10:$Y$42,25,FALSE),"")</f>
        <v/>
      </c>
      <c r="C625" s="509" t="str">
        <f t="array" ref="C625">IFERROR(IF(INDEX('Disaggregation Records'!$E$95:$E$183,MATCH(LEFT(Z625,255),LEFT('Disaggregation Records'!$D$95:$D$183,255),0))=0,"",INDEX('Disaggregation Records'!$E$95:$E$183,MATCH(LEFT(Z625,255),LEFT('Disaggregation Records'!$D$95:$D$183,255),0))),"")</f>
        <v/>
      </c>
      <c r="D625" s="509" t="str">
        <f t="array" ref="D625">IFERROR(IF(INDEX('Disaggregation Records'!$F$95:$F$183,MATCH(LEFT(Z625,255),LEFT('Disaggregation Records'!$D$95:$D$183,255),0))=0,"",INDEX('Disaggregation Records'!$F$95:$F$183,MATCH(LEFT(Z625,255),LEFT('Disaggregation Records'!$D$95:$D$183,255),0))),"")</f>
        <v/>
      </c>
      <c r="E625" s="416" t="str">
        <f t="array" ref="E625">IFERROR(IF(INDEX('Disaggregation Data'!$K$315:$K$616,MATCH(LEFT(X625,255),LEFT('Disaggregation Data'!$J$315:$J$616,255),0))=0,"",INDEX('Disaggregation Data'!$K$315:$K$616,MATCH(LEFT(X625,255),LEFT('Disaggregation Data'!J$315:$J$616,255),0))),"")</f>
        <v/>
      </c>
      <c r="F625" s="417" t="str">
        <f t="array" ref="F625">IFERROR(IF(INDEX('Disaggregation Data'!$L$315:$L$616,MATCH(LEFT(X625,255),LEFT('Disaggregation Data'!$J$315:$J$616,255),0))=0,"",INDEX('Disaggregation Data'!$L$315:$L$616,MATCH(LEFT(X625,255),LEFT('Disaggregation Data'!J$315:$J$616,255),0))),"")</f>
        <v/>
      </c>
      <c r="G625" s="481" t="str">
        <f t="array" ref="G625">IFERROR(IF(INDEX('Disaggregation Data'!$M$315:$M$616,MATCH(LEFT(X625,255),LEFT('Disaggregation Data'!$J$315:$J$616,255),0))=0,(E625/F625)*100,INDEX('Disaggregation Data'!$M$315:$M$616,MATCH(LEFT(X625,255),LEFT('Disaggregation Data'!J$315:$J$616,255),0))),"")</f>
        <v/>
      </c>
      <c r="H625" s="420" t="str">
        <f t="array" ref="H625">IFERROR(IF(INDEX('Disaggregation Data'!$N$315:$N$616,MATCH(LEFT(X625,255),LEFT('Disaggregation Data'!$J$315:$J$616,255),0))=0,"",INDEX('Disaggregation Data'!$N$315:$N$616,MATCH(LEFT(X625,255),LEFT('Disaggregation Data'!J$315:$J$616,255),0))),"")</f>
        <v/>
      </c>
      <c r="I625" s="420" t="str">
        <f t="array" ref="I625">IFERROR(IF(INDEX('Disaggregation Data'!$Q$315:$Q$616,MATCH(LEFT(X625,255),LEFT('Disaggregation Data'!$J$315:$J$616,255),0))=0,"",INDEX('Disaggregation Data'!$Q$315:$Q$616,MATCH(LEFT(X625,255),LEFT('Disaggregation Data'!J$315:$J$616,255),0))),"")</f>
        <v/>
      </c>
      <c r="J625" s="434" t="str">
        <f t="array" ref="J625">IFERROR(IF(INDEX('Disaggregation Data'!$R$315:$R$616,MATCH(LEFT(X625,255),LEFT('Disaggregation Data'!$J$315:$J$616,255),0))=0,"",INDEX('Disaggregation Data'!$R$315:$R$616,MATCH(LEFT(X625,255),LEFT('Disaggregation Data'!J$315:$J$616,255),0))),"")</f>
        <v/>
      </c>
      <c r="K625" s="471"/>
      <c r="L625" s="471"/>
      <c r="M625" s="471"/>
      <c r="N625" s="471"/>
      <c r="O625" s="471"/>
      <c r="P625" s="416"/>
      <c r="Q625" s="416"/>
      <c r="R625" s="416"/>
      <c r="S625" s="416"/>
      <c r="T625" s="416"/>
      <c r="U625" s="420" t="str">
        <f t="array" ref="U625">IFERROR(IF(INDEX('Disaggregation Data'!$O$315:$O$616,MATCH(LEFT(X625,255),LEFT('Disaggregation Data'!$J$315:$J$616,255),0))=0,"",INDEX('Disaggregation Data'!$O$315:$O$616,MATCH(LEFT(X625,255),LEFT('Disaggregation Data'!J$315:$J$616,255),0))),"")</f>
        <v/>
      </c>
      <c r="V625" s="434" t="str">
        <f t="array" ref="V625">IFERROR(IF(INDEX('Disaggregation Data'!$P$315:$P$616,MATCH(LEFT(X625,255),LEFT('Disaggregation Data'!$J$315:$J$616,255),0))=0,"",INDEX('Disaggregation Data'!$P$315:$P$616,MATCH(LEFT(X625,255),LEFT('Disaggregation Data'!J$315:$J$616,255),0))),"")</f>
        <v/>
      </c>
      <c r="W625" s="514"/>
      <c r="X625" s="514" t="str">
        <f t="shared" si="40"/>
        <v/>
      </c>
      <c r="Y625" s="514">
        <f t="shared" si="41"/>
        <v>258</v>
      </c>
      <c r="Z625" s="514" t="str">
        <f t="shared" si="42"/>
        <v/>
      </c>
      <c r="AA625" s="514" t="b">
        <f t="shared" si="43"/>
        <v>0</v>
      </c>
      <c r="AB625" s="514" t="s">
        <v>2144</v>
      </c>
      <c r="AC625" s="514" t="str">
        <f t="array" ref="AC625">IFERROR(IF(INDEX('Disaggregation Records'!$G$95:$G$183,MATCH(LEFT(Z625,255),LEFT('Disaggregation Records'!$D$95:$D$183,255),0))=0,"",INDEX('Disaggregation Records'!$G$95:$G$183,MATCH(LEFT(Z625,255),LEFT('Disaggregation Records'!$D$95:$D$183,255),0))),"")</f>
        <v/>
      </c>
      <c r="AD625" s="514" t="s">
        <v>897</v>
      </c>
      <c r="AE625" s="379"/>
      <c r="AF625" s="133"/>
      <c r="AG625" s="133"/>
    </row>
    <row r="626" spans="1:33" ht="47.1" customHeight="1" x14ac:dyDescent="0.25">
      <c r="A626" s="396">
        <v>30</v>
      </c>
      <c r="B626" s="414" t="str">
        <f>IFERROR(VLOOKUP(A626,'Coverage Indicators - Section D'!$A$10:$Y$42,25,FALSE),"")</f>
        <v/>
      </c>
      <c r="C626" s="509" t="str">
        <f t="array" ref="C626">IFERROR(IF(INDEX('Disaggregation Records'!$E$95:$E$183,MATCH(LEFT(Z626,255),LEFT('Disaggregation Records'!$D$95:$D$183,255),0))=0,"",INDEX('Disaggregation Records'!$E$95:$E$183,MATCH(LEFT(Z626,255),LEFT('Disaggregation Records'!$D$95:$D$183,255),0))),"")</f>
        <v/>
      </c>
      <c r="D626" s="509" t="str">
        <f t="array" ref="D626">IFERROR(IF(INDEX('Disaggregation Records'!$F$95:$F$183,MATCH(LEFT(Z626,255),LEFT('Disaggregation Records'!$D$95:$D$183,255),0))=0,"",INDEX('Disaggregation Records'!$F$95:$F$183,MATCH(LEFT(Z626,255),LEFT('Disaggregation Records'!$D$95:$D$183,255),0))),"")</f>
        <v/>
      </c>
      <c r="E626" s="416" t="str">
        <f t="array" ref="E626">IFERROR(IF(INDEX('Disaggregation Data'!$K$315:$K$616,MATCH(LEFT(X626,255),LEFT('Disaggregation Data'!$J$315:$J$616,255),0))=0,"",INDEX('Disaggregation Data'!$K$315:$K$616,MATCH(LEFT(X626,255),LEFT('Disaggregation Data'!J$315:$J$616,255),0))),"")</f>
        <v/>
      </c>
      <c r="F626" s="417" t="str">
        <f t="array" ref="F626">IFERROR(IF(INDEX('Disaggregation Data'!$L$315:$L$616,MATCH(LEFT(X626,255),LEFT('Disaggregation Data'!$J$315:$J$616,255),0))=0,"",INDEX('Disaggregation Data'!$L$315:$L$616,MATCH(LEFT(X626,255),LEFT('Disaggregation Data'!J$315:$J$616,255),0))),"")</f>
        <v/>
      </c>
      <c r="G626" s="481" t="str">
        <f t="array" ref="G626">IFERROR(IF(INDEX('Disaggregation Data'!$M$315:$M$616,MATCH(LEFT(X626,255),LEFT('Disaggregation Data'!$J$315:$J$616,255),0))=0,(E626/F626)*100,INDEX('Disaggregation Data'!$M$315:$M$616,MATCH(LEFT(X626,255),LEFT('Disaggregation Data'!J$315:$J$616,255),0))),"")</f>
        <v/>
      </c>
      <c r="H626" s="420" t="str">
        <f t="array" ref="H626">IFERROR(IF(INDEX('Disaggregation Data'!$N$315:$N$616,MATCH(LEFT(X626,255),LEFT('Disaggregation Data'!$J$315:$J$616,255),0))=0,"",INDEX('Disaggregation Data'!$N$315:$N$616,MATCH(LEFT(X626,255),LEFT('Disaggregation Data'!J$315:$J$616,255),0))),"")</f>
        <v/>
      </c>
      <c r="I626" s="420" t="str">
        <f t="array" ref="I626">IFERROR(IF(INDEX('Disaggregation Data'!$Q$315:$Q$616,MATCH(LEFT(X626,255),LEFT('Disaggregation Data'!$J$315:$J$616,255),0))=0,"",INDEX('Disaggregation Data'!$Q$315:$Q$616,MATCH(LEFT(X626,255),LEFT('Disaggregation Data'!J$315:$J$616,255),0))),"")</f>
        <v/>
      </c>
      <c r="J626" s="434" t="str">
        <f t="array" ref="J626">IFERROR(IF(INDEX('Disaggregation Data'!$R$315:$R$616,MATCH(LEFT(X626,255),LEFT('Disaggregation Data'!$J$315:$J$616,255),0))=0,"",INDEX('Disaggregation Data'!$R$315:$R$616,MATCH(LEFT(X626,255),LEFT('Disaggregation Data'!J$315:$J$616,255),0))),"")</f>
        <v/>
      </c>
      <c r="K626" s="471"/>
      <c r="L626" s="471"/>
      <c r="M626" s="471"/>
      <c r="N626" s="471"/>
      <c r="O626" s="471"/>
      <c r="P626" s="416"/>
      <c r="Q626" s="416"/>
      <c r="R626" s="416"/>
      <c r="S626" s="416"/>
      <c r="T626" s="416"/>
      <c r="U626" s="420" t="str">
        <f t="array" ref="U626">IFERROR(IF(INDEX('Disaggregation Data'!$O$315:$O$616,MATCH(LEFT(X626,255),LEFT('Disaggregation Data'!$J$315:$J$616,255),0))=0,"",INDEX('Disaggregation Data'!$O$315:$O$616,MATCH(LEFT(X626,255),LEFT('Disaggregation Data'!J$315:$J$616,255),0))),"")</f>
        <v/>
      </c>
      <c r="V626" s="434" t="str">
        <f t="array" ref="V626">IFERROR(IF(INDEX('Disaggregation Data'!$P$315:$P$616,MATCH(LEFT(X626,255),LEFT('Disaggregation Data'!$J$315:$J$616,255),0))=0,"",INDEX('Disaggregation Data'!$P$315:$P$616,MATCH(LEFT(X626,255),LEFT('Disaggregation Data'!J$315:$J$616,255),0))),"")</f>
        <v/>
      </c>
      <c r="W626" s="514"/>
      <c r="X626" s="514" t="str">
        <f t="shared" si="40"/>
        <v/>
      </c>
      <c r="Y626" s="514">
        <f t="shared" si="41"/>
        <v>259</v>
      </c>
      <c r="Z626" s="514" t="str">
        <f t="shared" si="42"/>
        <v/>
      </c>
      <c r="AA626" s="514" t="b">
        <f t="shared" si="43"/>
        <v>0</v>
      </c>
      <c r="AB626" s="514" t="s">
        <v>2145</v>
      </c>
      <c r="AC626" s="514" t="str">
        <f t="array" ref="AC626">IFERROR(IF(INDEX('Disaggregation Records'!$G$95:$G$183,MATCH(LEFT(Z626,255),LEFT('Disaggregation Records'!$D$95:$D$183,255),0))=0,"",INDEX('Disaggregation Records'!$G$95:$G$183,MATCH(LEFT(Z626,255),LEFT('Disaggregation Records'!$D$95:$D$183,255),0))),"")</f>
        <v/>
      </c>
      <c r="AD626" s="514" t="s">
        <v>897</v>
      </c>
      <c r="AE626" s="379"/>
      <c r="AF626" s="133"/>
      <c r="AG626" s="133"/>
    </row>
    <row r="627" spans="1:33" ht="2.65" customHeight="1" thickBot="1" x14ac:dyDescent="0.3">
      <c r="A627" s="64"/>
      <c r="B627" s="65"/>
      <c r="C627" s="65"/>
      <c r="D627" s="65"/>
      <c r="E627" s="65"/>
      <c r="F627" s="65"/>
      <c r="G627" s="65"/>
      <c r="H627" s="65"/>
      <c r="I627" s="65"/>
      <c r="J627" s="65"/>
      <c r="K627" s="65"/>
      <c r="L627" s="65"/>
      <c r="M627" s="65"/>
      <c r="N627" s="65"/>
      <c r="O627" s="65"/>
      <c r="P627" s="65"/>
      <c r="Q627" s="65"/>
      <c r="R627" s="125"/>
      <c r="S627" s="125"/>
      <c r="T627" s="125"/>
      <c r="U627" s="125"/>
      <c r="V627" s="125"/>
      <c r="W627" s="125"/>
      <c r="X627" s="125"/>
      <c r="Y627" s="125"/>
      <c r="Z627" s="125"/>
      <c r="AA627" s="125"/>
      <c r="AB627" s="125"/>
      <c r="AC627" s="125" t="s">
        <v>172</v>
      </c>
      <c r="AD627" s="125"/>
      <c r="AE627" s="60"/>
      <c r="AF627" s="133"/>
      <c r="AG627" s="133"/>
    </row>
    <row r="628" spans="1:33" ht="30" customHeight="1" x14ac:dyDescent="0.25">
      <c r="AF628" s="133"/>
      <c r="AG628" s="133"/>
    </row>
    <row r="629" spans="1:33" ht="30" customHeight="1" x14ac:dyDescent="0.25"/>
    <row r="630" spans="1:33" ht="30" customHeight="1" x14ac:dyDescent="0.25"/>
    <row r="631" spans="1:33" x14ac:dyDescent="0.25">
      <c r="A631" s="66" t="s">
        <v>85</v>
      </c>
    </row>
  </sheetData>
  <sheetProtection algorithmName="SHA-512" hashValue="etc/5pR5Ww5X3kufMtUk3HPb7mo4ziZniRqos/NnBmyPqpJVBKqFjkgpukwONK9bJZAk9QWpamyjopH9LwaAXQ==" saltValue="Abanl76WarvtXNqTbDx18A==" spinCount="100000" sheet="1" objects="1" scenarios="1" formatCells="0" sort="0" autoFilter="0"/>
  <mergeCells count="5">
    <mergeCell ref="A1:J2"/>
    <mergeCell ref="A6:H6"/>
    <mergeCell ref="A165:H165"/>
    <mergeCell ref="A324:Q324"/>
    <mergeCell ref="R324:U324"/>
  </mergeCells>
  <conditionalFormatting sqref="A8:D158">
    <cfRule type="expression" dxfId="38" priority="28">
      <formula>MOD($A8,2)=1</formula>
    </cfRule>
    <cfRule type="expression" dxfId="37" priority="29">
      <formula>MOD($A8,2)=0</formula>
    </cfRule>
  </conditionalFormatting>
  <conditionalFormatting sqref="A167:D317">
    <cfRule type="expression" dxfId="36" priority="26">
      <formula>MOD($A8,2)=1</formula>
    </cfRule>
    <cfRule type="expression" dxfId="35" priority="27">
      <formula>MOD($A167,2)=0</formula>
    </cfRule>
  </conditionalFormatting>
  <conditionalFormatting sqref="A326:D626">
    <cfRule type="expression" dxfId="34" priority="24">
      <formula>MOD($A326,2)=1</formula>
    </cfRule>
    <cfRule type="expression" dxfId="33" priority="25">
      <formula>MOD($A326,2)=0</formula>
    </cfRule>
  </conditionalFormatting>
  <conditionalFormatting sqref="J326:Q626 A167:H317 A326:H626 A8:H158">
    <cfRule type="expression" dxfId="32" priority="23">
      <formula>$C8=""</formula>
    </cfRule>
  </conditionalFormatting>
  <conditionalFormatting sqref="V326:V626">
    <cfRule type="expression" dxfId="31" priority="22">
      <formula>$C326=""</formula>
    </cfRule>
  </conditionalFormatting>
  <conditionalFormatting sqref="U326:U626">
    <cfRule type="expression" dxfId="30" priority="21">
      <formula>$C326=""</formula>
    </cfRule>
  </conditionalFormatting>
  <conditionalFormatting sqref="I326:I626">
    <cfRule type="expression" dxfId="29" priority="20">
      <formula>$C326=""</formula>
    </cfRule>
  </conditionalFormatting>
  <conditionalFormatting sqref="R326:S626">
    <cfRule type="expression" dxfId="28" priority="19">
      <formula>$C326=""</formula>
    </cfRule>
  </conditionalFormatting>
  <conditionalFormatting sqref="T326:T626">
    <cfRule type="expression" dxfId="27" priority="18">
      <formula>$C326=""</formula>
    </cfRule>
  </conditionalFormatting>
  <conditionalFormatting sqref="I8:J158">
    <cfRule type="expression" dxfId="26" priority="17">
      <formula>$C8=""</formula>
    </cfRule>
  </conditionalFormatting>
  <conditionalFormatting sqref="I167:J317">
    <cfRule type="expression" dxfId="25" priority="16">
      <formula>$C167=""</formula>
    </cfRule>
  </conditionalFormatting>
  <conditionalFormatting sqref="A167:J175 A8:J16">
    <cfRule type="expression" dxfId="24" priority="15">
      <formula>$O8:$O159="[Record ID]"</formula>
    </cfRule>
  </conditionalFormatting>
  <conditionalFormatting sqref="A326:V626">
    <cfRule type="expression" dxfId="23" priority="13">
      <formula>$AB326:$AB627="[Record ID]"</formula>
    </cfRule>
  </conditionalFormatting>
  <conditionalFormatting sqref="A17:J25">
    <cfRule type="expression" dxfId="22" priority="53">
      <formula>$O17:$O318="[Record ID]"</formula>
    </cfRule>
  </conditionalFormatting>
  <conditionalFormatting sqref="A176:J317">
    <cfRule type="expression" dxfId="21" priority="55">
      <formula>$O176:$O627="[Record ID]"</formula>
    </cfRule>
  </conditionalFormatting>
  <conditionalFormatting sqref="A26:J158">
    <cfRule type="expression" dxfId="20" priority="57">
      <formula>$O26:$O627="[Record ID]"</formula>
    </cfRule>
  </conditionalFormatting>
  <conditionalFormatting sqref="H19:H20">
    <cfRule type="expression" dxfId="19" priority="12">
      <formula>$C19=""</formula>
    </cfRule>
  </conditionalFormatting>
  <conditionalFormatting sqref="H19:H20">
    <cfRule type="expression" dxfId="18" priority="11">
      <formula>$C19=""</formula>
    </cfRule>
  </conditionalFormatting>
  <conditionalFormatting sqref="H19:H20">
    <cfRule type="expression" dxfId="17" priority="10">
      <formula>$C19=""</formula>
    </cfRule>
  </conditionalFormatting>
  <conditionalFormatting sqref="G29:G35">
    <cfRule type="expression" dxfId="16" priority="9">
      <formula>$C29=""</formula>
    </cfRule>
  </conditionalFormatting>
  <conditionalFormatting sqref="I327:I330">
    <cfRule type="expression" dxfId="15" priority="8">
      <formula>$C327=""</formula>
    </cfRule>
  </conditionalFormatting>
  <conditionalFormatting sqref="G29">
    <cfRule type="expression" dxfId="14" priority="7">
      <formula>$C29=""</formula>
    </cfRule>
  </conditionalFormatting>
  <conditionalFormatting sqref="G30:G35">
    <cfRule type="expression" dxfId="13" priority="6">
      <formula>$C30=""</formula>
    </cfRule>
  </conditionalFormatting>
  <conditionalFormatting sqref="I337:I340">
    <cfRule type="expression" dxfId="12" priority="5">
      <formula>$C337=""</formula>
    </cfRule>
  </conditionalFormatting>
  <conditionalFormatting sqref="I347:I348">
    <cfRule type="expression" dxfId="11" priority="4">
      <formula>$C347=""</formula>
    </cfRule>
  </conditionalFormatting>
  <conditionalFormatting sqref="I357:I358">
    <cfRule type="expression" dxfId="10" priority="3">
      <formula>$C357=""</formula>
    </cfRule>
  </conditionalFormatting>
  <conditionalFormatting sqref="I357:I358">
    <cfRule type="expression" dxfId="9" priority="2">
      <formula>$C357=""</formula>
    </cfRule>
  </conditionalFormatting>
  <conditionalFormatting sqref="G9:G15">
    <cfRule type="expression" dxfId="8" priority="1">
      <formula>$C9=""</formula>
    </cfRule>
  </conditionalFormatting>
  <dataValidations count="9">
    <dataValidation allowBlank="1" showInputMessage="1" showErrorMessage="1" prompt="To ensure data consistency please ensure that all thousands are separated with a comma and all decimals are separated with a decimal. (e.g. 1,000,000.96)" sqref="E326:G626"/>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N8:N158 N167:N317 AA326:AA626">
      <formula1>"TRUE,FALSE"</formula1>
    </dataValidation>
    <dataValidation type="custom" allowBlank="1" showInputMessage="1" showErrorMessage="1" errorTitle="X-Author for Excel" error="Id and Lookup fields are not editable." promptTitle="X-Author for Excel" sqref="O8:Q158 O167:Q317 AB326:AD626">
      <formula1>""</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formula1>-1000000000000000000</formula1>
      <formula2>1000000000000000000</formula2>
    </dataValidation>
    <dataValidation type="list" allowBlank="1" showInputMessage="1" showErrorMessage="1" errorTitle="X-Author for Excel" error="Please select a value from the drop-down." promptTitle="X-Author for Excel" sqref="H326:H626">
      <formula1>IF(IFERROR(ROWS(INDIRECT(SUBSTITUTE("AIM_Coverage_Disaggregation__c.AIM_Year__c"," ","_"))),-1) &lt; 0, XAuthorInvalidPicklistData,INDIRECT(SUBSTITUTE("AIM_Coverage_Disaggregation__c.AIM_Year__c"," ","_")))</formula1>
    </dataValidation>
  </dataValidations>
  <hyperlinks>
    <hyperlink ref="A631" location="' Disaggregation - Section E'!A4" display="' Disaggregation - Section E'!A4"/>
    <hyperlink ref="B4" location="_b9c6b527_c2c5_4200_bb21_b9257f2bb2c1" display="Impact "/>
    <hyperlink ref="C4" location="_a395564a_2e4f_42b7_9d4d_76ed548224d3" display="Outcome "/>
    <hyperlink ref="D4" location="_e6620337_bf44_48f3_a7fd_0125cc2c6be7" display="Coverage"/>
  </hyperlinks>
  <pageMargins left="0.7" right="0.7" top="0.75" bottom="0.75" header="0.3" footer="0.3"/>
  <pageSetup paperSize="8" scale="5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S615"/>
  <sheetViews>
    <sheetView topLeftCell="C1" workbookViewId="0">
      <selection activeCell="M15" sqref="M15:M16"/>
    </sheetView>
  </sheetViews>
  <sheetFormatPr defaultColWidth="8.875" defaultRowHeight="12.75" x14ac:dyDescent="0.2"/>
  <cols>
    <col min="1" max="3" width="8.875" style="12"/>
    <col min="4" max="4" width="20.75" style="12" bestFit="1" customWidth="1"/>
    <col min="5" max="5" width="22.125" style="12" bestFit="1" customWidth="1"/>
    <col min="6" max="6" width="18.625" style="12" bestFit="1" customWidth="1"/>
    <col min="7" max="7" width="8.875" style="12"/>
    <col min="8" max="8" width="8.625" style="12" bestFit="1" customWidth="1"/>
    <col min="9" max="9" width="13" style="12" bestFit="1" customWidth="1"/>
    <col min="10" max="10" width="38.875" style="12" bestFit="1" customWidth="1"/>
    <col min="11" max="11" width="12.75" style="12" bestFit="1" customWidth="1"/>
    <col min="12" max="12" width="12.125" style="12" bestFit="1" customWidth="1"/>
    <col min="13" max="13" width="14" style="12" bestFit="1" customWidth="1"/>
    <col min="14" max="14" width="9.625" style="12" bestFit="1" customWidth="1"/>
    <col min="15" max="15" width="13.875" style="12" customWidth="1"/>
    <col min="16" max="16384" width="8.875" style="12"/>
  </cols>
  <sheetData>
    <row r="1" spans="4:17" x14ac:dyDescent="0.2">
      <c r="D1" s="9" t="s">
        <v>154</v>
      </c>
    </row>
    <row r="2" spans="4:17" x14ac:dyDescent="0.2">
      <c r="D2" s="523" t="s">
        <v>149</v>
      </c>
      <c r="E2" s="523" t="s">
        <v>151</v>
      </c>
      <c r="F2" s="523" t="s">
        <v>332</v>
      </c>
      <c r="G2" s="523"/>
      <c r="H2" s="523" t="s">
        <v>334</v>
      </c>
      <c r="I2" s="523" t="s">
        <v>336</v>
      </c>
      <c r="J2" s="523" t="s">
        <v>152</v>
      </c>
      <c r="K2" s="523" t="s">
        <v>8</v>
      </c>
      <c r="L2" s="523" t="s">
        <v>9</v>
      </c>
      <c r="M2" s="523" t="s">
        <v>7</v>
      </c>
      <c r="N2" s="523" t="s">
        <v>5</v>
      </c>
      <c r="O2" s="523" t="s">
        <v>226</v>
      </c>
      <c r="P2" s="523" t="s">
        <v>228</v>
      </c>
      <c r="Q2" s="523" t="s">
        <v>30</v>
      </c>
    </row>
    <row r="3" spans="4:17" hidden="1" x14ac:dyDescent="0.2">
      <c r="D3" s="524" t="s">
        <v>148</v>
      </c>
      <c r="E3" s="523" t="s">
        <v>150</v>
      </c>
      <c r="F3" s="524" t="s">
        <v>331</v>
      </c>
      <c r="G3" s="523"/>
      <c r="H3" s="524" t="s">
        <v>333</v>
      </c>
      <c r="I3" s="524" t="s">
        <v>335</v>
      </c>
      <c r="J3" s="523" t="str">
        <f>F3&amp;H3&amp;I3</f>
        <v>[Impact Indicator Name FR][Category FR][Disaggregation FR]</v>
      </c>
      <c r="K3" s="524" t="s">
        <v>18</v>
      </c>
      <c r="L3" s="524" t="s">
        <v>19</v>
      </c>
      <c r="M3" s="524" t="s">
        <v>20</v>
      </c>
      <c r="N3" s="524" t="s">
        <v>56</v>
      </c>
      <c r="O3" s="524" t="s">
        <v>225</v>
      </c>
      <c r="P3" s="524" t="s">
        <v>227</v>
      </c>
      <c r="Q3" s="523" t="s">
        <v>29</v>
      </c>
    </row>
    <row r="4" spans="4:17" x14ac:dyDescent="0.2">
      <c r="D4" s="524" t="s">
        <v>2771</v>
      </c>
      <c r="E4" s="523" t="s">
        <v>2772</v>
      </c>
      <c r="F4" s="524" t="s">
        <v>2466</v>
      </c>
      <c r="G4" s="523"/>
      <c r="H4" s="524"/>
      <c r="I4" s="524"/>
      <c r="J4" s="523" t="str">
        <f t="shared" ref="J4:J67" si="0">F4&amp;H4&amp;I4</f>
        <v>Malaria I-2.1: Cas de paludisme confirmés (par microscopie ou test de dépistage rapide) : taux pour 1000 habitants par an</v>
      </c>
      <c r="K4" s="524"/>
      <c r="L4" s="524"/>
      <c r="M4" s="524"/>
      <c r="N4" s="524"/>
      <c r="O4" s="524"/>
      <c r="P4" s="524"/>
      <c r="Q4" s="523" t="s">
        <v>1528</v>
      </c>
    </row>
    <row r="5" spans="4:17" x14ac:dyDescent="0.2">
      <c r="D5" s="524" t="s">
        <v>2773</v>
      </c>
      <c r="E5" s="523" t="s">
        <v>2772</v>
      </c>
      <c r="F5" s="524" t="s">
        <v>2466</v>
      </c>
      <c r="G5" s="523"/>
      <c r="H5" s="524"/>
      <c r="I5" s="524"/>
      <c r="J5" s="523" t="str">
        <f t="shared" si="0"/>
        <v>Malaria I-2.1: Cas de paludisme confirmés (par microscopie ou test de dépistage rapide) : taux pour 1000 habitants par an</v>
      </c>
      <c r="K5" s="524"/>
      <c r="L5" s="524"/>
      <c r="M5" s="524"/>
      <c r="N5" s="524"/>
      <c r="O5" s="524"/>
      <c r="P5" s="524"/>
      <c r="Q5" s="523" t="s">
        <v>1529</v>
      </c>
    </row>
    <row r="6" spans="4:17" x14ac:dyDescent="0.2">
      <c r="D6" s="524" t="s">
        <v>2774</v>
      </c>
      <c r="E6" s="523" t="s">
        <v>2772</v>
      </c>
      <c r="F6" s="524" t="s">
        <v>2466</v>
      </c>
      <c r="G6" s="523"/>
      <c r="H6" s="524"/>
      <c r="I6" s="524"/>
      <c r="J6" s="523" t="str">
        <f t="shared" si="0"/>
        <v>Malaria I-2.1: Cas de paludisme confirmés (par microscopie ou test de dépistage rapide) : taux pour 1000 habitants par an</v>
      </c>
      <c r="K6" s="524"/>
      <c r="L6" s="524"/>
      <c r="M6" s="524"/>
      <c r="N6" s="524"/>
      <c r="O6" s="524"/>
      <c r="P6" s="524"/>
      <c r="Q6" s="523" t="s">
        <v>1530</v>
      </c>
    </row>
    <row r="7" spans="4:17" x14ac:dyDescent="0.2">
      <c r="D7" s="524" t="s">
        <v>2775</v>
      </c>
      <c r="E7" s="523" t="s">
        <v>2772</v>
      </c>
      <c r="F7" s="524" t="s">
        <v>2466</v>
      </c>
      <c r="G7" s="523"/>
      <c r="H7" s="524"/>
      <c r="I7" s="524"/>
      <c r="J7" s="523" t="str">
        <f t="shared" si="0"/>
        <v>Malaria I-2.1: Cas de paludisme confirmés (par microscopie ou test de dépistage rapide) : taux pour 1000 habitants par an</v>
      </c>
      <c r="K7" s="524"/>
      <c r="L7" s="524"/>
      <c r="M7" s="524"/>
      <c r="N7" s="524"/>
      <c r="O7" s="524"/>
      <c r="P7" s="524"/>
      <c r="Q7" s="523" t="s">
        <v>1531</v>
      </c>
    </row>
    <row r="8" spans="4:17" x14ac:dyDescent="0.2">
      <c r="D8" s="524" t="s">
        <v>2776</v>
      </c>
      <c r="E8" s="523" t="s">
        <v>2772</v>
      </c>
      <c r="F8" s="524" t="s">
        <v>2466</v>
      </c>
      <c r="G8" s="523"/>
      <c r="H8" s="524"/>
      <c r="I8" s="524"/>
      <c r="J8" s="523" t="str">
        <f t="shared" si="0"/>
        <v>Malaria I-2.1: Cas de paludisme confirmés (par microscopie ou test de dépistage rapide) : taux pour 1000 habitants par an</v>
      </c>
      <c r="K8" s="524"/>
      <c r="L8" s="524"/>
      <c r="M8" s="524"/>
      <c r="N8" s="524"/>
      <c r="O8" s="524"/>
      <c r="P8" s="524"/>
      <c r="Q8" s="523" t="s">
        <v>1532</v>
      </c>
    </row>
    <row r="9" spans="4:17" x14ac:dyDescent="0.2">
      <c r="D9" s="524" t="s">
        <v>2777</v>
      </c>
      <c r="E9" s="523" t="s">
        <v>2772</v>
      </c>
      <c r="F9" s="524" t="s">
        <v>2466</v>
      </c>
      <c r="G9" s="523"/>
      <c r="H9" s="524"/>
      <c r="I9" s="524"/>
      <c r="J9" s="523" t="str">
        <f t="shared" si="0"/>
        <v>Malaria I-2.1: Cas de paludisme confirmés (par microscopie ou test de dépistage rapide) : taux pour 1000 habitants par an</v>
      </c>
      <c r="K9" s="524"/>
      <c r="L9" s="524"/>
      <c r="M9" s="524"/>
      <c r="N9" s="524"/>
      <c r="O9" s="524"/>
      <c r="P9" s="524"/>
      <c r="Q9" s="523" t="s">
        <v>1533</v>
      </c>
    </row>
    <row r="10" spans="4:17" x14ac:dyDescent="0.2">
      <c r="D10" s="524" t="s">
        <v>2778</v>
      </c>
      <c r="E10" s="523" t="s">
        <v>2772</v>
      </c>
      <c r="F10" s="524" t="s">
        <v>2466</v>
      </c>
      <c r="G10" s="523"/>
      <c r="H10" s="524"/>
      <c r="I10" s="524"/>
      <c r="J10" s="523" t="str">
        <f t="shared" si="0"/>
        <v>Malaria I-2.1: Cas de paludisme confirmés (par microscopie ou test de dépistage rapide) : taux pour 1000 habitants par an</v>
      </c>
      <c r="K10" s="524"/>
      <c r="L10" s="524"/>
      <c r="M10" s="524"/>
      <c r="N10" s="524"/>
      <c r="O10" s="524"/>
      <c r="P10" s="524"/>
      <c r="Q10" s="523" t="s">
        <v>1534</v>
      </c>
    </row>
    <row r="11" spans="4:17" x14ac:dyDescent="0.2">
      <c r="D11" s="524" t="s">
        <v>2779</v>
      </c>
      <c r="E11" s="523" t="s">
        <v>2772</v>
      </c>
      <c r="F11" s="524" t="s">
        <v>2466</v>
      </c>
      <c r="G11" s="523"/>
      <c r="H11" s="524"/>
      <c r="I11" s="524"/>
      <c r="J11" s="523" t="str">
        <f t="shared" si="0"/>
        <v>Malaria I-2.1: Cas de paludisme confirmés (par microscopie ou test de dépistage rapide) : taux pour 1000 habitants par an</v>
      </c>
      <c r="K11" s="524"/>
      <c r="L11" s="524"/>
      <c r="M11" s="524"/>
      <c r="N11" s="524"/>
      <c r="O11" s="524"/>
      <c r="P11" s="524"/>
      <c r="Q11" s="523" t="s">
        <v>1535</v>
      </c>
    </row>
    <row r="12" spans="4:17" x14ac:dyDescent="0.2">
      <c r="D12" s="524" t="s">
        <v>2780</v>
      </c>
      <c r="E12" s="523" t="s">
        <v>2772</v>
      </c>
      <c r="F12" s="524" t="s">
        <v>2466</v>
      </c>
      <c r="G12" s="523"/>
      <c r="H12" s="524"/>
      <c r="I12" s="524"/>
      <c r="J12" s="523" t="str">
        <f t="shared" si="0"/>
        <v>Malaria I-2.1: Cas de paludisme confirmés (par microscopie ou test de dépistage rapide) : taux pour 1000 habitants par an</v>
      </c>
      <c r="K12" s="524"/>
      <c r="L12" s="524"/>
      <c r="M12" s="524"/>
      <c r="N12" s="524"/>
      <c r="O12" s="524"/>
      <c r="P12" s="524"/>
      <c r="Q12" s="523" t="s">
        <v>1536</v>
      </c>
    </row>
    <row r="13" spans="4:17" x14ac:dyDescent="0.2">
      <c r="D13" s="524" t="s">
        <v>2781</v>
      </c>
      <c r="E13" s="523" t="s">
        <v>2772</v>
      </c>
      <c r="F13" s="524" t="s">
        <v>2466</v>
      </c>
      <c r="G13" s="523"/>
      <c r="H13" s="524"/>
      <c r="I13" s="524"/>
      <c r="J13" s="523" t="str">
        <f t="shared" si="0"/>
        <v>Malaria I-2.1: Cas de paludisme confirmés (par microscopie ou test de dépistage rapide) : taux pour 1000 habitants par an</v>
      </c>
      <c r="K13" s="524"/>
      <c r="L13" s="524"/>
      <c r="M13" s="524"/>
      <c r="N13" s="524"/>
      <c r="O13" s="524"/>
      <c r="P13" s="524"/>
      <c r="Q13" s="523" t="s">
        <v>1537</v>
      </c>
    </row>
    <row r="14" spans="4:17" x14ac:dyDescent="0.2">
      <c r="D14" s="524" t="s">
        <v>2782</v>
      </c>
      <c r="E14" s="523" t="s">
        <v>2783</v>
      </c>
      <c r="F14" s="524" t="s">
        <v>2216</v>
      </c>
      <c r="G14" s="523"/>
      <c r="H14" s="524" t="s">
        <v>2150</v>
      </c>
      <c r="I14" s="524" t="s">
        <v>2202</v>
      </c>
      <c r="J14" s="523" t="str">
        <f t="shared" si="0"/>
        <v>Malaria I-3.1(M): Nombre de décès de patients hospitalisés dus au paludisme : taux pour 100 000 habitants par anAge&lt;5 ans</v>
      </c>
      <c r="K14" s="524"/>
      <c r="L14" s="524"/>
      <c r="M14" s="524"/>
      <c r="N14" s="524" t="s">
        <v>1538</v>
      </c>
      <c r="O14" s="524"/>
      <c r="P14" s="524"/>
      <c r="Q14" s="523" t="s">
        <v>1539</v>
      </c>
    </row>
    <row r="15" spans="4:17" x14ac:dyDescent="0.2">
      <c r="D15" s="524" t="s">
        <v>2784</v>
      </c>
      <c r="E15" s="523" t="s">
        <v>2783</v>
      </c>
      <c r="F15" s="524" t="s">
        <v>2216</v>
      </c>
      <c r="G15" s="523"/>
      <c r="H15" s="524" t="s">
        <v>2150</v>
      </c>
      <c r="I15" s="524" t="s">
        <v>2204</v>
      </c>
      <c r="J15" s="523" t="str">
        <f t="shared" si="0"/>
        <v>Malaria I-3.1(M): Nombre de décès de patients hospitalisés dus au paludisme : taux pour 100 000 habitants par anAge+ de 5 ans</v>
      </c>
      <c r="K15" s="524"/>
      <c r="L15" s="524"/>
      <c r="M15" s="524"/>
      <c r="N15" s="524" t="s">
        <v>1538</v>
      </c>
      <c r="O15" s="524"/>
      <c r="P15" s="524"/>
      <c r="Q15" s="523" t="s">
        <v>1540</v>
      </c>
    </row>
    <row r="16" spans="4:17" x14ac:dyDescent="0.2">
      <c r="D16" s="524" t="s">
        <v>2785</v>
      </c>
      <c r="E16" s="523" t="s">
        <v>2783</v>
      </c>
      <c r="F16" s="524" t="s">
        <v>2216</v>
      </c>
      <c r="G16" s="523"/>
      <c r="H16" s="524"/>
      <c r="I16" s="524"/>
      <c r="J16" s="523" t="str">
        <f t="shared" si="0"/>
        <v>Malaria I-3.1(M): Nombre de décès de patients hospitalisés dus au paludisme : taux pour 100 000 habitants par an</v>
      </c>
      <c r="K16" s="524"/>
      <c r="L16" s="524"/>
      <c r="M16" s="524"/>
      <c r="N16" s="524"/>
      <c r="O16" s="524"/>
      <c r="P16" s="524"/>
      <c r="Q16" s="523" t="s">
        <v>1541</v>
      </c>
    </row>
    <row r="17" spans="4:17" x14ac:dyDescent="0.2">
      <c r="D17" s="524" t="s">
        <v>2786</v>
      </c>
      <c r="E17" s="523" t="s">
        <v>2783</v>
      </c>
      <c r="F17" s="524" t="s">
        <v>2216</v>
      </c>
      <c r="G17" s="523"/>
      <c r="H17" s="524"/>
      <c r="I17" s="524"/>
      <c r="J17" s="523" t="str">
        <f t="shared" si="0"/>
        <v>Malaria I-3.1(M): Nombre de décès de patients hospitalisés dus au paludisme : taux pour 100 000 habitants par an</v>
      </c>
      <c r="K17" s="524"/>
      <c r="L17" s="524"/>
      <c r="M17" s="524"/>
      <c r="N17" s="524"/>
      <c r="O17" s="524"/>
      <c r="P17" s="524"/>
      <c r="Q17" s="523" t="s">
        <v>1542</v>
      </c>
    </row>
    <row r="18" spans="4:17" x14ac:dyDescent="0.2">
      <c r="D18" s="524" t="s">
        <v>2787</v>
      </c>
      <c r="E18" s="523" t="s">
        <v>2783</v>
      </c>
      <c r="F18" s="524" t="s">
        <v>2216</v>
      </c>
      <c r="G18" s="523"/>
      <c r="H18" s="524"/>
      <c r="I18" s="524"/>
      <c r="J18" s="523" t="str">
        <f t="shared" si="0"/>
        <v>Malaria I-3.1(M): Nombre de décès de patients hospitalisés dus au paludisme : taux pour 100 000 habitants par an</v>
      </c>
      <c r="K18" s="524"/>
      <c r="L18" s="524"/>
      <c r="M18" s="524"/>
      <c r="N18" s="524"/>
      <c r="O18" s="524"/>
      <c r="P18" s="524"/>
      <c r="Q18" s="523" t="s">
        <v>1543</v>
      </c>
    </row>
    <row r="19" spans="4:17" x14ac:dyDescent="0.2">
      <c r="D19" s="524" t="s">
        <v>2788</v>
      </c>
      <c r="E19" s="523" t="s">
        <v>2783</v>
      </c>
      <c r="F19" s="524" t="s">
        <v>2216</v>
      </c>
      <c r="G19" s="523"/>
      <c r="H19" s="524"/>
      <c r="I19" s="524"/>
      <c r="J19" s="523" t="str">
        <f t="shared" si="0"/>
        <v>Malaria I-3.1(M): Nombre de décès de patients hospitalisés dus au paludisme : taux pour 100 000 habitants par an</v>
      </c>
      <c r="K19" s="524"/>
      <c r="L19" s="524"/>
      <c r="M19" s="524"/>
      <c r="N19" s="524"/>
      <c r="O19" s="524"/>
      <c r="P19" s="524"/>
      <c r="Q19" s="523" t="s">
        <v>1544</v>
      </c>
    </row>
    <row r="20" spans="4:17" x14ac:dyDescent="0.2">
      <c r="D20" s="524" t="s">
        <v>2789</v>
      </c>
      <c r="E20" s="523" t="s">
        <v>2783</v>
      </c>
      <c r="F20" s="524" t="s">
        <v>2216</v>
      </c>
      <c r="G20" s="523"/>
      <c r="H20" s="524"/>
      <c r="I20" s="524"/>
      <c r="J20" s="523" t="str">
        <f t="shared" si="0"/>
        <v>Malaria I-3.1(M): Nombre de décès de patients hospitalisés dus au paludisme : taux pour 100 000 habitants par an</v>
      </c>
      <c r="K20" s="524"/>
      <c r="L20" s="524"/>
      <c r="M20" s="524"/>
      <c r="N20" s="524"/>
      <c r="O20" s="524"/>
      <c r="P20" s="524"/>
      <c r="Q20" s="523" t="s">
        <v>1545</v>
      </c>
    </row>
    <row r="21" spans="4:17" x14ac:dyDescent="0.2">
      <c r="D21" s="524" t="s">
        <v>2790</v>
      </c>
      <c r="E21" s="523" t="s">
        <v>2783</v>
      </c>
      <c r="F21" s="524" t="s">
        <v>2216</v>
      </c>
      <c r="G21" s="523"/>
      <c r="H21" s="524"/>
      <c r="I21" s="524"/>
      <c r="J21" s="523" t="str">
        <f t="shared" si="0"/>
        <v>Malaria I-3.1(M): Nombre de décès de patients hospitalisés dus au paludisme : taux pour 100 000 habitants par an</v>
      </c>
      <c r="K21" s="524"/>
      <c r="L21" s="524"/>
      <c r="M21" s="524"/>
      <c r="N21" s="524"/>
      <c r="O21" s="524"/>
      <c r="P21" s="524"/>
      <c r="Q21" s="523" t="s">
        <v>1546</v>
      </c>
    </row>
    <row r="22" spans="4:17" x14ac:dyDescent="0.2">
      <c r="D22" s="524" t="s">
        <v>2791</v>
      </c>
      <c r="E22" s="523" t="s">
        <v>2783</v>
      </c>
      <c r="F22" s="524" t="s">
        <v>2216</v>
      </c>
      <c r="G22" s="523"/>
      <c r="H22" s="524"/>
      <c r="I22" s="524"/>
      <c r="J22" s="523" t="str">
        <f t="shared" si="0"/>
        <v>Malaria I-3.1(M): Nombre de décès de patients hospitalisés dus au paludisme : taux pour 100 000 habitants par an</v>
      </c>
      <c r="K22" s="524"/>
      <c r="L22" s="524"/>
      <c r="M22" s="524"/>
      <c r="N22" s="524"/>
      <c r="O22" s="524"/>
      <c r="P22" s="524"/>
      <c r="Q22" s="523" t="s">
        <v>1547</v>
      </c>
    </row>
    <row r="23" spans="4:17" x14ac:dyDescent="0.2">
      <c r="D23" s="524" t="s">
        <v>2792</v>
      </c>
      <c r="E23" s="523" t="s">
        <v>2783</v>
      </c>
      <c r="F23" s="524" t="s">
        <v>2216</v>
      </c>
      <c r="G23" s="523"/>
      <c r="H23" s="524"/>
      <c r="I23" s="524"/>
      <c r="J23" s="523" t="str">
        <f t="shared" si="0"/>
        <v>Malaria I-3.1(M): Nombre de décès de patients hospitalisés dus au paludisme : taux pour 100 000 habitants par an</v>
      </c>
      <c r="K23" s="524"/>
      <c r="L23" s="524"/>
      <c r="M23" s="524"/>
      <c r="N23" s="524"/>
      <c r="O23" s="524"/>
      <c r="P23" s="524"/>
      <c r="Q23" s="523" t="s">
        <v>1548</v>
      </c>
    </row>
    <row r="24" spans="4:17" x14ac:dyDescent="0.2">
      <c r="D24" s="524" t="s">
        <v>2793</v>
      </c>
      <c r="E24" s="523" t="s">
        <v>2794</v>
      </c>
      <c r="F24" s="524" t="s">
        <v>2201</v>
      </c>
      <c r="G24" s="523"/>
      <c r="H24" s="524" t="s">
        <v>2150</v>
      </c>
      <c r="I24" s="524" t="s">
        <v>2202</v>
      </c>
      <c r="J24" s="523" t="str">
        <f t="shared" si="0"/>
        <v>Malaria I-1(M): Cas de paludisme enregistrés, présumés et confirmésAge&lt;5 ans</v>
      </c>
      <c r="K24" s="524" t="s">
        <v>1549</v>
      </c>
      <c r="L24" s="524" t="s">
        <v>386</v>
      </c>
      <c r="M24" s="524" t="s">
        <v>1550</v>
      </c>
      <c r="N24" s="524"/>
      <c r="O24" s="524"/>
      <c r="P24" s="524"/>
      <c r="Q24" s="523" t="s">
        <v>1551</v>
      </c>
    </row>
    <row r="25" spans="4:17" x14ac:dyDescent="0.2">
      <c r="D25" s="524" t="s">
        <v>2795</v>
      </c>
      <c r="E25" s="523" t="s">
        <v>2794</v>
      </c>
      <c r="F25" s="524" t="s">
        <v>2201</v>
      </c>
      <c r="G25" s="523"/>
      <c r="H25" s="524" t="s">
        <v>2150</v>
      </c>
      <c r="I25" s="524" t="s">
        <v>2204</v>
      </c>
      <c r="J25" s="523" t="str">
        <f t="shared" si="0"/>
        <v>Malaria I-1(M): Cas de paludisme enregistrés, présumés et confirmésAge+ de 5 ans</v>
      </c>
      <c r="K25" s="524" t="s">
        <v>1552</v>
      </c>
      <c r="L25" s="524" t="s">
        <v>386</v>
      </c>
      <c r="M25" s="524" t="s">
        <v>1550</v>
      </c>
      <c r="N25" s="524"/>
      <c r="O25" s="524"/>
      <c r="P25" s="524"/>
      <c r="Q25" s="523" t="s">
        <v>1553</v>
      </c>
    </row>
    <row r="26" spans="4:17" x14ac:dyDescent="0.2">
      <c r="D26" s="524" t="s">
        <v>2796</v>
      </c>
      <c r="E26" s="523" t="s">
        <v>2794</v>
      </c>
      <c r="F26" s="524" t="s">
        <v>2201</v>
      </c>
      <c r="G26" s="523"/>
      <c r="H26" s="524" t="s">
        <v>2211</v>
      </c>
      <c r="I26" s="524" t="s">
        <v>2212</v>
      </c>
      <c r="J26" s="523" t="str">
        <f t="shared" si="0"/>
        <v>Malaria I-1(M): Cas de paludisme enregistrés, présumés et confirmésDéfinition des casConfirmé</v>
      </c>
      <c r="K26" s="524" t="s">
        <v>443</v>
      </c>
      <c r="L26" s="524" t="s">
        <v>386</v>
      </c>
      <c r="M26" s="524" t="s">
        <v>1550</v>
      </c>
      <c r="N26" s="524"/>
      <c r="O26" s="524"/>
      <c r="P26" s="524"/>
      <c r="Q26" s="523" t="s">
        <v>1554</v>
      </c>
    </row>
    <row r="27" spans="4:17" x14ac:dyDescent="0.2">
      <c r="D27" s="524" t="s">
        <v>2797</v>
      </c>
      <c r="E27" s="523" t="s">
        <v>2794</v>
      </c>
      <c r="F27" s="524" t="s">
        <v>2201</v>
      </c>
      <c r="G27" s="523"/>
      <c r="H27" s="524" t="s">
        <v>2211</v>
      </c>
      <c r="I27" s="524" t="s">
        <v>2214</v>
      </c>
      <c r="J27" s="523" t="str">
        <f t="shared" si="0"/>
        <v>Malaria I-1(M): Cas de paludisme enregistrés, présumés et confirmésDéfinition des casPrésumé</v>
      </c>
      <c r="K27" s="524" t="s">
        <v>1555</v>
      </c>
      <c r="L27" s="524" t="s">
        <v>386</v>
      </c>
      <c r="M27" s="524" t="s">
        <v>1550</v>
      </c>
      <c r="N27" s="524"/>
      <c r="O27" s="524"/>
      <c r="P27" s="524"/>
      <c r="Q27" s="523" t="s">
        <v>1556</v>
      </c>
    </row>
    <row r="28" spans="4:17" x14ac:dyDescent="0.2">
      <c r="D28" s="524" t="s">
        <v>2798</v>
      </c>
      <c r="E28" s="523" t="s">
        <v>2794</v>
      </c>
      <c r="F28" s="524" t="s">
        <v>2201</v>
      </c>
      <c r="G28" s="523"/>
      <c r="H28" s="524" t="s">
        <v>2169</v>
      </c>
      <c r="I28" s="524" t="s">
        <v>2206</v>
      </c>
      <c r="J28" s="523" t="str">
        <f t="shared" si="0"/>
        <v>Malaria I-1(M): Cas de paludisme enregistrés, présumés et confirmésEspèceP. vivax</v>
      </c>
      <c r="K28" s="524" t="s">
        <v>393</v>
      </c>
      <c r="L28" s="524" t="s">
        <v>386</v>
      </c>
      <c r="M28" s="524" t="s">
        <v>1550</v>
      </c>
      <c r="N28" s="524"/>
      <c r="O28" s="524"/>
      <c r="P28" s="524"/>
      <c r="Q28" s="523" t="s">
        <v>1557</v>
      </c>
    </row>
    <row r="29" spans="4:17" x14ac:dyDescent="0.2">
      <c r="D29" s="524" t="s">
        <v>2799</v>
      </c>
      <c r="E29" s="523" t="s">
        <v>2794</v>
      </c>
      <c r="F29" s="524" t="s">
        <v>2201</v>
      </c>
      <c r="G29" s="523"/>
      <c r="H29" s="524" t="s">
        <v>2169</v>
      </c>
      <c r="I29" s="524" t="s">
        <v>2170</v>
      </c>
      <c r="J29" s="523" t="str">
        <f t="shared" si="0"/>
        <v>Malaria I-1(M): Cas de paludisme enregistrés, présumés et confirmésEspèceP. falciparum</v>
      </c>
      <c r="K29" s="524" t="s">
        <v>1558</v>
      </c>
      <c r="L29" s="524" t="s">
        <v>386</v>
      </c>
      <c r="M29" s="524" t="s">
        <v>1550</v>
      </c>
      <c r="N29" s="524"/>
      <c r="O29" s="524"/>
      <c r="P29" s="524"/>
      <c r="Q29" s="523" t="s">
        <v>1559</v>
      </c>
    </row>
    <row r="30" spans="4:17" x14ac:dyDescent="0.2">
      <c r="D30" s="524" t="s">
        <v>2800</v>
      </c>
      <c r="E30" s="523" t="s">
        <v>2794</v>
      </c>
      <c r="F30" s="524" t="s">
        <v>2201</v>
      </c>
      <c r="G30" s="523"/>
      <c r="H30" s="524" t="s">
        <v>2169</v>
      </c>
      <c r="I30" s="524" t="s">
        <v>2209</v>
      </c>
      <c r="J30" s="523" t="str">
        <f t="shared" si="0"/>
        <v>Malaria I-1(M): Cas de paludisme enregistrés, présumés et confirmésEspèceAutre espèce</v>
      </c>
      <c r="K30" s="524" t="s">
        <v>1555</v>
      </c>
      <c r="L30" s="524" t="s">
        <v>386</v>
      </c>
      <c r="M30" s="524" t="s">
        <v>1550</v>
      </c>
      <c r="N30" s="524"/>
      <c r="O30" s="524"/>
      <c r="P30" s="524"/>
      <c r="Q30" s="523" t="s">
        <v>1560</v>
      </c>
    </row>
    <row r="31" spans="4:17" x14ac:dyDescent="0.2">
      <c r="D31" s="524" t="s">
        <v>2801</v>
      </c>
      <c r="E31" s="523" t="s">
        <v>2794</v>
      </c>
      <c r="F31" s="524" t="s">
        <v>2201</v>
      </c>
      <c r="G31" s="523"/>
      <c r="H31" s="524"/>
      <c r="I31" s="524"/>
      <c r="J31" s="523" t="str">
        <f t="shared" si="0"/>
        <v>Malaria I-1(M): Cas de paludisme enregistrés, présumés et confirmés</v>
      </c>
      <c r="K31" s="524"/>
      <c r="L31" s="524"/>
      <c r="M31" s="524"/>
      <c r="N31" s="524"/>
      <c r="O31" s="524"/>
      <c r="P31" s="524"/>
      <c r="Q31" s="523" t="s">
        <v>1561</v>
      </c>
    </row>
    <row r="32" spans="4:17" x14ac:dyDescent="0.2">
      <c r="D32" s="524" t="s">
        <v>2802</v>
      </c>
      <c r="E32" s="523" t="s">
        <v>2794</v>
      </c>
      <c r="F32" s="524" t="s">
        <v>2201</v>
      </c>
      <c r="G32" s="523"/>
      <c r="H32" s="524"/>
      <c r="I32" s="524"/>
      <c r="J32" s="523" t="str">
        <f t="shared" si="0"/>
        <v>Malaria I-1(M): Cas de paludisme enregistrés, présumés et confirmés</v>
      </c>
      <c r="K32" s="524"/>
      <c r="L32" s="524"/>
      <c r="M32" s="524"/>
      <c r="N32" s="524"/>
      <c r="O32" s="524"/>
      <c r="P32" s="524"/>
      <c r="Q32" s="523" t="s">
        <v>1562</v>
      </c>
    </row>
    <row r="33" spans="4:17" x14ac:dyDescent="0.2">
      <c r="D33" s="524" t="s">
        <v>2803</v>
      </c>
      <c r="E33" s="523" t="s">
        <v>2794</v>
      </c>
      <c r="F33" s="524" t="s">
        <v>2201</v>
      </c>
      <c r="G33" s="523"/>
      <c r="H33" s="524"/>
      <c r="I33" s="524"/>
      <c r="J33" s="523" t="str">
        <f t="shared" si="0"/>
        <v>Malaria I-1(M): Cas de paludisme enregistrés, présumés et confirmés</v>
      </c>
      <c r="K33" s="524"/>
      <c r="L33" s="524"/>
      <c r="M33" s="524"/>
      <c r="N33" s="524"/>
      <c r="O33" s="524"/>
      <c r="P33" s="524"/>
      <c r="Q33" s="523" t="s">
        <v>1563</v>
      </c>
    </row>
    <row r="34" spans="4:17" x14ac:dyDescent="0.2">
      <c r="D34" s="524" t="s">
        <v>2804</v>
      </c>
      <c r="E34" s="523" t="s">
        <v>2805</v>
      </c>
      <c r="F34" s="524"/>
      <c r="G34" s="523"/>
      <c r="H34" s="524"/>
      <c r="I34" s="524"/>
      <c r="J34" s="523" t="str">
        <f t="shared" si="0"/>
        <v/>
      </c>
      <c r="K34" s="524"/>
      <c r="L34" s="524"/>
      <c r="M34" s="524"/>
      <c r="N34" s="524"/>
      <c r="O34" s="524"/>
      <c r="P34" s="524"/>
      <c r="Q34" s="523" t="s">
        <v>1564</v>
      </c>
    </row>
    <row r="35" spans="4:17" x14ac:dyDescent="0.2">
      <c r="D35" s="524" t="s">
        <v>2806</v>
      </c>
      <c r="E35" s="523" t="s">
        <v>2805</v>
      </c>
      <c r="F35" s="524"/>
      <c r="G35" s="523"/>
      <c r="H35" s="524"/>
      <c r="I35" s="524"/>
      <c r="J35" s="523" t="str">
        <f t="shared" si="0"/>
        <v/>
      </c>
      <c r="K35" s="524"/>
      <c r="L35" s="524"/>
      <c r="M35" s="524"/>
      <c r="N35" s="524"/>
      <c r="O35" s="524"/>
      <c r="P35" s="524"/>
      <c r="Q35" s="523" t="s">
        <v>1565</v>
      </c>
    </row>
    <row r="36" spans="4:17" x14ac:dyDescent="0.2">
      <c r="D36" s="524" t="s">
        <v>2807</v>
      </c>
      <c r="E36" s="523" t="s">
        <v>2805</v>
      </c>
      <c r="F36" s="524"/>
      <c r="G36" s="523"/>
      <c r="H36" s="524"/>
      <c r="I36" s="524"/>
      <c r="J36" s="523" t="str">
        <f t="shared" si="0"/>
        <v/>
      </c>
      <c r="K36" s="524"/>
      <c r="L36" s="524"/>
      <c r="M36" s="524"/>
      <c r="N36" s="524"/>
      <c r="O36" s="524"/>
      <c r="P36" s="524"/>
      <c r="Q36" s="523" t="s">
        <v>1566</v>
      </c>
    </row>
    <row r="37" spans="4:17" x14ac:dyDescent="0.2">
      <c r="D37" s="524" t="s">
        <v>2808</v>
      </c>
      <c r="E37" s="523" t="s">
        <v>2805</v>
      </c>
      <c r="F37" s="524"/>
      <c r="G37" s="523"/>
      <c r="H37" s="524"/>
      <c r="I37" s="524"/>
      <c r="J37" s="523" t="str">
        <f t="shared" si="0"/>
        <v/>
      </c>
      <c r="K37" s="524"/>
      <c r="L37" s="524"/>
      <c r="M37" s="524"/>
      <c r="N37" s="524"/>
      <c r="O37" s="524"/>
      <c r="P37" s="524"/>
      <c r="Q37" s="523" t="s">
        <v>1567</v>
      </c>
    </row>
    <row r="38" spans="4:17" x14ac:dyDescent="0.2">
      <c r="D38" s="524" t="s">
        <v>2809</v>
      </c>
      <c r="E38" s="523" t="s">
        <v>2805</v>
      </c>
      <c r="F38" s="524"/>
      <c r="G38" s="523"/>
      <c r="H38" s="524"/>
      <c r="I38" s="524"/>
      <c r="J38" s="523" t="str">
        <f t="shared" si="0"/>
        <v/>
      </c>
      <c r="K38" s="524"/>
      <c r="L38" s="524"/>
      <c r="M38" s="524"/>
      <c r="N38" s="524"/>
      <c r="O38" s="524"/>
      <c r="P38" s="524"/>
      <c r="Q38" s="523" t="s">
        <v>1568</v>
      </c>
    </row>
    <row r="39" spans="4:17" x14ac:dyDescent="0.2">
      <c r="D39" s="524" t="s">
        <v>2810</v>
      </c>
      <c r="E39" s="523" t="s">
        <v>2805</v>
      </c>
      <c r="F39" s="524"/>
      <c r="G39" s="523"/>
      <c r="H39" s="524"/>
      <c r="I39" s="524"/>
      <c r="J39" s="523" t="str">
        <f t="shared" si="0"/>
        <v/>
      </c>
      <c r="K39" s="524"/>
      <c r="L39" s="524"/>
      <c r="M39" s="524"/>
      <c r="N39" s="524"/>
      <c r="O39" s="524"/>
      <c r="P39" s="524"/>
      <c r="Q39" s="523" t="s">
        <v>1569</v>
      </c>
    </row>
    <row r="40" spans="4:17" x14ac:dyDescent="0.2">
      <c r="D40" s="524" t="s">
        <v>2811</v>
      </c>
      <c r="E40" s="523" t="s">
        <v>2805</v>
      </c>
      <c r="F40" s="524"/>
      <c r="G40" s="523"/>
      <c r="H40" s="524"/>
      <c r="I40" s="524"/>
      <c r="J40" s="523" t="str">
        <f t="shared" si="0"/>
        <v/>
      </c>
      <c r="K40" s="524"/>
      <c r="L40" s="524"/>
      <c r="M40" s="524"/>
      <c r="N40" s="524"/>
      <c r="O40" s="524"/>
      <c r="P40" s="524"/>
      <c r="Q40" s="523" t="s">
        <v>1570</v>
      </c>
    </row>
    <row r="41" spans="4:17" x14ac:dyDescent="0.2">
      <c r="D41" s="524" t="s">
        <v>2812</v>
      </c>
      <c r="E41" s="523" t="s">
        <v>2805</v>
      </c>
      <c r="F41" s="524"/>
      <c r="G41" s="523"/>
      <c r="H41" s="524"/>
      <c r="I41" s="524"/>
      <c r="J41" s="523" t="str">
        <f t="shared" si="0"/>
        <v/>
      </c>
      <c r="K41" s="524"/>
      <c r="L41" s="524"/>
      <c r="M41" s="524"/>
      <c r="N41" s="524"/>
      <c r="O41" s="524"/>
      <c r="P41" s="524"/>
      <c r="Q41" s="523" t="s">
        <v>1571</v>
      </c>
    </row>
    <row r="42" spans="4:17" x14ac:dyDescent="0.2">
      <c r="D42" s="524" t="s">
        <v>2813</v>
      </c>
      <c r="E42" s="523" t="s">
        <v>2805</v>
      </c>
      <c r="F42" s="524"/>
      <c r="G42" s="523"/>
      <c r="H42" s="524"/>
      <c r="I42" s="524"/>
      <c r="J42" s="523" t="str">
        <f t="shared" si="0"/>
        <v/>
      </c>
      <c r="K42" s="524"/>
      <c r="L42" s="524"/>
      <c r="M42" s="524"/>
      <c r="N42" s="524"/>
      <c r="O42" s="524"/>
      <c r="P42" s="524"/>
      <c r="Q42" s="523" t="s">
        <v>1572</v>
      </c>
    </row>
    <row r="43" spans="4:17" x14ac:dyDescent="0.2">
      <c r="D43" s="524" t="s">
        <v>2814</v>
      </c>
      <c r="E43" s="523" t="s">
        <v>2805</v>
      </c>
      <c r="F43" s="524"/>
      <c r="G43" s="523"/>
      <c r="H43" s="524"/>
      <c r="I43" s="524"/>
      <c r="J43" s="523" t="str">
        <f t="shared" si="0"/>
        <v/>
      </c>
      <c r="K43" s="524"/>
      <c r="L43" s="524"/>
      <c r="M43" s="524"/>
      <c r="N43" s="524"/>
      <c r="O43" s="524"/>
      <c r="P43" s="524"/>
      <c r="Q43" s="523" t="s">
        <v>1573</v>
      </c>
    </row>
    <row r="44" spans="4:17" x14ac:dyDescent="0.2">
      <c r="D44" s="524" t="s">
        <v>2815</v>
      </c>
      <c r="E44" s="523" t="s">
        <v>2816</v>
      </c>
      <c r="F44" s="524"/>
      <c r="G44" s="523"/>
      <c r="H44" s="524"/>
      <c r="I44" s="524"/>
      <c r="J44" s="523" t="str">
        <f t="shared" si="0"/>
        <v/>
      </c>
      <c r="K44" s="524"/>
      <c r="L44" s="524"/>
      <c r="M44" s="524"/>
      <c r="N44" s="524"/>
      <c r="O44" s="524"/>
      <c r="P44" s="524"/>
      <c r="Q44" s="523" t="s">
        <v>1574</v>
      </c>
    </row>
    <row r="45" spans="4:17" x14ac:dyDescent="0.2">
      <c r="D45" s="524" t="s">
        <v>2817</v>
      </c>
      <c r="E45" s="523" t="s">
        <v>2816</v>
      </c>
      <c r="F45" s="524"/>
      <c r="G45" s="523"/>
      <c r="H45" s="524"/>
      <c r="I45" s="524"/>
      <c r="J45" s="523" t="str">
        <f t="shared" si="0"/>
        <v/>
      </c>
      <c r="K45" s="524"/>
      <c r="L45" s="524"/>
      <c r="M45" s="524"/>
      <c r="N45" s="524"/>
      <c r="O45" s="524"/>
      <c r="P45" s="524"/>
      <c r="Q45" s="523" t="s">
        <v>1575</v>
      </c>
    </row>
    <row r="46" spans="4:17" x14ac:dyDescent="0.2">
      <c r="D46" s="524" t="s">
        <v>2818</v>
      </c>
      <c r="E46" s="523" t="s">
        <v>2816</v>
      </c>
      <c r="F46" s="524"/>
      <c r="G46" s="523"/>
      <c r="H46" s="524"/>
      <c r="I46" s="524"/>
      <c r="J46" s="523" t="str">
        <f t="shared" si="0"/>
        <v/>
      </c>
      <c r="K46" s="524"/>
      <c r="L46" s="524"/>
      <c r="M46" s="524"/>
      <c r="N46" s="524"/>
      <c r="O46" s="524"/>
      <c r="P46" s="524"/>
      <c r="Q46" s="523" t="s">
        <v>1576</v>
      </c>
    </row>
    <row r="47" spans="4:17" x14ac:dyDescent="0.2">
      <c r="D47" s="524" t="s">
        <v>2819</v>
      </c>
      <c r="E47" s="523" t="s">
        <v>2816</v>
      </c>
      <c r="F47" s="524"/>
      <c r="G47" s="523"/>
      <c r="H47" s="524"/>
      <c r="I47" s="524"/>
      <c r="J47" s="523" t="str">
        <f t="shared" si="0"/>
        <v/>
      </c>
      <c r="K47" s="524"/>
      <c r="L47" s="524"/>
      <c r="M47" s="524"/>
      <c r="N47" s="524"/>
      <c r="O47" s="524"/>
      <c r="P47" s="524"/>
      <c r="Q47" s="523" t="s">
        <v>1577</v>
      </c>
    </row>
    <row r="48" spans="4:17" x14ac:dyDescent="0.2">
      <c r="D48" s="524" t="s">
        <v>2820</v>
      </c>
      <c r="E48" s="523" t="s">
        <v>2816</v>
      </c>
      <c r="F48" s="524"/>
      <c r="G48" s="523"/>
      <c r="H48" s="524"/>
      <c r="I48" s="524"/>
      <c r="J48" s="523" t="str">
        <f t="shared" si="0"/>
        <v/>
      </c>
      <c r="K48" s="524"/>
      <c r="L48" s="524"/>
      <c r="M48" s="524"/>
      <c r="N48" s="524"/>
      <c r="O48" s="524"/>
      <c r="P48" s="524"/>
      <c r="Q48" s="523" t="s">
        <v>1578</v>
      </c>
    </row>
    <row r="49" spans="4:17" x14ac:dyDescent="0.2">
      <c r="D49" s="524" t="s">
        <v>2821</v>
      </c>
      <c r="E49" s="523" t="s">
        <v>2816</v>
      </c>
      <c r="F49" s="524"/>
      <c r="G49" s="523"/>
      <c r="H49" s="524"/>
      <c r="I49" s="524"/>
      <c r="J49" s="523" t="str">
        <f t="shared" si="0"/>
        <v/>
      </c>
      <c r="K49" s="524"/>
      <c r="L49" s="524"/>
      <c r="M49" s="524"/>
      <c r="N49" s="524"/>
      <c r="O49" s="524"/>
      <c r="P49" s="524"/>
      <c r="Q49" s="523" t="s">
        <v>1579</v>
      </c>
    </row>
    <row r="50" spans="4:17" x14ac:dyDescent="0.2">
      <c r="D50" s="524" t="s">
        <v>2822</v>
      </c>
      <c r="E50" s="523" t="s">
        <v>2816</v>
      </c>
      <c r="F50" s="524"/>
      <c r="G50" s="523"/>
      <c r="H50" s="524"/>
      <c r="I50" s="524"/>
      <c r="J50" s="523" t="str">
        <f t="shared" si="0"/>
        <v/>
      </c>
      <c r="K50" s="524"/>
      <c r="L50" s="524"/>
      <c r="M50" s="524"/>
      <c r="N50" s="524"/>
      <c r="O50" s="524"/>
      <c r="P50" s="524"/>
      <c r="Q50" s="523" t="s">
        <v>1580</v>
      </c>
    </row>
    <row r="51" spans="4:17" x14ac:dyDescent="0.2">
      <c r="D51" s="524" t="s">
        <v>2823</v>
      </c>
      <c r="E51" s="523" t="s">
        <v>2816</v>
      </c>
      <c r="F51" s="524"/>
      <c r="G51" s="523"/>
      <c r="H51" s="524"/>
      <c r="I51" s="524"/>
      <c r="J51" s="523" t="str">
        <f t="shared" si="0"/>
        <v/>
      </c>
      <c r="K51" s="524"/>
      <c r="L51" s="524"/>
      <c r="M51" s="524"/>
      <c r="N51" s="524"/>
      <c r="O51" s="524"/>
      <c r="P51" s="524"/>
      <c r="Q51" s="523" t="s">
        <v>1581</v>
      </c>
    </row>
    <row r="52" spans="4:17" x14ac:dyDescent="0.2">
      <c r="D52" s="524" t="s">
        <v>2824</v>
      </c>
      <c r="E52" s="523" t="s">
        <v>2816</v>
      </c>
      <c r="F52" s="524"/>
      <c r="G52" s="523"/>
      <c r="H52" s="524"/>
      <c r="I52" s="524"/>
      <c r="J52" s="523" t="str">
        <f t="shared" si="0"/>
        <v/>
      </c>
      <c r="K52" s="524"/>
      <c r="L52" s="524"/>
      <c r="M52" s="524"/>
      <c r="N52" s="524"/>
      <c r="O52" s="524"/>
      <c r="P52" s="524"/>
      <c r="Q52" s="523" t="s">
        <v>1582</v>
      </c>
    </row>
    <row r="53" spans="4:17" x14ac:dyDescent="0.2">
      <c r="D53" s="524" t="s">
        <v>2825</v>
      </c>
      <c r="E53" s="523" t="s">
        <v>2816</v>
      </c>
      <c r="F53" s="524"/>
      <c r="G53" s="523"/>
      <c r="H53" s="524"/>
      <c r="I53" s="524"/>
      <c r="J53" s="523" t="str">
        <f t="shared" si="0"/>
        <v/>
      </c>
      <c r="K53" s="524"/>
      <c r="L53" s="524"/>
      <c r="M53" s="524"/>
      <c r="N53" s="524"/>
      <c r="O53" s="524"/>
      <c r="P53" s="524"/>
      <c r="Q53" s="523" t="s">
        <v>1583</v>
      </c>
    </row>
    <row r="54" spans="4:17" x14ac:dyDescent="0.2">
      <c r="D54" s="524" t="s">
        <v>2826</v>
      </c>
      <c r="E54" s="523" t="s">
        <v>2827</v>
      </c>
      <c r="F54" s="524"/>
      <c r="G54" s="523"/>
      <c r="H54" s="524"/>
      <c r="I54" s="524"/>
      <c r="J54" s="523" t="str">
        <f t="shared" si="0"/>
        <v/>
      </c>
      <c r="K54" s="524"/>
      <c r="L54" s="524"/>
      <c r="M54" s="524"/>
      <c r="N54" s="524"/>
      <c r="O54" s="524"/>
      <c r="P54" s="524"/>
      <c r="Q54" s="523" t="s">
        <v>1584</v>
      </c>
    </row>
    <row r="55" spans="4:17" x14ac:dyDescent="0.2">
      <c r="D55" s="524" t="s">
        <v>2828</v>
      </c>
      <c r="E55" s="523" t="s">
        <v>2827</v>
      </c>
      <c r="F55" s="524"/>
      <c r="G55" s="523"/>
      <c r="H55" s="524"/>
      <c r="I55" s="524"/>
      <c r="J55" s="523" t="str">
        <f t="shared" si="0"/>
        <v/>
      </c>
      <c r="K55" s="524"/>
      <c r="L55" s="524"/>
      <c r="M55" s="524"/>
      <c r="N55" s="524"/>
      <c r="O55" s="524"/>
      <c r="P55" s="524"/>
      <c r="Q55" s="523" t="s">
        <v>1585</v>
      </c>
    </row>
    <row r="56" spans="4:17" x14ac:dyDescent="0.2">
      <c r="D56" s="524" t="s">
        <v>2829</v>
      </c>
      <c r="E56" s="523" t="s">
        <v>2827</v>
      </c>
      <c r="F56" s="524"/>
      <c r="G56" s="523"/>
      <c r="H56" s="524"/>
      <c r="I56" s="524"/>
      <c r="J56" s="523" t="str">
        <f t="shared" si="0"/>
        <v/>
      </c>
      <c r="K56" s="524"/>
      <c r="L56" s="524"/>
      <c r="M56" s="524"/>
      <c r="N56" s="524"/>
      <c r="O56" s="524"/>
      <c r="P56" s="524"/>
      <c r="Q56" s="523" t="s">
        <v>1586</v>
      </c>
    </row>
    <row r="57" spans="4:17" x14ac:dyDescent="0.2">
      <c r="D57" s="524" t="s">
        <v>2830</v>
      </c>
      <c r="E57" s="523" t="s">
        <v>2827</v>
      </c>
      <c r="F57" s="524"/>
      <c r="G57" s="523"/>
      <c r="H57" s="524"/>
      <c r="I57" s="524"/>
      <c r="J57" s="523" t="str">
        <f t="shared" si="0"/>
        <v/>
      </c>
      <c r="K57" s="524"/>
      <c r="L57" s="524"/>
      <c r="M57" s="524"/>
      <c r="N57" s="524"/>
      <c r="O57" s="524"/>
      <c r="P57" s="524"/>
      <c r="Q57" s="523" t="s">
        <v>1587</v>
      </c>
    </row>
    <row r="58" spans="4:17" x14ac:dyDescent="0.2">
      <c r="D58" s="524" t="s">
        <v>2831</v>
      </c>
      <c r="E58" s="523" t="s">
        <v>2827</v>
      </c>
      <c r="F58" s="524"/>
      <c r="G58" s="523"/>
      <c r="H58" s="524"/>
      <c r="I58" s="524"/>
      <c r="J58" s="523" t="str">
        <f t="shared" si="0"/>
        <v/>
      </c>
      <c r="K58" s="524"/>
      <c r="L58" s="524"/>
      <c r="M58" s="524"/>
      <c r="N58" s="524"/>
      <c r="O58" s="524"/>
      <c r="P58" s="524"/>
      <c r="Q58" s="523" t="s">
        <v>1588</v>
      </c>
    </row>
    <row r="59" spans="4:17" x14ac:dyDescent="0.2">
      <c r="D59" s="524" t="s">
        <v>2832</v>
      </c>
      <c r="E59" s="523" t="s">
        <v>2827</v>
      </c>
      <c r="F59" s="524"/>
      <c r="G59" s="523"/>
      <c r="H59" s="524"/>
      <c r="I59" s="524"/>
      <c r="J59" s="523" t="str">
        <f t="shared" si="0"/>
        <v/>
      </c>
      <c r="K59" s="524"/>
      <c r="L59" s="524"/>
      <c r="M59" s="524"/>
      <c r="N59" s="524"/>
      <c r="O59" s="524"/>
      <c r="P59" s="524"/>
      <c r="Q59" s="523" t="s">
        <v>1589</v>
      </c>
    </row>
    <row r="60" spans="4:17" x14ac:dyDescent="0.2">
      <c r="D60" s="524" t="s">
        <v>2833</v>
      </c>
      <c r="E60" s="523" t="s">
        <v>2827</v>
      </c>
      <c r="F60" s="524"/>
      <c r="G60" s="523"/>
      <c r="H60" s="524"/>
      <c r="I60" s="524"/>
      <c r="J60" s="523" t="str">
        <f t="shared" si="0"/>
        <v/>
      </c>
      <c r="K60" s="524"/>
      <c r="L60" s="524"/>
      <c r="M60" s="524"/>
      <c r="N60" s="524"/>
      <c r="O60" s="524"/>
      <c r="P60" s="524"/>
      <c r="Q60" s="523" t="s">
        <v>1590</v>
      </c>
    </row>
    <row r="61" spans="4:17" x14ac:dyDescent="0.2">
      <c r="D61" s="524" t="s">
        <v>2834</v>
      </c>
      <c r="E61" s="523" t="s">
        <v>2827</v>
      </c>
      <c r="F61" s="524"/>
      <c r="G61" s="523"/>
      <c r="H61" s="524"/>
      <c r="I61" s="524"/>
      <c r="J61" s="523" t="str">
        <f t="shared" si="0"/>
        <v/>
      </c>
      <c r="K61" s="524"/>
      <c r="L61" s="524"/>
      <c r="M61" s="524"/>
      <c r="N61" s="524"/>
      <c r="O61" s="524"/>
      <c r="P61" s="524"/>
      <c r="Q61" s="523" t="s">
        <v>1591</v>
      </c>
    </row>
    <row r="62" spans="4:17" x14ac:dyDescent="0.2">
      <c r="D62" s="524" t="s">
        <v>2835</v>
      </c>
      <c r="E62" s="523" t="s">
        <v>2827</v>
      </c>
      <c r="F62" s="524"/>
      <c r="G62" s="523"/>
      <c r="H62" s="524"/>
      <c r="I62" s="524"/>
      <c r="J62" s="523" t="str">
        <f t="shared" si="0"/>
        <v/>
      </c>
      <c r="K62" s="524"/>
      <c r="L62" s="524"/>
      <c r="M62" s="524"/>
      <c r="N62" s="524"/>
      <c r="O62" s="524"/>
      <c r="P62" s="524"/>
      <c r="Q62" s="523" t="s">
        <v>1592</v>
      </c>
    </row>
    <row r="63" spans="4:17" x14ac:dyDescent="0.2">
      <c r="D63" s="524" t="s">
        <v>2836</v>
      </c>
      <c r="E63" s="523" t="s">
        <v>2827</v>
      </c>
      <c r="F63" s="524"/>
      <c r="G63" s="523"/>
      <c r="H63" s="524"/>
      <c r="I63" s="524"/>
      <c r="J63" s="523" t="str">
        <f t="shared" si="0"/>
        <v/>
      </c>
      <c r="K63" s="524"/>
      <c r="L63" s="524"/>
      <c r="M63" s="524"/>
      <c r="N63" s="524"/>
      <c r="O63" s="524"/>
      <c r="P63" s="524"/>
      <c r="Q63" s="523" t="s">
        <v>1593</v>
      </c>
    </row>
    <row r="64" spans="4:17" x14ac:dyDescent="0.2">
      <c r="D64" s="524" t="s">
        <v>2837</v>
      </c>
      <c r="E64" s="523" t="s">
        <v>2838</v>
      </c>
      <c r="F64" s="524"/>
      <c r="G64" s="523"/>
      <c r="H64" s="524"/>
      <c r="I64" s="524"/>
      <c r="J64" s="523" t="str">
        <f t="shared" si="0"/>
        <v/>
      </c>
      <c r="K64" s="524"/>
      <c r="L64" s="524"/>
      <c r="M64" s="524"/>
      <c r="N64" s="524"/>
      <c r="O64" s="524"/>
      <c r="P64" s="524"/>
      <c r="Q64" s="523" t="s">
        <v>1594</v>
      </c>
    </row>
    <row r="65" spans="4:17" x14ac:dyDescent="0.2">
      <c r="D65" s="524" t="s">
        <v>2839</v>
      </c>
      <c r="E65" s="523" t="s">
        <v>2838</v>
      </c>
      <c r="F65" s="524"/>
      <c r="G65" s="523"/>
      <c r="H65" s="524"/>
      <c r="I65" s="524"/>
      <c r="J65" s="523" t="str">
        <f t="shared" si="0"/>
        <v/>
      </c>
      <c r="K65" s="524"/>
      <c r="L65" s="524"/>
      <c r="M65" s="524"/>
      <c r="N65" s="524"/>
      <c r="O65" s="524"/>
      <c r="P65" s="524"/>
      <c r="Q65" s="523" t="s">
        <v>1595</v>
      </c>
    </row>
    <row r="66" spans="4:17" x14ac:dyDescent="0.2">
      <c r="D66" s="524" t="s">
        <v>2840</v>
      </c>
      <c r="E66" s="523" t="s">
        <v>2838</v>
      </c>
      <c r="F66" s="524"/>
      <c r="G66" s="523"/>
      <c r="H66" s="524"/>
      <c r="I66" s="524"/>
      <c r="J66" s="523" t="str">
        <f t="shared" si="0"/>
        <v/>
      </c>
      <c r="K66" s="524"/>
      <c r="L66" s="524"/>
      <c r="M66" s="524"/>
      <c r="N66" s="524"/>
      <c r="O66" s="524"/>
      <c r="P66" s="524"/>
      <c r="Q66" s="523" t="s">
        <v>1596</v>
      </c>
    </row>
    <row r="67" spans="4:17" x14ac:dyDescent="0.2">
      <c r="D67" s="524" t="s">
        <v>2841</v>
      </c>
      <c r="E67" s="523" t="s">
        <v>2838</v>
      </c>
      <c r="F67" s="524"/>
      <c r="G67" s="523"/>
      <c r="H67" s="524"/>
      <c r="I67" s="524"/>
      <c r="J67" s="523" t="str">
        <f t="shared" si="0"/>
        <v/>
      </c>
      <c r="K67" s="524"/>
      <c r="L67" s="524"/>
      <c r="M67" s="524"/>
      <c r="N67" s="524"/>
      <c r="O67" s="524"/>
      <c r="P67" s="524"/>
      <c r="Q67" s="523" t="s">
        <v>1597</v>
      </c>
    </row>
    <row r="68" spans="4:17" x14ac:dyDescent="0.2">
      <c r="D68" s="524" t="s">
        <v>2842</v>
      </c>
      <c r="E68" s="523" t="s">
        <v>2838</v>
      </c>
      <c r="F68" s="524"/>
      <c r="G68" s="523"/>
      <c r="H68" s="524"/>
      <c r="I68" s="524"/>
      <c r="J68" s="523" t="str">
        <f t="shared" ref="J68:J131" si="1">F68&amp;H68&amp;I68</f>
        <v/>
      </c>
      <c r="K68" s="524"/>
      <c r="L68" s="524"/>
      <c r="M68" s="524"/>
      <c r="N68" s="524"/>
      <c r="O68" s="524"/>
      <c r="P68" s="524"/>
      <c r="Q68" s="523" t="s">
        <v>1598</v>
      </c>
    </row>
    <row r="69" spans="4:17" x14ac:dyDescent="0.2">
      <c r="D69" s="524" t="s">
        <v>2843</v>
      </c>
      <c r="E69" s="523" t="s">
        <v>2838</v>
      </c>
      <c r="F69" s="524"/>
      <c r="G69" s="523"/>
      <c r="H69" s="524"/>
      <c r="I69" s="524"/>
      <c r="J69" s="523" t="str">
        <f t="shared" si="1"/>
        <v/>
      </c>
      <c r="K69" s="524"/>
      <c r="L69" s="524"/>
      <c r="M69" s="524"/>
      <c r="N69" s="524"/>
      <c r="O69" s="524"/>
      <c r="P69" s="524"/>
      <c r="Q69" s="523" t="s">
        <v>1599</v>
      </c>
    </row>
    <row r="70" spans="4:17" x14ac:dyDescent="0.2">
      <c r="D70" s="524" t="s">
        <v>2844</v>
      </c>
      <c r="E70" s="523" t="s">
        <v>2838</v>
      </c>
      <c r="F70" s="524"/>
      <c r="G70" s="523"/>
      <c r="H70" s="524"/>
      <c r="I70" s="524"/>
      <c r="J70" s="523" t="str">
        <f t="shared" si="1"/>
        <v/>
      </c>
      <c r="K70" s="524"/>
      <c r="L70" s="524"/>
      <c r="M70" s="524"/>
      <c r="N70" s="524"/>
      <c r="O70" s="524"/>
      <c r="P70" s="524"/>
      <c r="Q70" s="523" t="s">
        <v>1600</v>
      </c>
    </row>
    <row r="71" spans="4:17" x14ac:dyDescent="0.2">
      <c r="D71" s="524" t="s">
        <v>2845</v>
      </c>
      <c r="E71" s="523" t="s">
        <v>2838</v>
      </c>
      <c r="F71" s="524"/>
      <c r="G71" s="523"/>
      <c r="H71" s="524"/>
      <c r="I71" s="524"/>
      <c r="J71" s="523" t="str">
        <f t="shared" si="1"/>
        <v/>
      </c>
      <c r="K71" s="524"/>
      <c r="L71" s="524"/>
      <c r="M71" s="524"/>
      <c r="N71" s="524"/>
      <c r="O71" s="524"/>
      <c r="P71" s="524"/>
      <c r="Q71" s="523" t="s">
        <v>1601</v>
      </c>
    </row>
    <row r="72" spans="4:17" x14ac:dyDescent="0.2">
      <c r="D72" s="524" t="s">
        <v>2846</v>
      </c>
      <c r="E72" s="523" t="s">
        <v>2838</v>
      </c>
      <c r="F72" s="524"/>
      <c r="G72" s="523"/>
      <c r="H72" s="524"/>
      <c r="I72" s="524"/>
      <c r="J72" s="523" t="str">
        <f t="shared" si="1"/>
        <v/>
      </c>
      <c r="K72" s="524"/>
      <c r="L72" s="524"/>
      <c r="M72" s="524"/>
      <c r="N72" s="524"/>
      <c r="O72" s="524"/>
      <c r="P72" s="524"/>
      <c r="Q72" s="523" t="s">
        <v>1602</v>
      </c>
    </row>
    <row r="73" spans="4:17" x14ac:dyDescent="0.2">
      <c r="D73" s="524" t="s">
        <v>2847</v>
      </c>
      <c r="E73" s="523" t="s">
        <v>2838</v>
      </c>
      <c r="F73" s="524"/>
      <c r="G73" s="523"/>
      <c r="H73" s="524"/>
      <c r="I73" s="524"/>
      <c r="J73" s="523" t="str">
        <f t="shared" si="1"/>
        <v/>
      </c>
      <c r="K73" s="524"/>
      <c r="L73" s="524"/>
      <c r="M73" s="524"/>
      <c r="N73" s="524"/>
      <c r="O73" s="524"/>
      <c r="P73" s="524"/>
      <c r="Q73" s="523" t="s">
        <v>1603</v>
      </c>
    </row>
    <row r="74" spans="4:17" x14ac:dyDescent="0.2">
      <c r="D74" s="524" t="s">
        <v>2848</v>
      </c>
      <c r="E74" s="523" t="s">
        <v>2849</v>
      </c>
      <c r="F74" s="524"/>
      <c r="G74" s="523"/>
      <c r="H74" s="524"/>
      <c r="I74" s="524"/>
      <c r="J74" s="523" t="str">
        <f t="shared" si="1"/>
        <v/>
      </c>
      <c r="K74" s="524"/>
      <c r="L74" s="524"/>
      <c r="M74" s="524"/>
      <c r="N74" s="524"/>
      <c r="O74" s="524"/>
      <c r="P74" s="524"/>
      <c r="Q74" s="523" t="s">
        <v>1604</v>
      </c>
    </row>
    <row r="75" spans="4:17" x14ac:dyDescent="0.2">
      <c r="D75" s="524" t="s">
        <v>2850</v>
      </c>
      <c r="E75" s="523" t="s">
        <v>2849</v>
      </c>
      <c r="F75" s="524"/>
      <c r="G75" s="523"/>
      <c r="H75" s="524"/>
      <c r="I75" s="524"/>
      <c r="J75" s="523" t="str">
        <f t="shared" si="1"/>
        <v/>
      </c>
      <c r="K75" s="524"/>
      <c r="L75" s="524"/>
      <c r="M75" s="524"/>
      <c r="N75" s="524"/>
      <c r="O75" s="524"/>
      <c r="P75" s="524"/>
      <c r="Q75" s="523" t="s">
        <v>1605</v>
      </c>
    </row>
    <row r="76" spans="4:17" x14ac:dyDescent="0.2">
      <c r="D76" s="524" t="s">
        <v>2851</v>
      </c>
      <c r="E76" s="523" t="s">
        <v>2849</v>
      </c>
      <c r="F76" s="524"/>
      <c r="G76" s="523"/>
      <c r="H76" s="524"/>
      <c r="I76" s="524"/>
      <c r="J76" s="523" t="str">
        <f t="shared" si="1"/>
        <v/>
      </c>
      <c r="K76" s="524"/>
      <c r="L76" s="524"/>
      <c r="M76" s="524"/>
      <c r="N76" s="524"/>
      <c r="O76" s="524"/>
      <c r="P76" s="524"/>
      <c r="Q76" s="523" t="s">
        <v>1606</v>
      </c>
    </row>
    <row r="77" spans="4:17" x14ac:dyDescent="0.2">
      <c r="D77" s="524" t="s">
        <v>2852</v>
      </c>
      <c r="E77" s="523" t="s">
        <v>2849</v>
      </c>
      <c r="F77" s="524"/>
      <c r="G77" s="523"/>
      <c r="H77" s="524"/>
      <c r="I77" s="524"/>
      <c r="J77" s="523" t="str">
        <f t="shared" si="1"/>
        <v/>
      </c>
      <c r="K77" s="524"/>
      <c r="L77" s="524"/>
      <c r="M77" s="524"/>
      <c r="N77" s="524"/>
      <c r="O77" s="524"/>
      <c r="P77" s="524"/>
      <c r="Q77" s="523" t="s">
        <v>1607</v>
      </c>
    </row>
    <row r="78" spans="4:17" x14ac:dyDescent="0.2">
      <c r="D78" s="524" t="s">
        <v>2853</v>
      </c>
      <c r="E78" s="523" t="s">
        <v>2849</v>
      </c>
      <c r="F78" s="524"/>
      <c r="G78" s="523"/>
      <c r="H78" s="524"/>
      <c r="I78" s="524"/>
      <c r="J78" s="523" t="str">
        <f t="shared" si="1"/>
        <v/>
      </c>
      <c r="K78" s="524"/>
      <c r="L78" s="524"/>
      <c r="M78" s="524"/>
      <c r="N78" s="524"/>
      <c r="O78" s="524"/>
      <c r="P78" s="524"/>
      <c r="Q78" s="523" t="s">
        <v>1608</v>
      </c>
    </row>
    <row r="79" spans="4:17" x14ac:dyDescent="0.2">
      <c r="D79" s="524" t="s">
        <v>2854</v>
      </c>
      <c r="E79" s="523" t="s">
        <v>2849</v>
      </c>
      <c r="F79" s="524"/>
      <c r="G79" s="523"/>
      <c r="H79" s="524"/>
      <c r="I79" s="524"/>
      <c r="J79" s="523" t="str">
        <f t="shared" si="1"/>
        <v/>
      </c>
      <c r="K79" s="524"/>
      <c r="L79" s="524"/>
      <c r="M79" s="524"/>
      <c r="N79" s="524"/>
      <c r="O79" s="524"/>
      <c r="P79" s="524"/>
      <c r="Q79" s="523" t="s">
        <v>1609</v>
      </c>
    </row>
    <row r="80" spans="4:17" x14ac:dyDescent="0.2">
      <c r="D80" s="524" t="s">
        <v>2855</v>
      </c>
      <c r="E80" s="523" t="s">
        <v>2849</v>
      </c>
      <c r="F80" s="524"/>
      <c r="G80" s="523"/>
      <c r="H80" s="524"/>
      <c r="I80" s="524"/>
      <c r="J80" s="523" t="str">
        <f t="shared" si="1"/>
        <v/>
      </c>
      <c r="K80" s="524"/>
      <c r="L80" s="524"/>
      <c r="M80" s="524"/>
      <c r="N80" s="524"/>
      <c r="O80" s="524"/>
      <c r="P80" s="524"/>
      <c r="Q80" s="523" t="s">
        <v>1610</v>
      </c>
    </row>
    <row r="81" spans="4:17" x14ac:dyDescent="0.2">
      <c r="D81" s="524" t="s">
        <v>2856</v>
      </c>
      <c r="E81" s="523" t="s">
        <v>2849</v>
      </c>
      <c r="F81" s="524"/>
      <c r="G81" s="523"/>
      <c r="H81" s="524"/>
      <c r="I81" s="524"/>
      <c r="J81" s="523" t="str">
        <f t="shared" si="1"/>
        <v/>
      </c>
      <c r="K81" s="524"/>
      <c r="L81" s="524"/>
      <c r="M81" s="524"/>
      <c r="N81" s="524"/>
      <c r="O81" s="524"/>
      <c r="P81" s="524"/>
      <c r="Q81" s="523" t="s">
        <v>1611</v>
      </c>
    </row>
    <row r="82" spans="4:17" x14ac:dyDescent="0.2">
      <c r="D82" s="524" t="s">
        <v>2857</v>
      </c>
      <c r="E82" s="523" t="s">
        <v>2849</v>
      </c>
      <c r="F82" s="524"/>
      <c r="G82" s="523"/>
      <c r="H82" s="524"/>
      <c r="I82" s="524"/>
      <c r="J82" s="523" t="str">
        <f t="shared" si="1"/>
        <v/>
      </c>
      <c r="K82" s="524"/>
      <c r="L82" s="524"/>
      <c r="M82" s="524"/>
      <c r="N82" s="524"/>
      <c r="O82" s="524"/>
      <c r="P82" s="524"/>
      <c r="Q82" s="523" t="s">
        <v>1612</v>
      </c>
    </row>
    <row r="83" spans="4:17" x14ac:dyDescent="0.2">
      <c r="D83" s="524" t="s">
        <v>2858</v>
      </c>
      <c r="E83" s="523" t="s">
        <v>2849</v>
      </c>
      <c r="F83" s="524"/>
      <c r="G83" s="523"/>
      <c r="H83" s="524"/>
      <c r="I83" s="524"/>
      <c r="J83" s="523" t="str">
        <f t="shared" si="1"/>
        <v/>
      </c>
      <c r="K83" s="524"/>
      <c r="L83" s="524"/>
      <c r="M83" s="524"/>
      <c r="N83" s="524"/>
      <c r="O83" s="524"/>
      <c r="P83" s="524"/>
      <c r="Q83" s="523" t="s">
        <v>1613</v>
      </c>
    </row>
    <row r="84" spans="4:17" x14ac:dyDescent="0.2">
      <c r="D84" s="524" t="s">
        <v>2859</v>
      </c>
      <c r="E84" s="523" t="s">
        <v>2860</v>
      </c>
      <c r="F84" s="524"/>
      <c r="G84" s="523"/>
      <c r="H84" s="524"/>
      <c r="I84" s="524"/>
      <c r="J84" s="523" t="str">
        <f t="shared" si="1"/>
        <v/>
      </c>
      <c r="K84" s="524"/>
      <c r="L84" s="524"/>
      <c r="M84" s="524"/>
      <c r="N84" s="524"/>
      <c r="O84" s="524"/>
      <c r="P84" s="524"/>
      <c r="Q84" s="523" t="s">
        <v>1614</v>
      </c>
    </row>
    <row r="85" spans="4:17" x14ac:dyDescent="0.2">
      <c r="D85" s="524" t="s">
        <v>2861</v>
      </c>
      <c r="E85" s="523" t="s">
        <v>2860</v>
      </c>
      <c r="F85" s="524"/>
      <c r="G85" s="523"/>
      <c r="H85" s="524"/>
      <c r="I85" s="524"/>
      <c r="J85" s="523" t="str">
        <f t="shared" si="1"/>
        <v/>
      </c>
      <c r="K85" s="524"/>
      <c r="L85" s="524"/>
      <c r="M85" s="524"/>
      <c r="N85" s="524"/>
      <c r="O85" s="524"/>
      <c r="P85" s="524"/>
      <c r="Q85" s="523" t="s">
        <v>1615</v>
      </c>
    </row>
    <row r="86" spans="4:17" x14ac:dyDescent="0.2">
      <c r="D86" s="524" t="s">
        <v>2862</v>
      </c>
      <c r="E86" s="523" t="s">
        <v>2860</v>
      </c>
      <c r="F86" s="524"/>
      <c r="G86" s="523"/>
      <c r="H86" s="524"/>
      <c r="I86" s="524"/>
      <c r="J86" s="523" t="str">
        <f t="shared" si="1"/>
        <v/>
      </c>
      <c r="K86" s="524"/>
      <c r="L86" s="524"/>
      <c r="M86" s="524"/>
      <c r="N86" s="524"/>
      <c r="O86" s="524"/>
      <c r="P86" s="524"/>
      <c r="Q86" s="523" t="s">
        <v>1616</v>
      </c>
    </row>
    <row r="87" spans="4:17" x14ac:dyDescent="0.2">
      <c r="D87" s="524" t="s">
        <v>2863</v>
      </c>
      <c r="E87" s="523" t="s">
        <v>2860</v>
      </c>
      <c r="F87" s="524"/>
      <c r="G87" s="523"/>
      <c r="H87" s="524"/>
      <c r="I87" s="524"/>
      <c r="J87" s="523" t="str">
        <f t="shared" si="1"/>
        <v/>
      </c>
      <c r="K87" s="524"/>
      <c r="L87" s="524"/>
      <c r="M87" s="524"/>
      <c r="N87" s="524"/>
      <c r="O87" s="524"/>
      <c r="P87" s="524"/>
      <c r="Q87" s="523" t="s">
        <v>1617</v>
      </c>
    </row>
    <row r="88" spans="4:17" x14ac:dyDescent="0.2">
      <c r="D88" s="524" t="s">
        <v>2864</v>
      </c>
      <c r="E88" s="523" t="s">
        <v>2860</v>
      </c>
      <c r="F88" s="524"/>
      <c r="G88" s="523"/>
      <c r="H88" s="524"/>
      <c r="I88" s="524"/>
      <c r="J88" s="523" t="str">
        <f t="shared" si="1"/>
        <v/>
      </c>
      <c r="K88" s="524"/>
      <c r="L88" s="524"/>
      <c r="M88" s="524"/>
      <c r="N88" s="524"/>
      <c r="O88" s="524"/>
      <c r="P88" s="524"/>
      <c r="Q88" s="523" t="s">
        <v>1618</v>
      </c>
    </row>
    <row r="89" spans="4:17" x14ac:dyDescent="0.2">
      <c r="D89" s="524" t="s">
        <v>2865</v>
      </c>
      <c r="E89" s="523" t="s">
        <v>2860</v>
      </c>
      <c r="F89" s="524"/>
      <c r="G89" s="523"/>
      <c r="H89" s="524"/>
      <c r="I89" s="524"/>
      <c r="J89" s="523" t="str">
        <f t="shared" si="1"/>
        <v/>
      </c>
      <c r="K89" s="524"/>
      <c r="L89" s="524"/>
      <c r="M89" s="524"/>
      <c r="N89" s="524"/>
      <c r="O89" s="524"/>
      <c r="P89" s="524"/>
      <c r="Q89" s="523" t="s">
        <v>1619</v>
      </c>
    </row>
    <row r="90" spans="4:17" x14ac:dyDescent="0.2">
      <c r="D90" s="524" t="s">
        <v>2866</v>
      </c>
      <c r="E90" s="523" t="s">
        <v>2860</v>
      </c>
      <c r="F90" s="524"/>
      <c r="G90" s="523"/>
      <c r="H90" s="524"/>
      <c r="I90" s="524"/>
      <c r="J90" s="523" t="str">
        <f t="shared" si="1"/>
        <v/>
      </c>
      <c r="K90" s="524"/>
      <c r="L90" s="524"/>
      <c r="M90" s="524"/>
      <c r="N90" s="524"/>
      <c r="O90" s="524"/>
      <c r="P90" s="524"/>
      <c r="Q90" s="523" t="s">
        <v>1620</v>
      </c>
    </row>
    <row r="91" spans="4:17" x14ac:dyDescent="0.2">
      <c r="D91" s="524" t="s">
        <v>2867</v>
      </c>
      <c r="E91" s="523" t="s">
        <v>2860</v>
      </c>
      <c r="F91" s="524"/>
      <c r="G91" s="523"/>
      <c r="H91" s="524"/>
      <c r="I91" s="524"/>
      <c r="J91" s="523" t="str">
        <f t="shared" si="1"/>
        <v/>
      </c>
      <c r="K91" s="524"/>
      <c r="L91" s="524"/>
      <c r="M91" s="524"/>
      <c r="N91" s="524"/>
      <c r="O91" s="524"/>
      <c r="P91" s="524"/>
      <c r="Q91" s="523" t="s">
        <v>1621</v>
      </c>
    </row>
    <row r="92" spans="4:17" x14ac:dyDescent="0.2">
      <c r="D92" s="524" t="s">
        <v>2868</v>
      </c>
      <c r="E92" s="523" t="s">
        <v>2860</v>
      </c>
      <c r="F92" s="524"/>
      <c r="G92" s="523"/>
      <c r="H92" s="524"/>
      <c r="I92" s="524"/>
      <c r="J92" s="523" t="str">
        <f t="shared" si="1"/>
        <v/>
      </c>
      <c r="K92" s="524"/>
      <c r="L92" s="524"/>
      <c r="M92" s="524"/>
      <c r="N92" s="524"/>
      <c r="O92" s="524"/>
      <c r="P92" s="524"/>
      <c r="Q92" s="523" t="s">
        <v>1622</v>
      </c>
    </row>
    <row r="93" spans="4:17" x14ac:dyDescent="0.2">
      <c r="D93" s="524" t="s">
        <v>2869</v>
      </c>
      <c r="E93" s="523" t="s">
        <v>2860</v>
      </c>
      <c r="F93" s="524"/>
      <c r="G93" s="523"/>
      <c r="H93" s="524"/>
      <c r="I93" s="524"/>
      <c r="J93" s="523" t="str">
        <f t="shared" si="1"/>
        <v/>
      </c>
      <c r="K93" s="524"/>
      <c r="L93" s="524"/>
      <c r="M93" s="524"/>
      <c r="N93" s="524"/>
      <c r="O93" s="524"/>
      <c r="P93" s="524"/>
      <c r="Q93" s="523" t="s">
        <v>1623</v>
      </c>
    </row>
    <row r="94" spans="4:17" x14ac:dyDescent="0.2">
      <c r="D94" s="524" t="s">
        <v>2870</v>
      </c>
      <c r="E94" s="523" t="s">
        <v>2871</v>
      </c>
      <c r="F94" s="524"/>
      <c r="G94" s="523"/>
      <c r="H94" s="524"/>
      <c r="I94" s="524"/>
      <c r="J94" s="523" t="str">
        <f t="shared" si="1"/>
        <v/>
      </c>
      <c r="K94" s="524"/>
      <c r="L94" s="524"/>
      <c r="M94" s="524"/>
      <c r="N94" s="524"/>
      <c r="O94" s="524"/>
      <c r="P94" s="524"/>
      <c r="Q94" s="523" t="s">
        <v>1624</v>
      </c>
    </row>
    <row r="95" spans="4:17" x14ac:dyDescent="0.2">
      <c r="D95" s="524" t="s">
        <v>2872</v>
      </c>
      <c r="E95" s="523" t="s">
        <v>2871</v>
      </c>
      <c r="F95" s="524"/>
      <c r="G95" s="523"/>
      <c r="H95" s="524"/>
      <c r="I95" s="524"/>
      <c r="J95" s="523" t="str">
        <f t="shared" si="1"/>
        <v/>
      </c>
      <c r="K95" s="524"/>
      <c r="L95" s="524"/>
      <c r="M95" s="524"/>
      <c r="N95" s="524"/>
      <c r="O95" s="524"/>
      <c r="P95" s="524"/>
      <c r="Q95" s="523" t="s">
        <v>1625</v>
      </c>
    </row>
    <row r="96" spans="4:17" x14ac:dyDescent="0.2">
      <c r="D96" s="524" t="s">
        <v>2873</v>
      </c>
      <c r="E96" s="523" t="s">
        <v>2871</v>
      </c>
      <c r="F96" s="524"/>
      <c r="G96" s="523"/>
      <c r="H96" s="524"/>
      <c r="I96" s="524"/>
      <c r="J96" s="523" t="str">
        <f t="shared" si="1"/>
        <v/>
      </c>
      <c r="K96" s="524"/>
      <c r="L96" s="524"/>
      <c r="M96" s="524"/>
      <c r="N96" s="524"/>
      <c r="O96" s="524"/>
      <c r="P96" s="524"/>
      <c r="Q96" s="523" t="s">
        <v>1626</v>
      </c>
    </row>
    <row r="97" spans="4:17" x14ac:dyDescent="0.2">
      <c r="D97" s="524" t="s">
        <v>2874</v>
      </c>
      <c r="E97" s="523" t="s">
        <v>2871</v>
      </c>
      <c r="F97" s="524"/>
      <c r="G97" s="523"/>
      <c r="H97" s="524"/>
      <c r="I97" s="524"/>
      <c r="J97" s="523" t="str">
        <f t="shared" si="1"/>
        <v/>
      </c>
      <c r="K97" s="524"/>
      <c r="L97" s="524"/>
      <c r="M97" s="524"/>
      <c r="N97" s="524"/>
      <c r="O97" s="524"/>
      <c r="P97" s="524"/>
      <c r="Q97" s="523" t="s">
        <v>1627</v>
      </c>
    </row>
    <row r="98" spans="4:17" x14ac:dyDescent="0.2">
      <c r="D98" s="524" t="s">
        <v>2875</v>
      </c>
      <c r="E98" s="523" t="s">
        <v>2871</v>
      </c>
      <c r="F98" s="524"/>
      <c r="G98" s="523"/>
      <c r="H98" s="524"/>
      <c r="I98" s="524"/>
      <c r="J98" s="523" t="str">
        <f t="shared" si="1"/>
        <v/>
      </c>
      <c r="K98" s="524"/>
      <c r="L98" s="524"/>
      <c r="M98" s="524"/>
      <c r="N98" s="524"/>
      <c r="O98" s="524"/>
      <c r="P98" s="524"/>
      <c r="Q98" s="523" t="s">
        <v>1628</v>
      </c>
    </row>
    <row r="99" spans="4:17" x14ac:dyDescent="0.2">
      <c r="D99" s="524" t="s">
        <v>2876</v>
      </c>
      <c r="E99" s="523" t="s">
        <v>2871</v>
      </c>
      <c r="F99" s="524"/>
      <c r="G99" s="523"/>
      <c r="H99" s="524"/>
      <c r="I99" s="524"/>
      <c r="J99" s="523" t="str">
        <f t="shared" si="1"/>
        <v/>
      </c>
      <c r="K99" s="524"/>
      <c r="L99" s="524"/>
      <c r="M99" s="524"/>
      <c r="N99" s="524"/>
      <c r="O99" s="524"/>
      <c r="P99" s="524"/>
      <c r="Q99" s="523" t="s">
        <v>1629</v>
      </c>
    </row>
    <row r="100" spans="4:17" x14ac:dyDescent="0.2">
      <c r="D100" s="524" t="s">
        <v>2877</v>
      </c>
      <c r="E100" s="523" t="s">
        <v>2871</v>
      </c>
      <c r="F100" s="524"/>
      <c r="G100" s="523"/>
      <c r="H100" s="524"/>
      <c r="I100" s="524"/>
      <c r="J100" s="523" t="str">
        <f t="shared" si="1"/>
        <v/>
      </c>
      <c r="K100" s="524"/>
      <c r="L100" s="524"/>
      <c r="M100" s="524"/>
      <c r="N100" s="524"/>
      <c r="O100" s="524"/>
      <c r="P100" s="524"/>
      <c r="Q100" s="523" t="s">
        <v>1630</v>
      </c>
    </row>
    <row r="101" spans="4:17" x14ac:dyDescent="0.2">
      <c r="D101" s="524" t="s">
        <v>2878</v>
      </c>
      <c r="E101" s="523" t="s">
        <v>2871</v>
      </c>
      <c r="F101" s="524"/>
      <c r="G101" s="523"/>
      <c r="H101" s="524"/>
      <c r="I101" s="524"/>
      <c r="J101" s="523" t="str">
        <f t="shared" si="1"/>
        <v/>
      </c>
      <c r="K101" s="524"/>
      <c r="L101" s="524"/>
      <c r="M101" s="524"/>
      <c r="N101" s="524"/>
      <c r="O101" s="524"/>
      <c r="P101" s="524"/>
      <c r="Q101" s="523" t="s">
        <v>1631</v>
      </c>
    </row>
    <row r="102" spans="4:17" x14ac:dyDescent="0.2">
      <c r="D102" s="524" t="s">
        <v>2879</v>
      </c>
      <c r="E102" s="523" t="s">
        <v>2871</v>
      </c>
      <c r="F102" s="524"/>
      <c r="G102" s="523"/>
      <c r="H102" s="524"/>
      <c r="I102" s="524"/>
      <c r="J102" s="523" t="str">
        <f t="shared" si="1"/>
        <v/>
      </c>
      <c r="K102" s="524"/>
      <c r="L102" s="524"/>
      <c r="M102" s="524"/>
      <c r="N102" s="524"/>
      <c r="O102" s="524"/>
      <c r="P102" s="524"/>
      <c r="Q102" s="523" t="s">
        <v>1632</v>
      </c>
    </row>
    <row r="103" spans="4:17" x14ac:dyDescent="0.2">
      <c r="D103" s="524" t="s">
        <v>2880</v>
      </c>
      <c r="E103" s="523" t="s">
        <v>2871</v>
      </c>
      <c r="F103" s="524"/>
      <c r="G103" s="523"/>
      <c r="H103" s="524"/>
      <c r="I103" s="524"/>
      <c r="J103" s="523" t="str">
        <f t="shared" si="1"/>
        <v/>
      </c>
      <c r="K103" s="524"/>
      <c r="L103" s="524"/>
      <c r="M103" s="524"/>
      <c r="N103" s="524"/>
      <c r="O103" s="524"/>
      <c r="P103" s="524"/>
      <c r="Q103" s="523" t="s">
        <v>1633</v>
      </c>
    </row>
    <row r="104" spans="4:17" x14ac:dyDescent="0.2">
      <c r="D104" s="524" t="s">
        <v>2881</v>
      </c>
      <c r="E104" s="523" t="s">
        <v>2882</v>
      </c>
      <c r="F104" s="524"/>
      <c r="G104" s="523"/>
      <c r="H104" s="524"/>
      <c r="I104" s="524"/>
      <c r="J104" s="523" t="str">
        <f t="shared" si="1"/>
        <v/>
      </c>
      <c r="K104" s="524"/>
      <c r="L104" s="524"/>
      <c r="M104" s="524"/>
      <c r="N104" s="524"/>
      <c r="O104" s="524"/>
      <c r="P104" s="524"/>
      <c r="Q104" s="523" t="s">
        <v>1634</v>
      </c>
    </row>
    <row r="105" spans="4:17" x14ac:dyDescent="0.2">
      <c r="D105" s="524" t="s">
        <v>2883</v>
      </c>
      <c r="E105" s="523" t="s">
        <v>2882</v>
      </c>
      <c r="F105" s="524"/>
      <c r="G105" s="523"/>
      <c r="H105" s="524"/>
      <c r="I105" s="524"/>
      <c r="J105" s="523" t="str">
        <f t="shared" si="1"/>
        <v/>
      </c>
      <c r="K105" s="524"/>
      <c r="L105" s="524"/>
      <c r="M105" s="524"/>
      <c r="N105" s="524"/>
      <c r="O105" s="524"/>
      <c r="P105" s="524"/>
      <c r="Q105" s="523" t="s">
        <v>1635</v>
      </c>
    </row>
    <row r="106" spans="4:17" x14ac:dyDescent="0.2">
      <c r="D106" s="524" t="s">
        <v>2884</v>
      </c>
      <c r="E106" s="523" t="s">
        <v>2882</v>
      </c>
      <c r="F106" s="524"/>
      <c r="G106" s="523"/>
      <c r="H106" s="524"/>
      <c r="I106" s="524"/>
      <c r="J106" s="523" t="str">
        <f t="shared" si="1"/>
        <v/>
      </c>
      <c r="K106" s="524"/>
      <c r="L106" s="524"/>
      <c r="M106" s="524"/>
      <c r="N106" s="524"/>
      <c r="O106" s="524"/>
      <c r="P106" s="524"/>
      <c r="Q106" s="523" t="s">
        <v>1636</v>
      </c>
    </row>
    <row r="107" spans="4:17" x14ac:dyDescent="0.2">
      <c r="D107" s="524" t="s">
        <v>2885</v>
      </c>
      <c r="E107" s="523" t="s">
        <v>2882</v>
      </c>
      <c r="F107" s="524"/>
      <c r="G107" s="523"/>
      <c r="H107" s="524"/>
      <c r="I107" s="524"/>
      <c r="J107" s="523" t="str">
        <f t="shared" si="1"/>
        <v/>
      </c>
      <c r="K107" s="524"/>
      <c r="L107" s="524"/>
      <c r="M107" s="524"/>
      <c r="N107" s="524"/>
      <c r="O107" s="524"/>
      <c r="P107" s="524"/>
      <c r="Q107" s="523" t="s">
        <v>1637</v>
      </c>
    </row>
    <row r="108" spans="4:17" x14ac:dyDescent="0.2">
      <c r="D108" s="524" t="s">
        <v>2886</v>
      </c>
      <c r="E108" s="523" t="s">
        <v>2882</v>
      </c>
      <c r="F108" s="524"/>
      <c r="G108" s="523"/>
      <c r="H108" s="524"/>
      <c r="I108" s="524"/>
      <c r="J108" s="523" t="str">
        <f t="shared" si="1"/>
        <v/>
      </c>
      <c r="K108" s="524"/>
      <c r="L108" s="524"/>
      <c r="M108" s="524"/>
      <c r="N108" s="524"/>
      <c r="O108" s="524"/>
      <c r="P108" s="524"/>
      <c r="Q108" s="523" t="s">
        <v>1638</v>
      </c>
    </row>
    <row r="109" spans="4:17" x14ac:dyDescent="0.2">
      <c r="D109" s="524" t="s">
        <v>2887</v>
      </c>
      <c r="E109" s="523" t="s">
        <v>2882</v>
      </c>
      <c r="F109" s="524"/>
      <c r="G109" s="523"/>
      <c r="H109" s="524"/>
      <c r="I109" s="524"/>
      <c r="J109" s="523" t="str">
        <f t="shared" si="1"/>
        <v/>
      </c>
      <c r="K109" s="524"/>
      <c r="L109" s="524"/>
      <c r="M109" s="524"/>
      <c r="N109" s="524"/>
      <c r="O109" s="524"/>
      <c r="P109" s="524"/>
      <c r="Q109" s="523" t="s">
        <v>1639</v>
      </c>
    </row>
    <row r="110" spans="4:17" x14ac:dyDescent="0.2">
      <c r="D110" s="524" t="s">
        <v>2888</v>
      </c>
      <c r="E110" s="523" t="s">
        <v>2882</v>
      </c>
      <c r="F110" s="524"/>
      <c r="G110" s="523"/>
      <c r="H110" s="524"/>
      <c r="I110" s="524"/>
      <c r="J110" s="523" t="str">
        <f t="shared" si="1"/>
        <v/>
      </c>
      <c r="K110" s="524"/>
      <c r="L110" s="524"/>
      <c r="M110" s="524"/>
      <c r="N110" s="524"/>
      <c r="O110" s="524"/>
      <c r="P110" s="524"/>
      <c r="Q110" s="523" t="s">
        <v>1640</v>
      </c>
    </row>
    <row r="111" spans="4:17" x14ac:dyDescent="0.2">
      <c r="D111" s="524" t="s">
        <v>2889</v>
      </c>
      <c r="E111" s="523" t="s">
        <v>2882</v>
      </c>
      <c r="F111" s="524"/>
      <c r="G111" s="523"/>
      <c r="H111" s="524"/>
      <c r="I111" s="524"/>
      <c r="J111" s="523" t="str">
        <f t="shared" si="1"/>
        <v/>
      </c>
      <c r="K111" s="524"/>
      <c r="L111" s="524"/>
      <c r="M111" s="524"/>
      <c r="N111" s="524"/>
      <c r="O111" s="524"/>
      <c r="P111" s="524"/>
      <c r="Q111" s="523" t="s">
        <v>1641</v>
      </c>
    </row>
    <row r="112" spans="4:17" x14ac:dyDescent="0.2">
      <c r="D112" s="524" t="s">
        <v>2890</v>
      </c>
      <c r="E112" s="523" t="s">
        <v>2882</v>
      </c>
      <c r="F112" s="524"/>
      <c r="G112" s="523"/>
      <c r="H112" s="524"/>
      <c r="I112" s="524"/>
      <c r="J112" s="523" t="str">
        <f t="shared" si="1"/>
        <v/>
      </c>
      <c r="K112" s="524"/>
      <c r="L112" s="524"/>
      <c r="M112" s="524"/>
      <c r="N112" s="524"/>
      <c r="O112" s="524"/>
      <c r="P112" s="524"/>
      <c r="Q112" s="523" t="s">
        <v>1642</v>
      </c>
    </row>
    <row r="113" spans="4:17" x14ac:dyDescent="0.2">
      <c r="D113" s="524" t="s">
        <v>2891</v>
      </c>
      <c r="E113" s="523" t="s">
        <v>2882</v>
      </c>
      <c r="F113" s="524"/>
      <c r="G113" s="523"/>
      <c r="H113" s="524"/>
      <c r="I113" s="524"/>
      <c r="J113" s="523" t="str">
        <f t="shared" si="1"/>
        <v/>
      </c>
      <c r="K113" s="524"/>
      <c r="L113" s="524"/>
      <c r="M113" s="524"/>
      <c r="N113" s="524"/>
      <c r="O113" s="524"/>
      <c r="P113" s="524"/>
      <c r="Q113" s="523" t="s">
        <v>1643</v>
      </c>
    </row>
    <row r="114" spans="4:17" x14ac:dyDescent="0.2">
      <c r="D114" s="524" t="s">
        <v>2892</v>
      </c>
      <c r="E114" s="523" t="s">
        <v>2893</v>
      </c>
      <c r="F114" s="524"/>
      <c r="G114" s="523"/>
      <c r="H114" s="524"/>
      <c r="I114" s="524"/>
      <c r="J114" s="523" t="str">
        <f t="shared" si="1"/>
        <v/>
      </c>
      <c r="K114" s="524"/>
      <c r="L114" s="524"/>
      <c r="M114" s="524"/>
      <c r="N114" s="524"/>
      <c r="O114" s="524"/>
      <c r="P114" s="524"/>
      <c r="Q114" s="523" t="s">
        <v>1644</v>
      </c>
    </row>
    <row r="115" spans="4:17" x14ac:dyDescent="0.2">
      <c r="D115" s="524" t="s">
        <v>2894</v>
      </c>
      <c r="E115" s="523" t="s">
        <v>2893</v>
      </c>
      <c r="F115" s="524"/>
      <c r="G115" s="523"/>
      <c r="H115" s="524"/>
      <c r="I115" s="524"/>
      <c r="J115" s="523" t="str">
        <f t="shared" si="1"/>
        <v/>
      </c>
      <c r="K115" s="524"/>
      <c r="L115" s="524"/>
      <c r="M115" s="524"/>
      <c r="N115" s="524"/>
      <c r="O115" s="524"/>
      <c r="P115" s="524"/>
      <c r="Q115" s="523" t="s">
        <v>1645</v>
      </c>
    </row>
    <row r="116" spans="4:17" x14ac:dyDescent="0.2">
      <c r="D116" s="524" t="s">
        <v>2895</v>
      </c>
      <c r="E116" s="523" t="s">
        <v>2893</v>
      </c>
      <c r="F116" s="524"/>
      <c r="G116" s="523"/>
      <c r="H116" s="524"/>
      <c r="I116" s="524"/>
      <c r="J116" s="523" t="str">
        <f t="shared" si="1"/>
        <v/>
      </c>
      <c r="K116" s="524"/>
      <c r="L116" s="524"/>
      <c r="M116" s="524"/>
      <c r="N116" s="524"/>
      <c r="O116" s="524"/>
      <c r="P116" s="524"/>
      <c r="Q116" s="523" t="s">
        <v>1646</v>
      </c>
    </row>
    <row r="117" spans="4:17" x14ac:dyDescent="0.2">
      <c r="D117" s="524" t="s">
        <v>2896</v>
      </c>
      <c r="E117" s="523" t="s">
        <v>2893</v>
      </c>
      <c r="F117" s="524"/>
      <c r="G117" s="523"/>
      <c r="H117" s="524"/>
      <c r="I117" s="524"/>
      <c r="J117" s="523" t="str">
        <f t="shared" si="1"/>
        <v/>
      </c>
      <c r="K117" s="524"/>
      <c r="L117" s="524"/>
      <c r="M117" s="524"/>
      <c r="N117" s="524"/>
      <c r="O117" s="524"/>
      <c r="P117" s="524"/>
      <c r="Q117" s="523" t="s">
        <v>1647</v>
      </c>
    </row>
    <row r="118" spans="4:17" x14ac:dyDescent="0.2">
      <c r="D118" s="524" t="s">
        <v>2897</v>
      </c>
      <c r="E118" s="523" t="s">
        <v>2893</v>
      </c>
      <c r="F118" s="524"/>
      <c r="G118" s="523"/>
      <c r="H118" s="524"/>
      <c r="I118" s="524"/>
      <c r="J118" s="523" t="str">
        <f t="shared" si="1"/>
        <v/>
      </c>
      <c r="K118" s="524"/>
      <c r="L118" s="524"/>
      <c r="M118" s="524"/>
      <c r="N118" s="524"/>
      <c r="O118" s="524"/>
      <c r="P118" s="524"/>
      <c r="Q118" s="523" t="s">
        <v>1648</v>
      </c>
    </row>
    <row r="119" spans="4:17" x14ac:dyDescent="0.2">
      <c r="D119" s="524" t="s">
        <v>2898</v>
      </c>
      <c r="E119" s="523" t="s">
        <v>2893</v>
      </c>
      <c r="F119" s="524"/>
      <c r="G119" s="523"/>
      <c r="H119" s="524"/>
      <c r="I119" s="524"/>
      <c r="J119" s="523" t="str">
        <f t="shared" si="1"/>
        <v/>
      </c>
      <c r="K119" s="524"/>
      <c r="L119" s="524"/>
      <c r="M119" s="524"/>
      <c r="N119" s="524"/>
      <c r="O119" s="524"/>
      <c r="P119" s="524"/>
      <c r="Q119" s="523" t="s">
        <v>1649</v>
      </c>
    </row>
    <row r="120" spans="4:17" x14ac:dyDescent="0.2">
      <c r="D120" s="524" t="s">
        <v>2899</v>
      </c>
      <c r="E120" s="523" t="s">
        <v>2893</v>
      </c>
      <c r="F120" s="524"/>
      <c r="G120" s="523"/>
      <c r="H120" s="524"/>
      <c r="I120" s="524"/>
      <c r="J120" s="523" t="str">
        <f t="shared" si="1"/>
        <v/>
      </c>
      <c r="K120" s="524"/>
      <c r="L120" s="524"/>
      <c r="M120" s="524"/>
      <c r="N120" s="524"/>
      <c r="O120" s="524"/>
      <c r="P120" s="524"/>
      <c r="Q120" s="523" t="s">
        <v>1650</v>
      </c>
    </row>
    <row r="121" spans="4:17" x14ac:dyDescent="0.2">
      <c r="D121" s="524" t="s">
        <v>2900</v>
      </c>
      <c r="E121" s="523" t="s">
        <v>2893</v>
      </c>
      <c r="F121" s="524"/>
      <c r="G121" s="523"/>
      <c r="H121" s="524"/>
      <c r="I121" s="524"/>
      <c r="J121" s="523" t="str">
        <f t="shared" si="1"/>
        <v/>
      </c>
      <c r="K121" s="524"/>
      <c r="L121" s="524"/>
      <c r="M121" s="524"/>
      <c r="N121" s="524"/>
      <c r="O121" s="524"/>
      <c r="P121" s="524"/>
      <c r="Q121" s="523" t="s">
        <v>1651</v>
      </c>
    </row>
    <row r="122" spans="4:17" x14ac:dyDescent="0.2">
      <c r="D122" s="524" t="s">
        <v>2901</v>
      </c>
      <c r="E122" s="523" t="s">
        <v>2893</v>
      </c>
      <c r="F122" s="524"/>
      <c r="G122" s="523"/>
      <c r="H122" s="524"/>
      <c r="I122" s="524"/>
      <c r="J122" s="523" t="str">
        <f t="shared" si="1"/>
        <v/>
      </c>
      <c r="K122" s="524"/>
      <c r="L122" s="524"/>
      <c r="M122" s="524"/>
      <c r="N122" s="524"/>
      <c r="O122" s="524"/>
      <c r="P122" s="524"/>
      <c r="Q122" s="523" t="s">
        <v>1652</v>
      </c>
    </row>
    <row r="123" spans="4:17" x14ac:dyDescent="0.2">
      <c r="D123" s="524" t="s">
        <v>2902</v>
      </c>
      <c r="E123" s="523" t="s">
        <v>2893</v>
      </c>
      <c r="F123" s="524"/>
      <c r="G123" s="523"/>
      <c r="H123" s="524"/>
      <c r="I123" s="524"/>
      <c r="J123" s="523" t="str">
        <f t="shared" si="1"/>
        <v/>
      </c>
      <c r="K123" s="524"/>
      <c r="L123" s="524"/>
      <c r="M123" s="524"/>
      <c r="N123" s="524"/>
      <c r="O123" s="524"/>
      <c r="P123" s="524"/>
      <c r="Q123" s="523" t="s">
        <v>1653</v>
      </c>
    </row>
    <row r="124" spans="4:17" x14ac:dyDescent="0.2">
      <c r="D124" s="524" t="s">
        <v>2903</v>
      </c>
      <c r="E124" s="523" t="s">
        <v>2904</v>
      </c>
      <c r="F124" s="524"/>
      <c r="G124" s="523"/>
      <c r="H124" s="524"/>
      <c r="I124" s="524"/>
      <c r="J124" s="523" t="str">
        <f t="shared" si="1"/>
        <v/>
      </c>
      <c r="K124" s="524"/>
      <c r="L124" s="524"/>
      <c r="M124" s="524"/>
      <c r="N124" s="524"/>
      <c r="O124" s="524"/>
      <c r="P124" s="524"/>
      <c r="Q124" s="523" t="s">
        <v>1654</v>
      </c>
    </row>
    <row r="125" spans="4:17" x14ac:dyDescent="0.2">
      <c r="D125" s="524" t="s">
        <v>2905</v>
      </c>
      <c r="E125" s="523" t="s">
        <v>2904</v>
      </c>
      <c r="F125" s="524"/>
      <c r="G125" s="523"/>
      <c r="H125" s="524"/>
      <c r="I125" s="524"/>
      <c r="J125" s="523" t="str">
        <f t="shared" si="1"/>
        <v/>
      </c>
      <c r="K125" s="524"/>
      <c r="L125" s="524"/>
      <c r="M125" s="524"/>
      <c r="N125" s="524"/>
      <c r="O125" s="524"/>
      <c r="P125" s="524"/>
      <c r="Q125" s="523" t="s">
        <v>1655</v>
      </c>
    </row>
    <row r="126" spans="4:17" x14ac:dyDescent="0.2">
      <c r="D126" s="524" t="s">
        <v>2906</v>
      </c>
      <c r="E126" s="523" t="s">
        <v>2904</v>
      </c>
      <c r="F126" s="524"/>
      <c r="G126" s="523"/>
      <c r="H126" s="524"/>
      <c r="I126" s="524"/>
      <c r="J126" s="523" t="str">
        <f t="shared" si="1"/>
        <v/>
      </c>
      <c r="K126" s="524"/>
      <c r="L126" s="524"/>
      <c r="M126" s="524"/>
      <c r="N126" s="524"/>
      <c r="O126" s="524"/>
      <c r="P126" s="524"/>
      <c r="Q126" s="523" t="s">
        <v>1656</v>
      </c>
    </row>
    <row r="127" spans="4:17" x14ac:dyDescent="0.2">
      <c r="D127" s="524" t="s">
        <v>2907</v>
      </c>
      <c r="E127" s="523" t="s">
        <v>2904</v>
      </c>
      <c r="F127" s="524"/>
      <c r="G127" s="523"/>
      <c r="H127" s="524"/>
      <c r="I127" s="524"/>
      <c r="J127" s="523" t="str">
        <f t="shared" si="1"/>
        <v/>
      </c>
      <c r="K127" s="524"/>
      <c r="L127" s="524"/>
      <c r="M127" s="524"/>
      <c r="N127" s="524"/>
      <c r="O127" s="524"/>
      <c r="P127" s="524"/>
      <c r="Q127" s="523" t="s">
        <v>1657</v>
      </c>
    </row>
    <row r="128" spans="4:17" x14ac:dyDescent="0.2">
      <c r="D128" s="524" t="s">
        <v>2908</v>
      </c>
      <c r="E128" s="523" t="s">
        <v>2904</v>
      </c>
      <c r="F128" s="524"/>
      <c r="G128" s="523"/>
      <c r="H128" s="524"/>
      <c r="I128" s="524"/>
      <c r="J128" s="523" t="str">
        <f t="shared" si="1"/>
        <v/>
      </c>
      <c r="K128" s="524"/>
      <c r="L128" s="524"/>
      <c r="M128" s="524"/>
      <c r="N128" s="524"/>
      <c r="O128" s="524"/>
      <c r="P128" s="524"/>
      <c r="Q128" s="523" t="s">
        <v>1658</v>
      </c>
    </row>
    <row r="129" spans="4:17" x14ac:dyDescent="0.2">
      <c r="D129" s="524" t="s">
        <v>2909</v>
      </c>
      <c r="E129" s="523" t="s">
        <v>2904</v>
      </c>
      <c r="F129" s="524"/>
      <c r="G129" s="523"/>
      <c r="H129" s="524"/>
      <c r="I129" s="524"/>
      <c r="J129" s="523" t="str">
        <f t="shared" si="1"/>
        <v/>
      </c>
      <c r="K129" s="524"/>
      <c r="L129" s="524"/>
      <c r="M129" s="524"/>
      <c r="N129" s="524"/>
      <c r="O129" s="524"/>
      <c r="P129" s="524"/>
      <c r="Q129" s="523" t="s">
        <v>1659</v>
      </c>
    </row>
    <row r="130" spans="4:17" x14ac:dyDescent="0.2">
      <c r="D130" s="524" t="s">
        <v>2910</v>
      </c>
      <c r="E130" s="523" t="s">
        <v>2904</v>
      </c>
      <c r="F130" s="524"/>
      <c r="G130" s="523"/>
      <c r="H130" s="524"/>
      <c r="I130" s="524"/>
      <c r="J130" s="523" t="str">
        <f t="shared" si="1"/>
        <v/>
      </c>
      <c r="K130" s="524"/>
      <c r="L130" s="524"/>
      <c r="M130" s="524"/>
      <c r="N130" s="524"/>
      <c r="O130" s="524"/>
      <c r="P130" s="524"/>
      <c r="Q130" s="523" t="s">
        <v>1660</v>
      </c>
    </row>
    <row r="131" spans="4:17" x14ac:dyDescent="0.2">
      <c r="D131" s="524" t="s">
        <v>2911</v>
      </c>
      <c r="E131" s="523" t="s">
        <v>2904</v>
      </c>
      <c r="F131" s="524"/>
      <c r="G131" s="523"/>
      <c r="H131" s="524"/>
      <c r="I131" s="524"/>
      <c r="J131" s="523" t="str">
        <f t="shared" si="1"/>
        <v/>
      </c>
      <c r="K131" s="524"/>
      <c r="L131" s="524"/>
      <c r="M131" s="524"/>
      <c r="N131" s="524"/>
      <c r="O131" s="524"/>
      <c r="P131" s="524"/>
      <c r="Q131" s="523" t="s">
        <v>1661</v>
      </c>
    </row>
    <row r="132" spans="4:17" x14ac:dyDescent="0.2">
      <c r="D132" s="524" t="s">
        <v>2912</v>
      </c>
      <c r="E132" s="523" t="s">
        <v>2904</v>
      </c>
      <c r="F132" s="524"/>
      <c r="G132" s="523"/>
      <c r="H132" s="524"/>
      <c r="I132" s="524"/>
      <c r="J132" s="523" t="str">
        <f t="shared" ref="J132:J153" si="2">F132&amp;H132&amp;I132</f>
        <v/>
      </c>
      <c r="K132" s="524"/>
      <c r="L132" s="524"/>
      <c r="M132" s="524"/>
      <c r="N132" s="524"/>
      <c r="O132" s="524"/>
      <c r="P132" s="524"/>
      <c r="Q132" s="523" t="s">
        <v>1662</v>
      </c>
    </row>
    <row r="133" spans="4:17" x14ac:dyDescent="0.2">
      <c r="D133" s="524" t="s">
        <v>2913</v>
      </c>
      <c r="E133" s="523" t="s">
        <v>2904</v>
      </c>
      <c r="F133" s="524"/>
      <c r="G133" s="523"/>
      <c r="H133" s="524"/>
      <c r="I133" s="524"/>
      <c r="J133" s="523" t="str">
        <f t="shared" si="2"/>
        <v/>
      </c>
      <c r="K133" s="524"/>
      <c r="L133" s="524"/>
      <c r="M133" s="524"/>
      <c r="N133" s="524"/>
      <c r="O133" s="524"/>
      <c r="P133" s="524"/>
      <c r="Q133" s="523" t="s">
        <v>1663</v>
      </c>
    </row>
    <row r="134" spans="4:17" x14ac:dyDescent="0.2">
      <c r="D134" s="524" t="s">
        <v>2914</v>
      </c>
      <c r="E134" s="523" t="s">
        <v>2915</v>
      </c>
      <c r="F134" s="524"/>
      <c r="G134" s="523"/>
      <c r="H134" s="524"/>
      <c r="I134" s="524"/>
      <c r="J134" s="523" t="str">
        <f t="shared" si="2"/>
        <v/>
      </c>
      <c r="K134" s="524"/>
      <c r="L134" s="524"/>
      <c r="M134" s="524"/>
      <c r="N134" s="524"/>
      <c r="O134" s="524"/>
      <c r="P134" s="524"/>
      <c r="Q134" s="523" t="s">
        <v>1664</v>
      </c>
    </row>
    <row r="135" spans="4:17" x14ac:dyDescent="0.2">
      <c r="D135" s="524" t="s">
        <v>2916</v>
      </c>
      <c r="E135" s="523" t="s">
        <v>2915</v>
      </c>
      <c r="F135" s="524"/>
      <c r="G135" s="523"/>
      <c r="H135" s="524"/>
      <c r="I135" s="524"/>
      <c r="J135" s="523" t="str">
        <f t="shared" si="2"/>
        <v/>
      </c>
      <c r="K135" s="524"/>
      <c r="L135" s="524"/>
      <c r="M135" s="524"/>
      <c r="N135" s="524"/>
      <c r="O135" s="524"/>
      <c r="P135" s="524"/>
      <c r="Q135" s="523" t="s">
        <v>1665</v>
      </c>
    </row>
    <row r="136" spans="4:17" x14ac:dyDescent="0.2">
      <c r="D136" s="524" t="s">
        <v>2917</v>
      </c>
      <c r="E136" s="523" t="s">
        <v>2915</v>
      </c>
      <c r="F136" s="524"/>
      <c r="G136" s="523"/>
      <c r="H136" s="524"/>
      <c r="I136" s="524"/>
      <c r="J136" s="523" t="str">
        <f t="shared" si="2"/>
        <v/>
      </c>
      <c r="K136" s="524"/>
      <c r="L136" s="524"/>
      <c r="M136" s="524"/>
      <c r="N136" s="524"/>
      <c r="O136" s="524"/>
      <c r="P136" s="524"/>
      <c r="Q136" s="523" t="s">
        <v>1666</v>
      </c>
    </row>
    <row r="137" spans="4:17" x14ac:dyDescent="0.2">
      <c r="D137" s="524" t="s">
        <v>2918</v>
      </c>
      <c r="E137" s="523" t="s">
        <v>2915</v>
      </c>
      <c r="F137" s="524"/>
      <c r="G137" s="523"/>
      <c r="H137" s="524"/>
      <c r="I137" s="524"/>
      <c r="J137" s="523" t="str">
        <f t="shared" si="2"/>
        <v/>
      </c>
      <c r="K137" s="524"/>
      <c r="L137" s="524"/>
      <c r="M137" s="524"/>
      <c r="N137" s="524"/>
      <c r="O137" s="524"/>
      <c r="P137" s="524"/>
      <c r="Q137" s="523" t="s">
        <v>1667</v>
      </c>
    </row>
    <row r="138" spans="4:17" x14ac:dyDescent="0.2">
      <c r="D138" s="524" t="s">
        <v>2919</v>
      </c>
      <c r="E138" s="523" t="s">
        <v>2915</v>
      </c>
      <c r="F138" s="524"/>
      <c r="G138" s="523"/>
      <c r="H138" s="524"/>
      <c r="I138" s="524"/>
      <c r="J138" s="523" t="str">
        <f t="shared" si="2"/>
        <v/>
      </c>
      <c r="K138" s="524"/>
      <c r="L138" s="524"/>
      <c r="M138" s="524"/>
      <c r="N138" s="524"/>
      <c r="O138" s="524"/>
      <c r="P138" s="524"/>
      <c r="Q138" s="523" t="s">
        <v>1668</v>
      </c>
    </row>
    <row r="139" spans="4:17" x14ac:dyDescent="0.2">
      <c r="D139" s="524" t="s">
        <v>2920</v>
      </c>
      <c r="E139" s="523" t="s">
        <v>2915</v>
      </c>
      <c r="F139" s="524"/>
      <c r="G139" s="523"/>
      <c r="H139" s="524"/>
      <c r="I139" s="524"/>
      <c r="J139" s="523" t="str">
        <f t="shared" si="2"/>
        <v/>
      </c>
      <c r="K139" s="524"/>
      <c r="L139" s="524"/>
      <c r="M139" s="524"/>
      <c r="N139" s="524"/>
      <c r="O139" s="524"/>
      <c r="P139" s="524"/>
      <c r="Q139" s="523" t="s">
        <v>1669</v>
      </c>
    </row>
    <row r="140" spans="4:17" x14ac:dyDescent="0.2">
      <c r="D140" s="524" t="s">
        <v>2921</v>
      </c>
      <c r="E140" s="523" t="s">
        <v>2915</v>
      </c>
      <c r="F140" s="524"/>
      <c r="G140" s="523"/>
      <c r="H140" s="524"/>
      <c r="I140" s="524"/>
      <c r="J140" s="523" t="str">
        <f t="shared" si="2"/>
        <v/>
      </c>
      <c r="K140" s="524"/>
      <c r="L140" s="524"/>
      <c r="M140" s="524"/>
      <c r="N140" s="524"/>
      <c r="O140" s="524"/>
      <c r="P140" s="524"/>
      <c r="Q140" s="523" t="s">
        <v>1670</v>
      </c>
    </row>
    <row r="141" spans="4:17" x14ac:dyDescent="0.2">
      <c r="D141" s="524" t="s">
        <v>2922</v>
      </c>
      <c r="E141" s="523" t="s">
        <v>2915</v>
      </c>
      <c r="F141" s="524"/>
      <c r="G141" s="523"/>
      <c r="H141" s="524"/>
      <c r="I141" s="524"/>
      <c r="J141" s="523" t="str">
        <f t="shared" si="2"/>
        <v/>
      </c>
      <c r="K141" s="524"/>
      <c r="L141" s="524"/>
      <c r="M141" s="524"/>
      <c r="N141" s="524"/>
      <c r="O141" s="524"/>
      <c r="P141" s="524"/>
      <c r="Q141" s="523" t="s">
        <v>1671</v>
      </c>
    </row>
    <row r="142" spans="4:17" x14ac:dyDescent="0.2">
      <c r="D142" s="524" t="s">
        <v>2923</v>
      </c>
      <c r="E142" s="523" t="s">
        <v>2915</v>
      </c>
      <c r="F142" s="524"/>
      <c r="G142" s="523"/>
      <c r="H142" s="524"/>
      <c r="I142" s="524"/>
      <c r="J142" s="523" t="str">
        <f t="shared" si="2"/>
        <v/>
      </c>
      <c r="K142" s="524"/>
      <c r="L142" s="524"/>
      <c r="M142" s="524"/>
      <c r="N142" s="524"/>
      <c r="O142" s="524"/>
      <c r="P142" s="524"/>
      <c r="Q142" s="523" t="s">
        <v>1672</v>
      </c>
    </row>
    <row r="143" spans="4:17" x14ac:dyDescent="0.2">
      <c r="D143" s="524" t="s">
        <v>2924</v>
      </c>
      <c r="E143" s="523" t="s">
        <v>2915</v>
      </c>
      <c r="F143" s="524"/>
      <c r="G143" s="523"/>
      <c r="H143" s="524"/>
      <c r="I143" s="524"/>
      <c r="J143" s="523" t="str">
        <f t="shared" si="2"/>
        <v/>
      </c>
      <c r="K143" s="524"/>
      <c r="L143" s="524"/>
      <c r="M143" s="524"/>
      <c r="N143" s="524"/>
      <c r="O143" s="524"/>
      <c r="P143" s="524"/>
      <c r="Q143" s="523" t="s">
        <v>1673</v>
      </c>
    </row>
    <row r="144" spans="4:17" x14ac:dyDescent="0.2">
      <c r="D144" s="524" t="s">
        <v>2925</v>
      </c>
      <c r="E144" s="523" t="s">
        <v>2926</v>
      </c>
      <c r="F144" s="524"/>
      <c r="G144" s="523"/>
      <c r="H144" s="524"/>
      <c r="I144" s="524"/>
      <c r="J144" s="523" t="str">
        <f t="shared" si="2"/>
        <v/>
      </c>
      <c r="K144" s="524"/>
      <c r="L144" s="524"/>
      <c r="M144" s="524"/>
      <c r="N144" s="524"/>
      <c r="O144" s="524"/>
      <c r="P144" s="524"/>
      <c r="Q144" s="523" t="s">
        <v>1674</v>
      </c>
    </row>
    <row r="145" spans="4:17" x14ac:dyDescent="0.2">
      <c r="D145" s="524" t="s">
        <v>2927</v>
      </c>
      <c r="E145" s="523" t="s">
        <v>2926</v>
      </c>
      <c r="F145" s="524"/>
      <c r="G145" s="523"/>
      <c r="H145" s="524"/>
      <c r="I145" s="524"/>
      <c r="J145" s="523" t="str">
        <f t="shared" si="2"/>
        <v/>
      </c>
      <c r="K145" s="524"/>
      <c r="L145" s="524"/>
      <c r="M145" s="524"/>
      <c r="N145" s="524"/>
      <c r="O145" s="524"/>
      <c r="P145" s="524"/>
      <c r="Q145" s="523" t="s">
        <v>1675</v>
      </c>
    </row>
    <row r="146" spans="4:17" x14ac:dyDescent="0.2">
      <c r="D146" s="524" t="s">
        <v>2928</v>
      </c>
      <c r="E146" s="523" t="s">
        <v>2926</v>
      </c>
      <c r="F146" s="524"/>
      <c r="G146" s="523"/>
      <c r="H146" s="524"/>
      <c r="I146" s="524"/>
      <c r="J146" s="523" t="str">
        <f t="shared" si="2"/>
        <v/>
      </c>
      <c r="K146" s="524"/>
      <c r="L146" s="524"/>
      <c r="M146" s="524"/>
      <c r="N146" s="524"/>
      <c r="O146" s="524"/>
      <c r="P146" s="524"/>
      <c r="Q146" s="523" t="s">
        <v>1676</v>
      </c>
    </row>
    <row r="147" spans="4:17" x14ac:dyDescent="0.2">
      <c r="D147" s="524" t="s">
        <v>2929</v>
      </c>
      <c r="E147" s="523" t="s">
        <v>2926</v>
      </c>
      <c r="F147" s="524"/>
      <c r="G147" s="523"/>
      <c r="H147" s="524"/>
      <c r="I147" s="524"/>
      <c r="J147" s="523" t="str">
        <f t="shared" si="2"/>
        <v/>
      </c>
      <c r="K147" s="524"/>
      <c r="L147" s="524"/>
      <c r="M147" s="524"/>
      <c r="N147" s="524"/>
      <c r="O147" s="524"/>
      <c r="P147" s="524"/>
      <c r="Q147" s="523" t="s">
        <v>1677</v>
      </c>
    </row>
    <row r="148" spans="4:17" x14ac:dyDescent="0.2">
      <c r="D148" s="524" t="s">
        <v>2930</v>
      </c>
      <c r="E148" s="523" t="s">
        <v>2926</v>
      </c>
      <c r="F148" s="524"/>
      <c r="G148" s="523"/>
      <c r="H148" s="524"/>
      <c r="I148" s="524"/>
      <c r="J148" s="523" t="str">
        <f t="shared" si="2"/>
        <v/>
      </c>
      <c r="K148" s="524"/>
      <c r="L148" s="524"/>
      <c r="M148" s="524"/>
      <c r="N148" s="524"/>
      <c r="O148" s="524"/>
      <c r="P148" s="524"/>
      <c r="Q148" s="523" t="s">
        <v>1678</v>
      </c>
    </row>
    <row r="149" spans="4:17" x14ac:dyDescent="0.2">
      <c r="D149" s="524" t="s">
        <v>2931</v>
      </c>
      <c r="E149" s="523" t="s">
        <v>2926</v>
      </c>
      <c r="F149" s="524"/>
      <c r="G149" s="523"/>
      <c r="H149" s="524"/>
      <c r="I149" s="524"/>
      <c r="J149" s="523" t="str">
        <f t="shared" si="2"/>
        <v/>
      </c>
      <c r="K149" s="524"/>
      <c r="L149" s="524"/>
      <c r="M149" s="524"/>
      <c r="N149" s="524"/>
      <c r="O149" s="524"/>
      <c r="P149" s="524"/>
      <c r="Q149" s="523" t="s">
        <v>1679</v>
      </c>
    </row>
    <row r="150" spans="4:17" x14ac:dyDescent="0.2">
      <c r="D150" s="524" t="s">
        <v>2932</v>
      </c>
      <c r="E150" s="523" t="s">
        <v>2926</v>
      </c>
      <c r="F150" s="524"/>
      <c r="G150" s="523"/>
      <c r="H150" s="524"/>
      <c r="I150" s="524"/>
      <c r="J150" s="523" t="str">
        <f t="shared" si="2"/>
        <v/>
      </c>
      <c r="K150" s="524"/>
      <c r="L150" s="524"/>
      <c r="M150" s="524"/>
      <c r="N150" s="524"/>
      <c r="O150" s="524"/>
      <c r="P150" s="524"/>
      <c r="Q150" s="523" t="s">
        <v>1680</v>
      </c>
    </row>
    <row r="151" spans="4:17" x14ac:dyDescent="0.2">
      <c r="D151" s="524" t="s">
        <v>2933</v>
      </c>
      <c r="E151" s="523" t="s">
        <v>2926</v>
      </c>
      <c r="F151" s="524"/>
      <c r="G151" s="523"/>
      <c r="H151" s="524"/>
      <c r="I151" s="524"/>
      <c r="J151" s="523" t="str">
        <f t="shared" si="2"/>
        <v/>
      </c>
      <c r="K151" s="524"/>
      <c r="L151" s="524"/>
      <c r="M151" s="524"/>
      <c r="N151" s="524"/>
      <c r="O151" s="524"/>
      <c r="P151" s="524"/>
      <c r="Q151" s="523" t="s">
        <v>1681</v>
      </c>
    </row>
    <row r="152" spans="4:17" x14ac:dyDescent="0.2">
      <c r="D152" s="524" t="s">
        <v>2934</v>
      </c>
      <c r="E152" s="523" t="s">
        <v>2926</v>
      </c>
      <c r="F152" s="524"/>
      <c r="G152" s="523"/>
      <c r="H152" s="524"/>
      <c r="I152" s="524"/>
      <c r="J152" s="523" t="str">
        <f t="shared" si="2"/>
        <v/>
      </c>
      <c r="K152" s="524"/>
      <c r="L152" s="524"/>
      <c r="M152" s="524"/>
      <c r="N152" s="524"/>
      <c r="O152" s="524"/>
      <c r="P152" s="524"/>
      <c r="Q152" s="523" t="s">
        <v>1682</v>
      </c>
    </row>
    <row r="153" spans="4:17" x14ac:dyDescent="0.2">
      <c r="D153" s="524" t="s">
        <v>2935</v>
      </c>
      <c r="E153" s="523" t="s">
        <v>2926</v>
      </c>
      <c r="F153" s="524"/>
      <c r="G153" s="523"/>
      <c r="H153" s="524"/>
      <c r="I153" s="524"/>
      <c r="J153" s="523" t="str">
        <f t="shared" si="2"/>
        <v/>
      </c>
      <c r="K153" s="524"/>
      <c r="L153" s="524"/>
      <c r="M153" s="524"/>
      <c r="N153" s="524"/>
      <c r="O153" s="524"/>
      <c r="P153" s="524"/>
      <c r="Q153" s="523" t="s">
        <v>1683</v>
      </c>
    </row>
    <row r="157" spans="4:17" x14ac:dyDescent="0.2">
      <c r="D157" s="9" t="s">
        <v>155</v>
      </c>
    </row>
    <row r="158" spans="4:17" x14ac:dyDescent="0.2">
      <c r="D158" s="523" t="s">
        <v>157</v>
      </c>
      <c r="E158" s="523" t="s">
        <v>159</v>
      </c>
      <c r="F158" s="523" t="s">
        <v>338</v>
      </c>
      <c r="G158" s="523"/>
      <c r="H158" s="523" t="s">
        <v>334</v>
      </c>
      <c r="I158" s="523" t="s">
        <v>336</v>
      </c>
      <c r="J158" s="523" t="s">
        <v>152</v>
      </c>
      <c r="K158" s="523" t="s">
        <v>8</v>
      </c>
      <c r="L158" s="523" t="s">
        <v>9</v>
      </c>
      <c r="M158" s="523" t="s">
        <v>7</v>
      </c>
      <c r="N158" s="523" t="s">
        <v>5</v>
      </c>
      <c r="O158" s="523" t="s">
        <v>226</v>
      </c>
      <c r="P158" s="523" t="s">
        <v>228</v>
      </c>
      <c r="Q158" s="523" t="s">
        <v>30</v>
      </c>
    </row>
    <row r="159" spans="4:17" hidden="1" x14ac:dyDescent="0.2">
      <c r="D159" s="524" t="s">
        <v>156</v>
      </c>
      <c r="E159" s="523" t="s">
        <v>158</v>
      </c>
      <c r="F159" s="524" t="s">
        <v>337</v>
      </c>
      <c r="G159" s="523"/>
      <c r="H159" s="524" t="s">
        <v>333</v>
      </c>
      <c r="I159" s="524" t="s">
        <v>335</v>
      </c>
      <c r="J159" s="523" t="str">
        <f>F159&amp;H159&amp;I159</f>
        <v>[Outcome Indicator Name FR][Category FR][Disaggregation FR]</v>
      </c>
      <c r="K159" s="524" t="s">
        <v>18</v>
      </c>
      <c r="L159" s="524" t="s">
        <v>19</v>
      </c>
      <c r="M159" s="524" t="s">
        <v>20</v>
      </c>
      <c r="N159" s="524" t="s">
        <v>56</v>
      </c>
      <c r="O159" s="524" t="s">
        <v>225</v>
      </c>
      <c r="P159" s="524" t="s">
        <v>227</v>
      </c>
      <c r="Q159" s="523" t="s">
        <v>29</v>
      </c>
    </row>
    <row r="160" spans="4:17" x14ac:dyDescent="0.2">
      <c r="D160" s="524" t="s">
        <v>2936</v>
      </c>
      <c r="E160" s="523" t="s">
        <v>2937</v>
      </c>
      <c r="F160" s="524" t="s">
        <v>2287</v>
      </c>
      <c r="G160" s="523"/>
      <c r="H160" s="524" t="s">
        <v>2179</v>
      </c>
      <c r="I160" s="524" t="s">
        <v>2180</v>
      </c>
      <c r="J160" s="523" t="str">
        <f t="shared" ref="J160:J223" si="3">F160&amp;H160&amp;I160</f>
        <v>Malaria O-1a: Proportion de la population ayant dormi sous une moustiquaire imprégnée d'insecticide la nuit précédenteSexeHomme</v>
      </c>
      <c r="K160" s="524"/>
      <c r="L160" s="524"/>
      <c r="M160" s="524"/>
      <c r="N160" s="524" t="s">
        <v>834</v>
      </c>
      <c r="O160" s="524"/>
      <c r="P160" s="524"/>
      <c r="Q160" s="523" t="s">
        <v>1684</v>
      </c>
    </row>
    <row r="161" spans="4:17" x14ac:dyDescent="0.2">
      <c r="D161" s="524" t="s">
        <v>2938</v>
      </c>
      <c r="E161" s="523" t="s">
        <v>2937</v>
      </c>
      <c r="F161" s="524" t="s">
        <v>2287</v>
      </c>
      <c r="G161" s="523"/>
      <c r="H161" s="524" t="s">
        <v>2179</v>
      </c>
      <c r="I161" s="524" t="s">
        <v>2182</v>
      </c>
      <c r="J161" s="523" t="str">
        <f t="shared" si="3"/>
        <v>Malaria O-1a: Proportion de la population ayant dormi sous une moustiquaire imprégnée d'insecticide la nuit précédenteSexeFemme</v>
      </c>
      <c r="K161" s="524"/>
      <c r="L161" s="524"/>
      <c r="M161" s="524"/>
      <c r="N161" s="524" t="s">
        <v>834</v>
      </c>
      <c r="O161" s="524"/>
      <c r="P161" s="524"/>
      <c r="Q161" s="523" t="s">
        <v>1685</v>
      </c>
    </row>
    <row r="162" spans="4:17" x14ac:dyDescent="0.2">
      <c r="D162" s="524" t="s">
        <v>2939</v>
      </c>
      <c r="E162" s="523" t="s">
        <v>2937</v>
      </c>
      <c r="F162" s="524" t="s">
        <v>2287</v>
      </c>
      <c r="G162" s="523"/>
      <c r="H162" s="524"/>
      <c r="I162" s="524"/>
      <c r="J162" s="523" t="str">
        <f t="shared" si="3"/>
        <v>Malaria O-1a: Proportion de la population ayant dormi sous une moustiquaire imprégnée d'insecticide la nuit précédente</v>
      </c>
      <c r="K162" s="524"/>
      <c r="L162" s="524"/>
      <c r="M162" s="524"/>
      <c r="N162" s="524"/>
      <c r="O162" s="524"/>
      <c r="P162" s="524"/>
      <c r="Q162" s="523" t="s">
        <v>1686</v>
      </c>
    </row>
    <row r="163" spans="4:17" x14ac:dyDescent="0.2">
      <c r="D163" s="524" t="s">
        <v>2940</v>
      </c>
      <c r="E163" s="523" t="s">
        <v>2937</v>
      </c>
      <c r="F163" s="524" t="s">
        <v>2287</v>
      </c>
      <c r="G163" s="523"/>
      <c r="H163" s="524"/>
      <c r="I163" s="524"/>
      <c r="J163" s="523" t="str">
        <f t="shared" si="3"/>
        <v>Malaria O-1a: Proportion de la population ayant dormi sous une moustiquaire imprégnée d'insecticide la nuit précédente</v>
      </c>
      <c r="K163" s="524"/>
      <c r="L163" s="524"/>
      <c r="M163" s="524"/>
      <c r="N163" s="524"/>
      <c r="O163" s="524"/>
      <c r="P163" s="524"/>
      <c r="Q163" s="523" t="s">
        <v>1687</v>
      </c>
    </row>
    <row r="164" spans="4:17" x14ac:dyDescent="0.2">
      <c r="D164" s="524" t="s">
        <v>2941</v>
      </c>
      <c r="E164" s="523" t="s">
        <v>2937</v>
      </c>
      <c r="F164" s="524" t="s">
        <v>2287</v>
      </c>
      <c r="G164" s="523"/>
      <c r="H164" s="524"/>
      <c r="I164" s="524"/>
      <c r="J164" s="523" t="str">
        <f t="shared" si="3"/>
        <v>Malaria O-1a: Proportion de la population ayant dormi sous une moustiquaire imprégnée d'insecticide la nuit précédente</v>
      </c>
      <c r="K164" s="524"/>
      <c r="L164" s="524"/>
      <c r="M164" s="524"/>
      <c r="N164" s="524"/>
      <c r="O164" s="524"/>
      <c r="P164" s="524"/>
      <c r="Q164" s="523" t="s">
        <v>1688</v>
      </c>
    </row>
    <row r="165" spans="4:17" x14ac:dyDescent="0.2">
      <c r="D165" s="524" t="s">
        <v>2942</v>
      </c>
      <c r="E165" s="523" t="s">
        <v>2937</v>
      </c>
      <c r="F165" s="524" t="s">
        <v>2287</v>
      </c>
      <c r="G165" s="523"/>
      <c r="H165" s="524"/>
      <c r="I165" s="524"/>
      <c r="J165" s="523" t="str">
        <f t="shared" si="3"/>
        <v>Malaria O-1a: Proportion de la population ayant dormi sous une moustiquaire imprégnée d'insecticide la nuit précédente</v>
      </c>
      <c r="K165" s="524"/>
      <c r="L165" s="524"/>
      <c r="M165" s="524"/>
      <c r="N165" s="524"/>
      <c r="O165" s="524"/>
      <c r="P165" s="524"/>
      <c r="Q165" s="523" t="s">
        <v>1689</v>
      </c>
    </row>
    <row r="166" spans="4:17" x14ac:dyDescent="0.2">
      <c r="D166" s="524" t="s">
        <v>2943</v>
      </c>
      <c r="E166" s="523" t="s">
        <v>2937</v>
      </c>
      <c r="F166" s="524" t="s">
        <v>2287</v>
      </c>
      <c r="G166" s="523"/>
      <c r="H166" s="524"/>
      <c r="I166" s="524"/>
      <c r="J166" s="523" t="str">
        <f t="shared" si="3"/>
        <v>Malaria O-1a: Proportion de la population ayant dormi sous une moustiquaire imprégnée d'insecticide la nuit précédente</v>
      </c>
      <c r="K166" s="524"/>
      <c r="L166" s="524"/>
      <c r="M166" s="524"/>
      <c r="N166" s="524"/>
      <c r="O166" s="524"/>
      <c r="P166" s="524"/>
      <c r="Q166" s="523" t="s">
        <v>1690</v>
      </c>
    </row>
    <row r="167" spans="4:17" x14ac:dyDescent="0.2">
      <c r="D167" s="524" t="s">
        <v>2944</v>
      </c>
      <c r="E167" s="523" t="s">
        <v>2937</v>
      </c>
      <c r="F167" s="524" t="s">
        <v>2287</v>
      </c>
      <c r="G167" s="523"/>
      <c r="H167" s="524"/>
      <c r="I167" s="524"/>
      <c r="J167" s="523" t="str">
        <f t="shared" si="3"/>
        <v>Malaria O-1a: Proportion de la population ayant dormi sous une moustiquaire imprégnée d'insecticide la nuit précédente</v>
      </c>
      <c r="K167" s="524"/>
      <c r="L167" s="524"/>
      <c r="M167" s="524"/>
      <c r="N167" s="524"/>
      <c r="O167" s="524"/>
      <c r="P167" s="524"/>
      <c r="Q167" s="523" t="s">
        <v>1691</v>
      </c>
    </row>
    <row r="168" spans="4:17" x14ac:dyDescent="0.2">
      <c r="D168" s="524" t="s">
        <v>2945</v>
      </c>
      <c r="E168" s="523" t="s">
        <v>2937</v>
      </c>
      <c r="F168" s="524" t="s">
        <v>2287</v>
      </c>
      <c r="G168" s="523"/>
      <c r="H168" s="524"/>
      <c r="I168" s="524"/>
      <c r="J168" s="523" t="str">
        <f t="shared" si="3"/>
        <v>Malaria O-1a: Proportion de la population ayant dormi sous une moustiquaire imprégnée d'insecticide la nuit précédente</v>
      </c>
      <c r="K168" s="524"/>
      <c r="L168" s="524"/>
      <c r="M168" s="524"/>
      <c r="N168" s="524"/>
      <c r="O168" s="524"/>
      <c r="P168" s="524"/>
      <c r="Q168" s="523" t="s">
        <v>1692</v>
      </c>
    </row>
    <row r="169" spans="4:17" x14ac:dyDescent="0.2">
      <c r="D169" s="524" t="s">
        <v>2946</v>
      </c>
      <c r="E169" s="523" t="s">
        <v>2937</v>
      </c>
      <c r="F169" s="524" t="s">
        <v>2287</v>
      </c>
      <c r="G169" s="523"/>
      <c r="H169" s="524"/>
      <c r="I169" s="524"/>
      <c r="J169" s="523" t="str">
        <f t="shared" si="3"/>
        <v>Malaria O-1a: Proportion de la population ayant dormi sous une moustiquaire imprégnée d'insecticide la nuit précédente</v>
      </c>
      <c r="K169" s="524"/>
      <c r="L169" s="524"/>
      <c r="M169" s="524"/>
      <c r="N169" s="524"/>
      <c r="O169" s="524"/>
      <c r="P169" s="524"/>
      <c r="Q169" s="523" t="s">
        <v>1693</v>
      </c>
    </row>
    <row r="170" spans="4:17" x14ac:dyDescent="0.2">
      <c r="D170" s="524" t="s">
        <v>2947</v>
      </c>
      <c r="E170" s="523" t="s">
        <v>2948</v>
      </c>
      <c r="F170" s="524" t="s">
        <v>2484</v>
      </c>
      <c r="G170" s="523"/>
      <c r="H170" s="524"/>
      <c r="I170" s="524"/>
      <c r="J170" s="523" t="str">
        <f t="shared" si="3"/>
        <v>Malaria O-1b: Proportion d'enfants de moins de cinq ans qui ont dormi la nuit précédente sous une moustiquaire imprégnée d’insecticide*</v>
      </c>
      <c r="K170" s="524"/>
      <c r="L170" s="524"/>
      <c r="M170" s="524"/>
      <c r="N170" s="524"/>
      <c r="O170" s="524"/>
      <c r="P170" s="524"/>
      <c r="Q170" s="523" t="s">
        <v>1694</v>
      </c>
    </row>
    <row r="171" spans="4:17" x14ac:dyDescent="0.2">
      <c r="D171" s="524" t="s">
        <v>2949</v>
      </c>
      <c r="E171" s="523" t="s">
        <v>2948</v>
      </c>
      <c r="F171" s="524" t="s">
        <v>2484</v>
      </c>
      <c r="G171" s="523"/>
      <c r="H171" s="524"/>
      <c r="I171" s="524"/>
      <c r="J171" s="523" t="str">
        <f t="shared" si="3"/>
        <v>Malaria O-1b: Proportion d'enfants de moins de cinq ans qui ont dormi la nuit précédente sous une moustiquaire imprégnée d’insecticide*</v>
      </c>
      <c r="K171" s="524"/>
      <c r="L171" s="524"/>
      <c r="M171" s="524"/>
      <c r="N171" s="524"/>
      <c r="O171" s="524"/>
      <c r="P171" s="524"/>
      <c r="Q171" s="523" t="s">
        <v>1695</v>
      </c>
    </row>
    <row r="172" spans="4:17" x14ac:dyDescent="0.2">
      <c r="D172" s="524" t="s">
        <v>2950</v>
      </c>
      <c r="E172" s="523" t="s">
        <v>2948</v>
      </c>
      <c r="F172" s="524" t="s">
        <v>2484</v>
      </c>
      <c r="G172" s="523"/>
      <c r="H172" s="524"/>
      <c r="I172" s="524"/>
      <c r="J172" s="523" t="str">
        <f t="shared" si="3"/>
        <v>Malaria O-1b: Proportion d'enfants de moins de cinq ans qui ont dormi la nuit précédente sous une moustiquaire imprégnée d’insecticide*</v>
      </c>
      <c r="K172" s="524"/>
      <c r="L172" s="524"/>
      <c r="M172" s="524"/>
      <c r="N172" s="524"/>
      <c r="O172" s="524"/>
      <c r="P172" s="524"/>
      <c r="Q172" s="523" t="s">
        <v>1696</v>
      </c>
    </row>
    <row r="173" spans="4:17" x14ac:dyDescent="0.2">
      <c r="D173" s="524" t="s">
        <v>2951</v>
      </c>
      <c r="E173" s="523" t="s">
        <v>2948</v>
      </c>
      <c r="F173" s="524" t="s">
        <v>2484</v>
      </c>
      <c r="G173" s="523"/>
      <c r="H173" s="524"/>
      <c r="I173" s="524"/>
      <c r="J173" s="523" t="str">
        <f t="shared" si="3"/>
        <v>Malaria O-1b: Proportion d'enfants de moins de cinq ans qui ont dormi la nuit précédente sous une moustiquaire imprégnée d’insecticide*</v>
      </c>
      <c r="K173" s="524"/>
      <c r="L173" s="524"/>
      <c r="M173" s="524"/>
      <c r="N173" s="524"/>
      <c r="O173" s="524"/>
      <c r="P173" s="524"/>
      <c r="Q173" s="523" t="s">
        <v>1697</v>
      </c>
    </row>
    <row r="174" spans="4:17" x14ac:dyDescent="0.2">
      <c r="D174" s="524" t="s">
        <v>2952</v>
      </c>
      <c r="E174" s="523" t="s">
        <v>2948</v>
      </c>
      <c r="F174" s="524" t="s">
        <v>2484</v>
      </c>
      <c r="G174" s="523"/>
      <c r="H174" s="524"/>
      <c r="I174" s="524"/>
      <c r="J174" s="523" t="str">
        <f t="shared" si="3"/>
        <v>Malaria O-1b: Proportion d'enfants de moins de cinq ans qui ont dormi la nuit précédente sous une moustiquaire imprégnée d’insecticide*</v>
      </c>
      <c r="K174" s="524"/>
      <c r="L174" s="524"/>
      <c r="M174" s="524"/>
      <c r="N174" s="524"/>
      <c r="O174" s="524"/>
      <c r="P174" s="524"/>
      <c r="Q174" s="523" t="s">
        <v>1698</v>
      </c>
    </row>
    <row r="175" spans="4:17" x14ac:dyDescent="0.2">
      <c r="D175" s="524" t="s">
        <v>2953</v>
      </c>
      <c r="E175" s="523" t="s">
        <v>2948</v>
      </c>
      <c r="F175" s="524" t="s">
        <v>2484</v>
      </c>
      <c r="G175" s="523"/>
      <c r="H175" s="524"/>
      <c r="I175" s="524"/>
      <c r="J175" s="523" t="str">
        <f t="shared" si="3"/>
        <v>Malaria O-1b: Proportion d'enfants de moins de cinq ans qui ont dormi la nuit précédente sous une moustiquaire imprégnée d’insecticide*</v>
      </c>
      <c r="K175" s="524"/>
      <c r="L175" s="524"/>
      <c r="M175" s="524"/>
      <c r="N175" s="524"/>
      <c r="O175" s="524"/>
      <c r="P175" s="524"/>
      <c r="Q175" s="523" t="s">
        <v>1699</v>
      </c>
    </row>
    <row r="176" spans="4:17" x14ac:dyDescent="0.2">
      <c r="D176" s="524" t="s">
        <v>2954</v>
      </c>
      <c r="E176" s="523" t="s">
        <v>2948</v>
      </c>
      <c r="F176" s="524" t="s">
        <v>2484</v>
      </c>
      <c r="G176" s="523"/>
      <c r="H176" s="524"/>
      <c r="I176" s="524"/>
      <c r="J176" s="523" t="str">
        <f t="shared" si="3"/>
        <v>Malaria O-1b: Proportion d'enfants de moins de cinq ans qui ont dormi la nuit précédente sous une moustiquaire imprégnée d’insecticide*</v>
      </c>
      <c r="K176" s="524"/>
      <c r="L176" s="524"/>
      <c r="M176" s="524"/>
      <c r="N176" s="524"/>
      <c r="O176" s="524"/>
      <c r="P176" s="524"/>
      <c r="Q176" s="523" t="s">
        <v>1700</v>
      </c>
    </row>
    <row r="177" spans="4:17" x14ac:dyDescent="0.2">
      <c r="D177" s="524" t="s">
        <v>2955</v>
      </c>
      <c r="E177" s="523" t="s">
        <v>2948</v>
      </c>
      <c r="F177" s="524" t="s">
        <v>2484</v>
      </c>
      <c r="G177" s="523"/>
      <c r="H177" s="524"/>
      <c r="I177" s="524"/>
      <c r="J177" s="523" t="str">
        <f t="shared" si="3"/>
        <v>Malaria O-1b: Proportion d'enfants de moins de cinq ans qui ont dormi la nuit précédente sous une moustiquaire imprégnée d’insecticide*</v>
      </c>
      <c r="K177" s="524"/>
      <c r="L177" s="524"/>
      <c r="M177" s="524"/>
      <c r="N177" s="524"/>
      <c r="O177" s="524"/>
      <c r="P177" s="524"/>
      <c r="Q177" s="523" t="s">
        <v>1701</v>
      </c>
    </row>
    <row r="178" spans="4:17" x14ac:dyDescent="0.2">
      <c r="D178" s="524" t="s">
        <v>2956</v>
      </c>
      <c r="E178" s="523" t="s">
        <v>2948</v>
      </c>
      <c r="F178" s="524" t="s">
        <v>2484</v>
      </c>
      <c r="G178" s="523"/>
      <c r="H178" s="524"/>
      <c r="I178" s="524"/>
      <c r="J178" s="523" t="str">
        <f t="shared" si="3"/>
        <v>Malaria O-1b: Proportion d'enfants de moins de cinq ans qui ont dormi la nuit précédente sous une moustiquaire imprégnée d’insecticide*</v>
      </c>
      <c r="K178" s="524"/>
      <c r="L178" s="524"/>
      <c r="M178" s="524"/>
      <c r="N178" s="524"/>
      <c r="O178" s="524"/>
      <c r="P178" s="524"/>
      <c r="Q178" s="523" t="s">
        <v>1702</v>
      </c>
    </row>
    <row r="179" spans="4:17" x14ac:dyDescent="0.2">
      <c r="D179" s="524" t="s">
        <v>2957</v>
      </c>
      <c r="E179" s="523" t="s">
        <v>2948</v>
      </c>
      <c r="F179" s="524" t="s">
        <v>2484</v>
      </c>
      <c r="G179" s="523"/>
      <c r="H179" s="524"/>
      <c r="I179" s="524"/>
      <c r="J179" s="523" t="str">
        <f t="shared" si="3"/>
        <v>Malaria O-1b: Proportion d'enfants de moins de cinq ans qui ont dormi la nuit précédente sous une moustiquaire imprégnée d’insecticide*</v>
      </c>
      <c r="K179" s="524"/>
      <c r="L179" s="524"/>
      <c r="M179" s="524"/>
      <c r="N179" s="524"/>
      <c r="O179" s="524"/>
      <c r="P179" s="524"/>
      <c r="Q179" s="523" t="s">
        <v>1703</v>
      </c>
    </row>
    <row r="180" spans="4:17" x14ac:dyDescent="0.2">
      <c r="D180" s="524" t="s">
        <v>2958</v>
      </c>
      <c r="E180" s="523" t="s">
        <v>2959</v>
      </c>
      <c r="F180" s="524" t="s">
        <v>2485</v>
      </c>
      <c r="G180" s="523"/>
      <c r="H180" s="524"/>
      <c r="I180" s="524"/>
      <c r="J180" s="523" t="str">
        <f t="shared" si="3"/>
        <v>Malaria O-1c: Proportion de femmes enceintes qui ont dormi sous une moustiquaire imprégnée d’insecticide* la nuit précédente</v>
      </c>
      <c r="K180" s="524"/>
      <c r="L180" s="524"/>
      <c r="M180" s="524"/>
      <c r="N180" s="524"/>
      <c r="O180" s="524"/>
      <c r="P180" s="524"/>
      <c r="Q180" s="523" t="s">
        <v>1704</v>
      </c>
    </row>
    <row r="181" spans="4:17" x14ac:dyDescent="0.2">
      <c r="D181" s="524" t="s">
        <v>2960</v>
      </c>
      <c r="E181" s="523" t="s">
        <v>2959</v>
      </c>
      <c r="F181" s="524" t="s">
        <v>2485</v>
      </c>
      <c r="G181" s="523"/>
      <c r="H181" s="524"/>
      <c r="I181" s="524"/>
      <c r="J181" s="523" t="str">
        <f t="shared" si="3"/>
        <v>Malaria O-1c: Proportion de femmes enceintes qui ont dormi sous une moustiquaire imprégnée d’insecticide* la nuit précédente</v>
      </c>
      <c r="K181" s="524"/>
      <c r="L181" s="524"/>
      <c r="M181" s="524"/>
      <c r="N181" s="524"/>
      <c r="O181" s="524"/>
      <c r="P181" s="524"/>
      <c r="Q181" s="523" t="s">
        <v>1705</v>
      </c>
    </row>
    <row r="182" spans="4:17" x14ac:dyDescent="0.2">
      <c r="D182" s="524" t="s">
        <v>2961</v>
      </c>
      <c r="E182" s="523" t="s">
        <v>2959</v>
      </c>
      <c r="F182" s="524" t="s">
        <v>2485</v>
      </c>
      <c r="G182" s="523"/>
      <c r="H182" s="524"/>
      <c r="I182" s="524"/>
      <c r="J182" s="523" t="str">
        <f t="shared" si="3"/>
        <v>Malaria O-1c: Proportion de femmes enceintes qui ont dormi sous une moustiquaire imprégnée d’insecticide* la nuit précédente</v>
      </c>
      <c r="K182" s="524"/>
      <c r="L182" s="524"/>
      <c r="M182" s="524"/>
      <c r="N182" s="524"/>
      <c r="O182" s="524"/>
      <c r="P182" s="524"/>
      <c r="Q182" s="523" t="s">
        <v>1706</v>
      </c>
    </row>
    <row r="183" spans="4:17" x14ac:dyDescent="0.2">
      <c r="D183" s="524" t="s">
        <v>2962</v>
      </c>
      <c r="E183" s="523" t="s">
        <v>2959</v>
      </c>
      <c r="F183" s="524" t="s">
        <v>2485</v>
      </c>
      <c r="G183" s="523"/>
      <c r="H183" s="524"/>
      <c r="I183" s="524"/>
      <c r="J183" s="523" t="str">
        <f t="shared" si="3"/>
        <v>Malaria O-1c: Proportion de femmes enceintes qui ont dormi sous une moustiquaire imprégnée d’insecticide* la nuit précédente</v>
      </c>
      <c r="K183" s="524"/>
      <c r="L183" s="524"/>
      <c r="M183" s="524"/>
      <c r="N183" s="524"/>
      <c r="O183" s="524"/>
      <c r="P183" s="524"/>
      <c r="Q183" s="523" t="s">
        <v>1707</v>
      </c>
    </row>
    <row r="184" spans="4:17" x14ac:dyDescent="0.2">
      <c r="D184" s="524" t="s">
        <v>2963</v>
      </c>
      <c r="E184" s="523" t="s">
        <v>2959</v>
      </c>
      <c r="F184" s="524" t="s">
        <v>2485</v>
      </c>
      <c r="G184" s="523"/>
      <c r="H184" s="524"/>
      <c r="I184" s="524"/>
      <c r="J184" s="523" t="str">
        <f t="shared" si="3"/>
        <v>Malaria O-1c: Proportion de femmes enceintes qui ont dormi sous une moustiquaire imprégnée d’insecticide* la nuit précédente</v>
      </c>
      <c r="K184" s="524"/>
      <c r="L184" s="524"/>
      <c r="M184" s="524"/>
      <c r="N184" s="524"/>
      <c r="O184" s="524"/>
      <c r="P184" s="524"/>
      <c r="Q184" s="523" t="s">
        <v>1708</v>
      </c>
    </row>
    <row r="185" spans="4:17" x14ac:dyDescent="0.2">
      <c r="D185" s="524" t="s">
        <v>2964</v>
      </c>
      <c r="E185" s="523" t="s">
        <v>2959</v>
      </c>
      <c r="F185" s="524" t="s">
        <v>2485</v>
      </c>
      <c r="G185" s="523"/>
      <c r="H185" s="524"/>
      <c r="I185" s="524"/>
      <c r="J185" s="523" t="str">
        <f t="shared" si="3"/>
        <v>Malaria O-1c: Proportion de femmes enceintes qui ont dormi sous une moustiquaire imprégnée d’insecticide* la nuit précédente</v>
      </c>
      <c r="K185" s="524"/>
      <c r="L185" s="524"/>
      <c r="M185" s="524"/>
      <c r="N185" s="524"/>
      <c r="O185" s="524"/>
      <c r="P185" s="524"/>
      <c r="Q185" s="523" t="s">
        <v>1709</v>
      </c>
    </row>
    <row r="186" spans="4:17" x14ac:dyDescent="0.2">
      <c r="D186" s="524" t="s">
        <v>2965</v>
      </c>
      <c r="E186" s="523" t="s">
        <v>2959</v>
      </c>
      <c r="F186" s="524" t="s">
        <v>2485</v>
      </c>
      <c r="G186" s="523"/>
      <c r="H186" s="524"/>
      <c r="I186" s="524"/>
      <c r="J186" s="523" t="str">
        <f t="shared" si="3"/>
        <v>Malaria O-1c: Proportion de femmes enceintes qui ont dormi sous une moustiquaire imprégnée d’insecticide* la nuit précédente</v>
      </c>
      <c r="K186" s="524"/>
      <c r="L186" s="524"/>
      <c r="M186" s="524"/>
      <c r="N186" s="524"/>
      <c r="O186" s="524"/>
      <c r="P186" s="524"/>
      <c r="Q186" s="523" t="s">
        <v>1710</v>
      </c>
    </row>
    <row r="187" spans="4:17" x14ac:dyDescent="0.2">
      <c r="D187" s="524" t="s">
        <v>2966</v>
      </c>
      <c r="E187" s="523" t="s">
        <v>2959</v>
      </c>
      <c r="F187" s="524" t="s">
        <v>2485</v>
      </c>
      <c r="G187" s="523"/>
      <c r="H187" s="524"/>
      <c r="I187" s="524"/>
      <c r="J187" s="523" t="str">
        <f t="shared" si="3"/>
        <v>Malaria O-1c: Proportion de femmes enceintes qui ont dormi sous une moustiquaire imprégnée d’insecticide* la nuit précédente</v>
      </c>
      <c r="K187" s="524"/>
      <c r="L187" s="524"/>
      <c r="M187" s="524"/>
      <c r="N187" s="524"/>
      <c r="O187" s="524"/>
      <c r="P187" s="524"/>
      <c r="Q187" s="523" t="s">
        <v>1711</v>
      </c>
    </row>
    <row r="188" spans="4:17" x14ac:dyDescent="0.2">
      <c r="D188" s="524" t="s">
        <v>2967</v>
      </c>
      <c r="E188" s="523" t="s">
        <v>2959</v>
      </c>
      <c r="F188" s="524" t="s">
        <v>2485</v>
      </c>
      <c r="G188" s="523"/>
      <c r="H188" s="524"/>
      <c r="I188" s="524"/>
      <c r="J188" s="523" t="str">
        <f t="shared" si="3"/>
        <v>Malaria O-1c: Proportion de femmes enceintes qui ont dormi sous une moustiquaire imprégnée d’insecticide* la nuit précédente</v>
      </c>
      <c r="K188" s="524"/>
      <c r="L188" s="524"/>
      <c r="M188" s="524"/>
      <c r="N188" s="524"/>
      <c r="O188" s="524"/>
      <c r="P188" s="524"/>
      <c r="Q188" s="523" t="s">
        <v>1712</v>
      </c>
    </row>
    <row r="189" spans="4:17" x14ac:dyDescent="0.2">
      <c r="D189" s="524" t="s">
        <v>2968</v>
      </c>
      <c r="E189" s="523" t="s">
        <v>2959</v>
      </c>
      <c r="F189" s="524" t="s">
        <v>2485</v>
      </c>
      <c r="G189" s="523"/>
      <c r="H189" s="524"/>
      <c r="I189" s="524"/>
      <c r="J189" s="523" t="str">
        <f t="shared" si="3"/>
        <v>Malaria O-1c: Proportion de femmes enceintes qui ont dormi sous une moustiquaire imprégnée d’insecticide* la nuit précédente</v>
      </c>
      <c r="K189" s="524"/>
      <c r="L189" s="524"/>
      <c r="M189" s="524"/>
      <c r="N189" s="524"/>
      <c r="O189" s="524"/>
      <c r="P189" s="524"/>
      <c r="Q189" s="523" t="s">
        <v>1713</v>
      </c>
    </row>
    <row r="190" spans="4:17" x14ac:dyDescent="0.2">
      <c r="D190" s="524" t="s">
        <v>2969</v>
      </c>
      <c r="E190" s="523" t="s">
        <v>2970</v>
      </c>
      <c r="F190" s="524" t="s">
        <v>2502</v>
      </c>
      <c r="G190" s="523"/>
      <c r="H190" s="524"/>
      <c r="I190" s="524"/>
      <c r="J190" s="523" t="str">
        <f t="shared" si="3"/>
        <v>Malaria O-7(M): Pourcentage de moustiquaires existantes utilisées la nuit précédente</v>
      </c>
      <c r="K190" s="524"/>
      <c r="L190" s="524"/>
      <c r="M190" s="524"/>
      <c r="N190" s="524"/>
      <c r="O190" s="524"/>
      <c r="P190" s="524"/>
      <c r="Q190" s="523" t="s">
        <v>1714</v>
      </c>
    </row>
    <row r="191" spans="4:17" x14ac:dyDescent="0.2">
      <c r="D191" s="524" t="s">
        <v>2971</v>
      </c>
      <c r="E191" s="523" t="s">
        <v>2970</v>
      </c>
      <c r="F191" s="524" t="s">
        <v>2502</v>
      </c>
      <c r="G191" s="523"/>
      <c r="H191" s="524"/>
      <c r="I191" s="524"/>
      <c r="J191" s="523" t="str">
        <f t="shared" si="3"/>
        <v>Malaria O-7(M): Pourcentage de moustiquaires existantes utilisées la nuit précédente</v>
      </c>
      <c r="K191" s="524"/>
      <c r="L191" s="524"/>
      <c r="M191" s="524"/>
      <c r="N191" s="524"/>
      <c r="O191" s="524"/>
      <c r="P191" s="524"/>
      <c r="Q191" s="523" t="s">
        <v>1715</v>
      </c>
    </row>
    <row r="192" spans="4:17" x14ac:dyDescent="0.2">
      <c r="D192" s="524" t="s">
        <v>2972</v>
      </c>
      <c r="E192" s="523" t="s">
        <v>2970</v>
      </c>
      <c r="F192" s="524" t="s">
        <v>2502</v>
      </c>
      <c r="G192" s="523"/>
      <c r="H192" s="524"/>
      <c r="I192" s="524"/>
      <c r="J192" s="523" t="str">
        <f t="shared" si="3"/>
        <v>Malaria O-7(M): Pourcentage de moustiquaires existantes utilisées la nuit précédente</v>
      </c>
      <c r="K192" s="524"/>
      <c r="L192" s="524"/>
      <c r="M192" s="524"/>
      <c r="N192" s="524"/>
      <c r="O192" s="524"/>
      <c r="P192" s="524"/>
      <c r="Q192" s="523" t="s">
        <v>1716</v>
      </c>
    </row>
    <row r="193" spans="4:17" x14ac:dyDescent="0.2">
      <c r="D193" s="524" t="s">
        <v>2973</v>
      </c>
      <c r="E193" s="523" t="s">
        <v>2970</v>
      </c>
      <c r="F193" s="524" t="s">
        <v>2502</v>
      </c>
      <c r="G193" s="523"/>
      <c r="H193" s="524"/>
      <c r="I193" s="524"/>
      <c r="J193" s="523" t="str">
        <f t="shared" si="3"/>
        <v>Malaria O-7(M): Pourcentage de moustiquaires existantes utilisées la nuit précédente</v>
      </c>
      <c r="K193" s="524"/>
      <c r="L193" s="524"/>
      <c r="M193" s="524"/>
      <c r="N193" s="524"/>
      <c r="O193" s="524"/>
      <c r="P193" s="524"/>
      <c r="Q193" s="523" t="s">
        <v>1717</v>
      </c>
    </row>
    <row r="194" spans="4:17" x14ac:dyDescent="0.2">
      <c r="D194" s="524" t="s">
        <v>2974</v>
      </c>
      <c r="E194" s="523" t="s">
        <v>2970</v>
      </c>
      <c r="F194" s="524" t="s">
        <v>2502</v>
      </c>
      <c r="G194" s="523"/>
      <c r="H194" s="524"/>
      <c r="I194" s="524"/>
      <c r="J194" s="523" t="str">
        <f t="shared" si="3"/>
        <v>Malaria O-7(M): Pourcentage de moustiquaires existantes utilisées la nuit précédente</v>
      </c>
      <c r="K194" s="524"/>
      <c r="L194" s="524"/>
      <c r="M194" s="524"/>
      <c r="N194" s="524"/>
      <c r="O194" s="524"/>
      <c r="P194" s="524"/>
      <c r="Q194" s="523" t="s">
        <v>1718</v>
      </c>
    </row>
    <row r="195" spans="4:17" x14ac:dyDescent="0.2">
      <c r="D195" s="524" t="s">
        <v>2975</v>
      </c>
      <c r="E195" s="523" t="s">
        <v>2970</v>
      </c>
      <c r="F195" s="524" t="s">
        <v>2502</v>
      </c>
      <c r="G195" s="523"/>
      <c r="H195" s="524"/>
      <c r="I195" s="524"/>
      <c r="J195" s="523" t="str">
        <f t="shared" si="3"/>
        <v>Malaria O-7(M): Pourcentage de moustiquaires existantes utilisées la nuit précédente</v>
      </c>
      <c r="K195" s="524"/>
      <c r="L195" s="524"/>
      <c r="M195" s="524"/>
      <c r="N195" s="524"/>
      <c r="O195" s="524"/>
      <c r="P195" s="524"/>
      <c r="Q195" s="523" t="s">
        <v>1719</v>
      </c>
    </row>
    <row r="196" spans="4:17" x14ac:dyDescent="0.2">
      <c r="D196" s="524" t="s">
        <v>2976</v>
      </c>
      <c r="E196" s="523" t="s">
        <v>2970</v>
      </c>
      <c r="F196" s="524" t="s">
        <v>2502</v>
      </c>
      <c r="G196" s="523"/>
      <c r="H196" s="524"/>
      <c r="I196" s="524"/>
      <c r="J196" s="523" t="str">
        <f t="shared" si="3"/>
        <v>Malaria O-7(M): Pourcentage de moustiquaires existantes utilisées la nuit précédente</v>
      </c>
      <c r="K196" s="524"/>
      <c r="L196" s="524"/>
      <c r="M196" s="524"/>
      <c r="N196" s="524"/>
      <c r="O196" s="524"/>
      <c r="P196" s="524"/>
      <c r="Q196" s="523" t="s">
        <v>1720</v>
      </c>
    </row>
    <row r="197" spans="4:17" x14ac:dyDescent="0.2">
      <c r="D197" s="524" t="s">
        <v>2977</v>
      </c>
      <c r="E197" s="523" t="s">
        <v>2970</v>
      </c>
      <c r="F197" s="524" t="s">
        <v>2502</v>
      </c>
      <c r="G197" s="523"/>
      <c r="H197" s="524"/>
      <c r="I197" s="524"/>
      <c r="J197" s="523" t="str">
        <f t="shared" si="3"/>
        <v>Malaria O-7(M): Pourcentage de moustiquaires existantes utilisées la nuit précédente</v>
      </c>
      <c r="K197" s="524"/>
      <c r="L197" s="524"/>
      <c r="M197" s="524"/>
      <c r="N197" s="524"/>
      <c r="O197" s="524"/>
      <c r="P197" s="524"/>
      <c r="Q197" s="523" t="s">
        <v>1721</v>
      </c>
    </row>
    <row r="198" spans="4:17" x14ac:dyDescent="0.2">
      <c r="D198" s="524" t="s">
        <v>2978</v>
      </c>
      <c r="E198" s="523" t="s">
        <v>2970</v>
      </c>
      <c r="F198" s="524" t="s">
        <v>2502</v>
      </c>
      <c r="G198" s="523"/>
      <c r="H198" s="524"/>
      <c r="I198" s="524"/>
      <c r="J198" s="523" t="str">
        <f t="shared" si="3"/>
        <v>Malaria O-7(M): Pourcentage de moustiquaires existantes utilisées la nuit précédente</v>
      </c>
      <c r="K198" s="524"/>
      <c r="L198" s="524"/>
      <c r="M198" s="524"/>
      <c r="N198" s="524"/>
      <c r="O198" s="524"/>
      <c r="P198" s="524"/>
      <c r="Q198" s="523" t="s">
        <v>1722</v>
      </c>
    </row>
    <row r="199" spans="4:17" x14ac:dyDescent="0.2">
      <c r="D199" s="524" t="s">
        <v>2979</v>
      </c>
      <c r="E199" s="523" t="s">
        <v>2970</v>
      </c>
      <c r="F199" s="524" t="s">
        <v>2502</v>
      </c>
      <c r="G199" s="523"/>
      <c r="H199" s="524"/>
      <c r="I199" s="524"/>
      <c r="J199" s="523" t="str">
        <f t="shared" si="3"/>
        <v>Malaria O-7(M): Pourcentage de moustiquaires existantes utilisées la nuit précédente</v>
      </c>
      <c r="K199" s="524"/>
      <c r="L199" s="524"/>
      <c r="M199" s="524"/>
      <c r="N199" s="524"/>
      <c r="O199" s="524"/>
      <c r="P199" s="524"/>
      <c r="Q199" s="523" t="s">
        <v>1723</v>
      </c>
    </row>
    <row r="200" spans="4:17" x14ac:dyDescent="0.2">
      <c r="D200" s="524" t="s">
        <v>2980</v>
      </c>
      <c r="E200" s="523" t="s">
        <v>2981</v>
      </c>
      <c r="F200" s="524"/>
      <c r="G200" s="523"/>
      <c r="H200" s="524"/>
      <c r="I200" s="524"/>
      <c r="J200" s="523" t="str">
        <f t="shared" si="3"/>
        <v/>
      </c>
      <c r="K200" s="524"/>
      <c r="L200" s="524"/>
      <c r="M200" s="524"/>
      <c r="N200" s="524"/>
      <c r="O200" s="524"/>
      <c r="P200" s="524"/>
      <c r="Q200" s="523" t="s">
        <v>1724</v>
      </c>
    </row>
    <row r="201" spans="4:17" x14ac:dyDescent="0.2">
      <c r="D201" s="524" t="s">
        <v>2982</v>
      </c>
      <c r="E201" s="523" t="s">
        <v>2981</v>
      </c>
      <c r="F201" s="524"/>
      <c r="G201" s="523"/>
      <c r="H201" s="524"/>
      <c r="I201" s="524"/>
      <c r="J201" s="523" t="str">
        <f t="shared" si="3"/>
        <v/>
      </c>
      <c r="K201" s="524"/>
      <c r="L201" s="524"/>
      <c r="M201" s="524"/>
      <c r="N201" s="524"/>
      <c r="O201" s="524"/>
      <c r="P201" s="524"/>
      <c r="Q201" s="523" t="s">
        <v>1725</v>
      </c>
    </row>
    <row r="202" spans="4:17" x14ac:dyDescent="0.2">
      <c r="D202" s="524" t="s">
        <v>2983</v>
      </c>
      <c r="E202" s="523" t="s">
        <v>2981</v>
      </c>
      <c r="F202" s="524"/>
      <c r="G202" s="523"/>
      <c r="H202" s="524"/>
      <c r="I202" s="524"/>
      <c r="J202" s="523" t="str">
        <f t="shared" si="3"/>
        <v/>
      </c>
      <c r="K202" s="524"/>
      <c r="L202" s="524"/>
      <c r="M202" s="524"/>
      <c r="N202" s="524"/>
      <c r="O202" s="524"/>
      <c r="P202" s="524"/>
      <c r="Q202" s="523" t="s">
        <v>1726</v>
      </c>
    </row>
    <row r="203" spans="4:17" x14ac:dyDescent="0.2">
      <c r="D203" s="524" t="s">
        <v>2984</v>
      </c>
      <c r="E203" s="523" t="s">
        <v>2981</v>
      </c>
      <c r="F203" s="524"/>
      <c r="G203" s="523"/>
      <c r="H203" s="524"/>
      <c r="I203" s="524"/>
      <c r="J203" s="523" t="str">
        <f t="shared" si="3"/>
        <v/>
      </c>
      <c r="K203" s="524"/>
      <c r="L203" s="524"/>
      <c r="M203" s="524"/>
      <c r="N203" s="524"/>
      <c r="O203" s="524"/>
      <c r="P203" s="524"/>
      <c r="Q203" s="523" t="s">
        <v>1727</v>
      </c>
    </row>
    <row r="204" spans="4:17" x14ac:dyDescent="0.2">
      <c r="D204" s="524" t="s">
        <v>2985</v>
      </c>
      <c r="E204" s="523" t="s">
        <v>2981</v>
      </c>
      <c r="F204" s="524"/>
      <c r="G204" s="523"/>
      <c r="H204" s="524"/>
      <c r="I204" s="524"/>
      <c r="J204" s="523" t="str">
        <f t="shared" si="3"/>
        <v/>
      </c>
      <c r="K204" s="524"/>
      <c r="L204" s="524"/>
      <c r="M204" s="524"/>
      <c r="N204" s="524"/>
      <c r="O204" s="524"/>
      <c r="P204" s="524"/>
      <c r="Q204" s="523" t="s">
        <v>1728</v>
      </c>
    </row>
    <row r="205" spans="4:17" x14ac:dyDescent="0.2">
      <c r="D205" s="524" t="s">
        <v>2986</v>
      </c>
      <c r="E205" s="523" t="s">
        <v>2981</v>
      </c>
      <c r="F205" s="524"/>
      <c r="G205" s="523"/>
      <c r="H205" s="524"/>
      <c r="I205" s="524"/>
      <c r="J205" s="523" t="str">
        <f t="shared" si="3"/>
        <v/>
      </c>
      <c r="K205" s="524"/>
      <c r="L205" s="524"/>
      <c r="M205" s="524"/>
      <c r="N205" s="524"/>
      <c r="O205" s="524"/>
      <c r="P205" s="524"/>
      <c r="Q205" s="523" t="s">
        <v>1729</v>
      </c>
    </row>
    <row r="206" spans="4:17" x14ac:dyDescent="0.2">
      <c r="D206" s="524" t="s">
        <v>2987</v>
      </c>
      <c r="E206" s="523" t="s">
        <v>2981</v>
      </c>
      <c r="F206" s="524"/>
      <c r="G206" s="523"/>
      <c r="H206" s="524"/>
      <c r="I206" s="524"/>
      <c r="J206" s="523" t="str">
        <f t="shared" si="3"/>
        <v/>
      </c>
      <c r="K206" s="524"/>
      <c r="L206" s="524"/>
      <c r="M206" s="524"/>
      <c r="N206" s="524"/>
      <c r="O206" s="524"/>
      <c r="P206" s="524"/>
      <c r="Q206" s="523" t="s">
        <v>1730</v>
      </c>
    </row>
    <row r="207" spans="4:17" x14ac:dyDescent="0.2">
      <c r="D207" s="524" t="s">
        <v>2988</v>
      </c>
      <c r="E207" s="523" t="s">
        <v>2981</v>
      </c>
      <c r="F207" s="524"/>
      <c r="G207" s="523"/>
      <c r="H207" s="524"/>
      <c r="I207" s="524"/>
      <c r="J207" s="523" t="str">
        <f t="shared" si="3"/>
        <v/>
      </c>
      <c r="K207" s="524"/>
      <c r="L207" s="524"/>
      <c r="M207" s="524"/>
      <c r="N207" s="524"/>
      <c r="O207" s="524"/>
      <c r="P207" s="524"/>
      <c r="Q207" s="523" t="s">
        <v>1731</v>
      </c>
    </row>
    <row r="208" spans="4:17" x14ac:dyDescent="0.2">
      <c r="D208" s="524" t="s">
        <v>2989</v>
      </c>
      <c r="E208" s="523" t="s">
        <v>2981</v>
      </c>
      <c r="F208" s="524"/>
      <c r="G208" s="523"/>
      <c r="H208" s="524"/>
      <c r="I208" s="524"/>
      <c r="J208" s="523" t="str">
        <f t="shared" si="3"/>
        <v/>
      </c>
      <c r="K208" s="524"/>
      <c r="L208" s="524"/>
      <c r="M208" s="524"/>
      <c r="N208" s="524"/>
      <c r="O208" s="524"/>
      <c r="P208" s="524"/>
      <c r="Q208" s="523" t="s">
        <v>1732</v>
      </c>
    </row>
    <row r="209" spans="4:17" x14ac:dyDescent="0.2">
      <c r="D209" s="524" t="s">
        <v>2990</v>
      </c>
      <c r="E209" s="523" t="s">
        <v>2981</v>
      </c>
      <c r="F209" s="524"/>
      <c r="G209" s="523"/>
      <c r="H209" s="524"/>
      <c r="I209" s="524"/>
      <c r="J209" s="523" t="str">
        <f t="shared" si="3"/>
        <v/>
      </c>
      <c r="K209" s="524"/>
      <c r="L209" s="524"/>
      <c r="M209" s="524"/>
      <c r="N209" s="524"/>
      <c r="O209" s="524"/>
      <c r="P209" s="524"/>
      <c r="Q209" s="523" t="s">
        <v>1733</v>
      </c>
    </row>
    <row r="210" spans="4:17" x14ac:dyDescent="0.2">
      <c r="D210" s="524" t="s">
        <v>2991</v>
      </c>
      <c r="E210" s="523" t="s">
        <v>2992</v>
      </c>
      <c r="F210" s="524"/>
      <c r="G210" s="523"/>
      <c r="H210" s="524"/>
      <c r="I210" s="524"/>
      <c r="J210" s="523" t="str">
        <f t="shared" si="3"/>
        <v/>
      </c>
      <c r="K210" s="524"/>
      <c r="L210" s="524"/>
      <c r="M210" s="524"/>
      <c r="N210" s="524"/>
      <c r="O210" s="524"/>
      <c r="P210" s="524"/>
      <c r="Q210" s="523" t="s">
        <v>1734</v>
      </c>
    </row>
    <row r="211" spans="4:17" x14ac:dyDescent="0.2">
      <c r="D211" s="524" t="s">
        <v>2993</v>
      </c>
      <c r="E211" s="523" t="s">
        <v>2992</v>
      </c>
      <c r="F211" s="524"/>
      <c r="G211" s="523"/>
      <c r="H211" s="524"/>
      <c r="I211" s="524"/>
      <c r="J211" s="523" t="str">
        <f t="shared" si="3"/>
        <v/>
      </c>
      <c r="K211" s="524"/>
      <c r="L211" s="524"/>
      <c r="M211" s="524"/>
      <c r="N211" s="524"/>
      <c r="O211" s="524"/>
      <c r="P211" s="524"/>
      <c r="Q211" s="523" t="s">
        <v>1735</v>
      </c>
    </row>
    <row r="212" spans="4:17" x14ac:dyDescent="0.2">
      <c r="D212" s="524" t="s">
        <v>2994</v>
      </c>
      <c r="E212" s="523" t="s">
        <v>2992</v>
      </c>
      <c r="F212" s="524"/>
      <c r="G212" s="523"/>
      <c r="H212" s="524"/>
      <c r="I212" s="524"/>
      <c r="J212" s="523" t="str">
        <f t="shared" si="3"/>
        <v/>
      </c>
      <c r="K212" s="524"/>
      <c r="L212" s="524"/>
      <c r="M212" s="524"/>
      <c r="N212" s="524"/>
      <c r="O212" s="524"/>
      <c r="P212" s="524"/>
      <c r="Q212" s="523" t="s">
        <v>1736</v>
      </c>
    </row>
    <row r="213" spans="4:17" x14ac:dyDescent="0.2">
      <c r="D213" s="524" t="s">
        <v>2995</v>
      </c>
      <c r="E213" s="523" t="s">
        <v>2992</v>
      </c>
      <c r="F213" s="524"/>
      <c r="G213" s="523"/>
      <c r="H213" s="524"/>
      <c r="I213" s="524"/>
      <c r="J213" s="523" t="str">
        <f t="shared" si="3"/>
        <v/>
      </c>
      <c r="K213" s="524"/>
      <c r="L213" s="524"/>
      <c r="M213" s="524"/>
      <c r="N213" s="524"/>
      <c r="O213" s="524"/>
      <c r="P213" s="524"/>
      <c r="Q213" s="523" t="s">
        <v>1737</v>
      </c>
    </row>
    <row r="214" spans="4:17" x14ac:dyDescent="0.2">
      <c r="D214" s="524" t="s">
        <v>2996</v>
      </c>
      <c r="E214" s="523" t="s">
        <v>2992</v>
      </c>
      <c r="F214" s="524"/>
      <c r="G214" s="523"/>
      <c r="H214" s="524"/>
      <c r="I214" s="524"/>
      <c r="J214" s="523" t="str">
        <f t="shared" si="3"/>
        <v/>
      </c>
      <c r="K214" s="524"/>
      <c r="L214" s="524"/>
      <c r="M214" s="524"/>
      <c r="N214" s="524"/>
      <c r="O214" s="524"/>
      <c r="P214" s="524"/>
      <c r="Q214" s="523" t="s">
        <v>1738</v>
      </c>
    </row>
    <row r="215" spans="4:17" x14ac:dyDescent="0.2">
      <c r="D215" s="524" t="s">
        <v>2997</v>
      </c>
      <c r="E215" s="523" t="s">
        <v>2992</v>
      </c>
      <c r="F215" s="524"/>
      <c r="G215" s="523"/>
      <c r="H215" s="524"/>
      <c r="I215" s="524"/>
      <c r="J215" s="523" t="str">
        <f t="shared" si="3"/>
        <v/>
      </c>
      <c r="K215" s="524"/>
      <c r="L215" s="524"/>
      <c r="M215" s="524"/>
      <c r="N215" s="524"/>
      <c r="O215" s="524"/>
      <c r="P215" s="524"/>
      <c r="Q215" s="523" t="s">
        <v>1739</v>
      </c>
    </row>
    <row r="216" spans="4:17" x14ac:dyDescent="0.2">
      <c r="D216" s="524" t="s">
        <v>2998</v>
      </c>
      <c r="E216" s="523" t="s">
        <v>2992</v>
      </c>
      <c r="F216" s="524"/>
      <c r="G216" s="523"/>
      <c r="H216" s="524"/>
      <c r="I216" s="524"/>
      <c r="J216" s="523" t="str">
        <f t="shared" si="3"/>
        <v/>
      </c>
      <c r="K216" s="524"/>
      <c r="L216" s="524"/>
      <c r="M216" s="524"/>
      <c r="N216" s="524"/>
      <c r="O216" s="524"/>
      <c r="P216" s="524"/>
      <c r="Q216" s="523" t="s">
        <v>1740</v>
      </c>
    </row>
    <row r="217" spans="4:17" x14ac:dyDescent="0.2">
      <c r="D217" s="524" t="s">
        <v>2999</v>
      </c>
      <c r="E217" s="523" t="s">
        <v>2992</v>
      </c>
      <c r="F217" s="524"/>
      <c r="G217" s="523"/>
      <c r="H217" s="524"/>
      <c r="I217" s="524"/>
      <c r="J217" s="523" t="str">
        <f t="shared" si="3"/>
        <v/>
      </c>
      <c r="K217" s="524"/>
      <c r="L217" s="524"/>
      <c r="M217" s="524"/>
      <c r="N217" s="524"/>
      <c r="O217" s="524"/>
      <c r="P217" s="524"/>
      <c r="Q217" s="523" t="s">
        <v>1741</v>
      </c>
    </row>
    <row r="218" spans="4:17" x14ac:dyDescent="0.2">
      <c r="D218" s="524" t="s">
        <v>3000</v>
      </c>
      <c r="E218" s="523" t="s">
        <v>2992</v>
      </c>
      <c r="F218" s="524"/>
      <c r="G218" s="523"/>
      <c r="H218" s="524"/>
      <c r="I218" s="524"/>
      <c r="J218" s="523" t="str">
        <f t="shared" si="3"/>
        <v/>
      </c>
      <c r="K218" s="524"/>
      <c r="L218" s="524"/>
      <c r="M218" s="524"/>
      <c r="N218" s="524"/>
      <c r="O218" s="524"/>
      <c r="P218" s="524"/>
      <c r="Q218" s="523" t="s">
        <v>1742</v>
      </c>
    </row>
    <row r="219" spans="4:17" x14ac:dyDescent="0.2">
      <c r="D219" s="524" t="s">
        <v>3001</v>
      </c>
      <c r="E219" s="523" t="s">
        <v>2992</v>
      </c>
      <c r="F219" s="524"/>
      <c r="G219" s="523"/>
      <c r="H219" s="524"/>
      <c r="I219" s="524"/>
      <c r="J219" s="523" t="str">
        <f t="shared" si="3"/>
        <v/>
      </c>
      <c r="K219" s="524"/>
      <c r="L219" s="524"/>
      <c r="M219" s="524"/>
      <c r="N219" s="524"/>
      <c r="O219" s="524"/>
      <c r="P219" s="524"/>
      <c r="Q219" s="523" t="s">
        <v>1743</v>
      </c>
    </row>
    <row r="220" spans="4:17" x14ac:dyDescent="0.2">
      <c r="D220" s="524" t="s">
        <v>3002</v>
      </c>
      <c r="E220" s="523" t="s">
        <v>3003</v>
      </c>
      <c r="F220" s="524"/>
      <c r="G220" s="523"/>
      <c r="H220" s="524"/>
      <c r="I220" s="524"/>
      <c r="J220" s="523" t="str">
        <f t="shared" si="3"/>
        <v/>
      </c>
      <c r="K220" s="524"/>
      <c r="L220" s="524"/>
      <c r="M220" s="524"/>
      <c r="N220" s="524"/>
      <c r="O220" s="524"/>
      <c r="P220" s="524"/>
      <c r="Q220" s="523" t="s">
        <v>1744</v>
      </c>
    </row>
    <row r="221" spans="4:17" x14ac:dyDescent="0.2">
      <c r="D221" s="524" t="s">
        <v>3004</v>
      </c>
      <c r="E221" s="523" t="s">
        <v>3003</v>
      </c>
      <c r="F221" s="524"/>
      <c r="G221" s="523"/>
      <c r="H221" s="524"/>
      <c r="I221" s="524"/>
      <c r="J221" s="523" t="str">
        <f t="shared" si="3"/>
        <v/>
      </c>
      <c r="K221" s="524"/>
      <c r="L221" s="524"/>
      <c r="M221" s="524"/>
      <c r="N221" s="524"/>
      <c r="O221" s="524"/>
      <c r="P221" s="524"/>
      <c r="Q221" s="523" t="s">
        <v>1745</v>
      </c>
    </row>
    <row r="222" spans="4:17" x14ac:dyDescent="0.2">
      <c r="D222" s="524" t="s">
        <v>3005</v>
      </c>
      <c r="E222" s="523" t="s">
        <v>3003</v>
      </c>
      <c r="F222" s="524"/>
      <c r="G222" s="523"/>
      <c r="H222" s="524"/>
      <c r="I222" s="524"/>
      <c r="J222" s="523" t="str">
        <f t="shared" si="3"/>
        <v/>
      </c>
      <c r="K222" s="524"/>
      <c r="L222" s="524"/>
      <c r="M222" s="524"/>
      <c r="N222" s="524"/>
      <c r="O222" s="524"/>
      <c r="P222" s="524"/>
      <c r="Q222" s="523" t="s">
        <v>1746</v>
      </c>
    </row>
    <row r="223" spans="4:17" x14ac:dyDescent="0.2">
      <c r="D223" s="524" t="s">
        <v>3006</v>
      </c>
      <c r="E223" s="523" t="s">
        <v>3003</v>
      </c>
      <c r="F223" s="524"/>
      <c r="G223" s="523"/>
      <c r="H223" s="524"/>
      <c r="I223" s="524"/>
      <c r="J223" s="523" t="str">
        <f t="shared" si="3"/>
        <v/>
      </c>
      <c r="K223" s="524"/>
      <c r="L223" s="524"/>
      <c r="M223" s="524"/>
      <c r="N223" s="524"/>
      <c r="O223" s="524"/>
      <c r="P223" s="524"/>
      <c r="Q223" s="523" t="s">
        <v>1747</v>
      </c>
    </row>
    <row r="224" spans="4:17" x14ac:dyDescent="0.2">
      <c r="D224" s="524" t="s">
        <v>3007</v>
      </c>
      <c r="E224" s="523" t="s">
        <v>3003</v>
      </c>
      <c r="F224" s="524"/>
      <c r="G224" s="523"/>
      <c r="H224" s="524"/>
      <c r="I224" s="524"/>
      <c r="J224" s="523" t="str">
        <f t="shared" ref="J224:J287" si="4">F224&amp;H224&amp;I224</f>
        <v/>
      </c>
      <c r="K224" s="524"/>
      <c r="L224" s="524"/>
      <c r="M224" s="524"/>
      <c r="N224" s="524"/>
      <c r="O224" s="524"/>
      <c r="P224" s="524"/>
      <c r="Q224" s="523" t="s">
        <v>1748</v>
      </c>
    </row>
    <row r="225" spans="4:17" x14ac:dyDescent="0.2">
      <c r="D225" s="524" t="s">
        <v>3008</v>
      </c>
      <c r="E225" s="523" t="s">
        <v>3003</v>
      </c>
      <c r="F225" s="524"/>
      <c r="G225" s="523"/>
      <c r="H225" s="524"/>
      <c r="I225" s="524"/>
      <c r="J225" s="523" t="str">
        <f t="shared" si="4"/>
        <v/>
      </c>
      <c r="K225" s="524"/>
      <c r="L225" s="524"/>
      <c r="M225" s="524"/>
      <c r="N225" s="524"/>
      <c r="O225" s="524"/>
      <c r="P225" s="524"/>
      <c r="Q225" s="523" t="s">
        <v>1749</v>
      </c>
    </row>
    <row r="226" spans="4:17" x14ac:dyDescent="0.2">
      <c r="D226" s="524" t="s">
        <v>3009</v>
      </c>
      <c r="E226" s="523" t="s">
        <v>3003</v>
      </c>
      <c r="F226" s="524"/>
      <c r="G226" s="523"/>
      <c r="H226" s="524"/>
      <c r="I226" s="524"/>
      <c r="J226" s="523" t="str">
        <f t="shared" si="4"/>
        <v/>
      </c>
      <c r="K226" s="524"/>
      <c r="L226" s="524"/>
      <c r="M226" s="524"/>
      <c r="N226" s="524"/>
      <c r="O226" s="524"/>
      <c r="P226" s="524"/>
      <c r="Q226" s="523" t="s">
        <v>1750</v>
      </c>
    </row>
    <row r="227" spans="4:17" x14ac:dyDescent="0.2">
      <c r="D227" s="524" t="s">
        <v>3010</v>
      </c>
      <c r="E227" s="523" t="s">
        <v>3003</v>
      </c>
      <c r="F227" s="524"/>
      <c r="G227" s="523"/>
      <c r="H227" s="524"/>
      <c r="I227" s="524"/>
      <c r="J227" s="523" t="str">
        <f t="shared" si="4"/>
        <v/>
      </c>
      <c r="K227" s="524"/>
      <c r="L227" s="524"/>
      <c r="M227" s="524"/>
      <c r="N227" s="524"/>
      <c r="O227" s="524"/>
      <c r="P227" s="524"/>
      <c r="Q227" s="523" t="s">
        <v>1751</v>
      </c>
    </row>
    <row r="228" spans="4:17" x14ac:dyDescent="0.2">
      <c r="D228" s="524" t="s">
        <v>3011</v>
      </c>
      <c r="E228" s="523" t="s">
        <v>3003</v>
      </c>
      <c r="F228" s="524"/>
      <c r="G228" s="523"/>
      <c r="H228" s="524"/>
      <c r="I228" s="524"/>
      <c r="J228" s="523" t="str">
        <f t="shared" si="4"/>
        <v/>
      </c>
      <c r="K228" s="524"/>
      <c r="L228" s="524"/>
      <c r="M228" s="524"/>
      <c r="N228" s="524"/>
      <c r="O228" s="524"/>
      <c r="P228" s="524"/>
      <c r="Q228" s="523" t="s">
        <v>1752</v>
      </c>
    </row>
    <row r="229" spans="4:17" x14ac:dyDescent="0.2">
      <c r="D229" s="524" t="s">
        <v>3012</v>
      </c>
      <c r="E229" s="523" t="s">
        <v>3003</v>
      </c>
      <c r="F229" s="524"/>
      <c r="G229" s="523"/>
      <c r="H229" s="524"/>
      <c r="I229" s="524"/>
      <c r="J229" s="523" t="str">
        <f t="shared" si="4"/>
        <v/>
      </c>
      <c r="K229" s="524"/>
      <c r="L229" s="524"/>
      <c r="M229" s="524"/>
      <c r="N229" s="524"/>
      <c r="O229" s="524"/>
      <c r="P229" s="524"/>
      <c r="Q229" s="523" t="s">
        <v>1753</v>
      </c>
    </row>
    <row r="230" spans="4:17" x14ac:dyDescent="0.2">
      <c r="D230" s="524" t="s">
        <v>3013</v>
      </c>
      <c r="E230" s="523" t="s">
        <v>3014</v>
      </c>
      <c r="F230" s="524"/>
      <c r="G230" s="523"/>
      <c r="H230" s="524"/>
      <c r="I230" s="524"/>
      <c r="J230" s="523" t="str">
        <f t="shared" si="4"/>
        <v/>
      </c>
      <c r="K230" s="524"/>
      <c r="L230" s="524"/>
      <c r="M230" s="524"/>
      <c r="N230" s="524"/>
      <c r="O230" s="524"/>
      <c r="P230" s="524"/>
      <c r="Q230" s="523" t="s">
        <v>1754</v>
      </c>
    </row>
    <row r="231" spans="4:17" x14ac:dyDescent="0.2">
      <c r="D231" s="524" t="s">
        <v>3015</v>
      </c>
      <c r="E231" s="523" t="s">
        <v>3014</v>
      </c>
      <c r="F231" s="524"/>
      <c r="G231" s="523"/>
      <c r="H231" s="524"/>
      <c r="I231" s="524"/>
      <c r="J231" s="523" t="str">
        <f t="shared" si="4"/>
        <v/>
      </c>
      <c r="K231" s="524"/>
      <c r="L231" s="524"/>
      <c r="M231" s="524"/>
      <c r="N231" s="524"/>
      <c r="O231" s="524"/>
      <c r="P231" s="524"/>
      <c r="Q231" s="523" t="s">
        <v>1755</v>
      </c>
    </row>
    <row r="232" spans="4:17" x14ac:dyDescent="0.2">
      <c r="D232" s="524" t="s">
        <v>3016</v>
      </c>
      <c r="E232" s="523" t="s">
        <v>3014</v>
      </c>
      <c r="F232" s="524"/>
      <c r="G232" s="523"/>
      <c r="H232" s="524"/>
      <c r="I232" s="524"/>
      <c r="J232" s="523" t="str">
        <f t="shared" si="4"/>
        <v/>
      </c>
      <c r="K232" s="524"/>
      <c r="L232" s="524"/>
      <c r="M232" s="524"/>
      <c r="N232" s="524"/>
      <c r="O232" s="524"/>
      <c r="P232" s="524"/>
      <c r="Q232" s="523" t="s">
        <v>1756</v>
      </c>
    </row>
    <row r="233" spans="4:17" x14ac:dyDescent="0.2">
      <c r="D233" s="524" t="s">
        <v>3017</v>
      </c>
      <c r="E233" s="523" t="s">
        <v>3014</v>
      </c>
      <c r="F233" s="524"/>
      <c r="G233" s="523"/>
      <c r="H233" s="524"/>
      <c r="I233" s="524"/>
      <c r="J233" s="523" t="str">
        <f t="shared" si="4"/>
        <v/>
      </c>
      <c r="K233" s="524"/>
      <c r="L233" s="524"/>
      <c r="M233" s="524"/>
      <c r="N233" s="524"/>
      <c r="O233" s="524"/>
      <c r="P233" s="524"/>
      <c r="Q233" s="523" t="s">
        <v>1757</v>
      </c>
    </row>
    <row r="234" spans="4:17" x14ac:dyDescent="0.2">
      <c r="D234" s="524" t="s">
        <v>3018</v>
      </c>
      <c r="E234" s="523" t="s">
        <v>3014</v>
      </c>
      <c r="F234" s="524"/>
      <c r="G234" s="523"/>
      <c r="H234" s="524"/>
      <c r="I234" s="524"/>
      <c r="J234" s="523" t="str">
        <f t="shared" si="4"/>
        <v/>
      </c>
      <c r="K234" s="524"/>
      <c r="L234" s="524"/>
      <c r="M234" s="524"/>
      <c r="N234" s="524"/>
      <c r="O234" s="524"/>
      <c r="P234" s="524"/>
      <c r="Q234" s="523" t="s">
        <v>1758</v>
      </c>
    </row>
    <row r="235" spans="4:17" x14ac:dyDescent="0.2">
      <c r="D235" s="524" t="s">
        <v>3019</v>
      </c>
      <c r="E235" s="523" t="s">
        <v>3014</v>
      </c>
      <c r="F235" s="524"/>
      <c r="G235" s="523"/>
      <c r="H235" s="524"/>
      <c r="I235" s="524"/>
      <c r="J235" s="523" t="str">
        <f t="shared" si="4"/>
        <v/>
      </c>
      <c r="K235" s="524"/>
      <c r="L235" s="524"/>
      <c r="M235" s="524"/>
      <c r="N235" s="524"/>
      <c r="O235" s="524"/>
      <c r="P235" s="524"/>
      <c r="Q235" s="523" t="s">
        <v>1759</v>
      </c>
    </row>
    <row r="236" spans="4:17" x14ac:dyDescent="0.2">
      <c r="D236" s="524" t="s">
        <v>3020</v>
      </c>
      <c r="E236" s="523" t="s">
        <v>3014</v>
      </c>
      <c r="F236" s="524"/>
      <c r="G236" s="523"/>
      <c r="H236" s="524"/>
      <c r="I236" s="524"/>
      <c r="J236" s="523" t="str">
        <f t="shared" si="4"/>
        <v/>
      </c>
      <c r="K236" s="524"/>
      <c r="L236" s="524"/>
      <c r="M236" s="524"/>
      <c r="N236" s="524"/>
      <c r="O236" s="524"/>
      <c r="P236" s="524"/>
      <c r="Q236" s="523" t="s">
        <v>1760</v>
      </c>
    </row>
    <row r="237" spans="4:17" x14ac:dyDescent="0.2">
      <c r="D237" s="524" t="s">
        <v>3021</v>
      </c>
      <c r="E237" s="523" t="s">
        <v>3014</v>
      </c>
      <c r="F237" s="524"/>
      <c r="G237" s="523"/>
      <c r="H237" s="524"/>
      <c r="I237" s="524"/>
      <c r="J237" s="523" t="str">
        <f t="shared" si="4"/>
        <v/>
      </c>
      <c r="K237" s="524"/>
      <c r="L237" s="524"/>
      <c r="M237" s="524"/>
      <c r="N237" s="524"/>
      <c r="O237" s="524"/>
      <c r="P237" s="524"/>
      <c r="Q237" s="523" t="s">
        <v>1761</v>
      </c>
    </row>
    <row r="238" spans="4:17" x14ac:dyDescent="0.2">
      <c r="D238" s="524" t="s">
        <v>3022</v>
      </c>
      <c r="E238" s="523" t="s">
        <v>3014</v>
      </c>
      <c r="F238" s="524"/>
      <c r="G238" s="523"/>
      <c r="H238" s="524"/>
      <c r="I238" s="524"/>
      <c r="J238" s="523" t="str">
        <f t="shared" si="4"/>
        <v/>
      </c>
      <c r="K238" s="524"/>
      <c r="L238" s="524"/>
      <c r="M238" s="524"/>
      <c r="N238" s="524"/>
      <c r="O238" s="524"/>
      <c r="P238" s="524"/>
      <c r="Q238" s="523" t="s">
        <v>1762</v>
      </c>
    </row>
    <row r="239" spans="4:17" x14ac:dyDescent="0.2">
      <c r="D239" s="524" t="s">
        <v>3023</v>
      </c>
      <c r="E239" s="523" t="s">
        <v>3014</v>
      </c>
      <c r="F239" s="524"/>
      <c r="G239" s="523"/>
      <c r="H239" s="524"/>
      <c r="I239" s="524"/>
      <c r="J239" s="523" t="str">
        <f t="shared" si="4"/>
        <v/>
      </c>
      <c r="K239" s="524"/>
      <c r="L239" s="524"/>
      <c r="M239" s="524"/>
      <c r="N239" s="524"/>
      <c r="O239" s="524"/>
      <c r="P239" s="524"/>
      <c r="Q239" s="523" t="s">
        <v>1763</v>
      </c>
    </row>
    <row r="240" spans="4:17" x14ac:dyDescent="0.2">
      <c r="D240" s="524" t="s">
        <v>3024</v>
      </c>
      <c r="E240" s="523" t="s">
        <v>3025</v>
      </c>
      <c r="F240" s="524"/>
      <c r="G240" s="523"/>
      <c r="H240" s="524"/>
      <c r="I240" s="524"/>
      <c r="J240" s="523" t="str">
        <f t="shared" si="4"/>
        <v/>
      </c>
      <c r="K240" s="524"/>
      <c r="L240" s="524"/>
      <c r="M240" s="524"/>
      <c r="N240" s="524"/>
      <c r="O240" s="524"/>
      <c r="P240" s="524"/>
      <c r="Q240" s="523" t="s">
        <v>1764</v>
      </c>
    </row>
    <row r="241" spans="4:17" x14ac:dyDescent="0.2">
      <c r="D241" s="524" t="s">
        <v>3026</v>
      </c>
      <c r="E241" s="523" t="s">
        <v>3025</v>
      </c>
      <c r="F241" s="524"/>
      <c r="G241" s="523"/>
      <c r="H241" s="524"/>
      <c r="I241" s="524"/>
      <c r="J241" s="523" t="str">
        <f t="shared" si="4"/>
        <v/>
      </c>
      <c r="K241" s="524"/>
      <c r="L241" s="524"/>
      <c r="M241" s="524"/>
      <c r="N241" s="524"/>
      <c r="O241" s="524"/>
      <c r="P241" s="524"/>
      <c r="Q241" s="523" t="s">
        <v>1765</v>
      </c>
    </row>
    <row r="242" spans="4:17" x14ac:dyDescent="0.2">
      <c r="D242" s="524" t="s">
        <v>3027</v>
      </c>
      <c r="E242" s="523" t="s">
        <v>3025</v>
      </c>
      <c r="F242" s="524"/>
      <c r="G242" s="523"/>
      <c r="H242" s="524"/>
      <c r="I242" s="524"/>
      <c r="J242" s="523" t="str">
        <f t="shared" si="4"/>
        <v/>
      </c>
      <c r="K242" s="524"/>
      <c r="L242" s="524"/>
      <c r="M242" s="524"/>
      <c r="N242" s="524"/>
      <c r="O242" s="524"/>
      <c r="P242" s="524"/>
      <c r="Q242" s="523" t="s">
        <v>1766</v>
      </c>
    </row>
    <row r="243" spans="4:17" x14ac:dyDescent="0.2">
      <c r="D243" s="524" t="s">
        <v>3028</v>
      </c>
      <c r="E243" s="523" t="s">
        <v>3025</v>
      </c>
      <c r="F243" s="524"/>
      <c r="G243" s="523"/>
      <c r="H243" s="524"/>
      <c r="I243" s="524"/>
      <c r="J243" s="523" t="str">
        <f t="shared" si="4"/>
        <v/>
      </c>
      <c r="K243" s="524"/>
      <c r="L243" s="524"/>
      <c r="M243" s="524"/>
      <c r="N243" s="524"/>
      <c r="O243" s="524"/>
      <c r="P243" s="524"/>
      <c r="Q243" s="523" t="s">
        <v>1767</v>
      </c>
    </row>
    <row r="244" spans="4:17" x14ac:dyDescent="0.2">
      <c r="D244" s="524" t="s">
        <v>3029</v>
      </c>
      <c r="E244" s="523" t="s">
        <v>3025</v>
      </c>
      <c r="F244" s="524"/>
      <c r="G244" s="523"/>
      <c r="H244" s="524"/>
      <c r="I244" s="524"/>
      <c r="J244" s="523" t="str">
        <f t="shared" si="4"/>
        <v/>
      </c>
      <c r="K244" s="524"/>
      <c r="L244" s="524"/>
      <c r="M244" s="524"/>
      <c r="N244" s="524"/>
      <c r="O244" s="524"/>
      <c r="P244" s="524"/>
      <c r="Q244" s="523" t="s">
        <v>1768</v>
      </c>
    </row>
    <row r="245" spans="4:17" x14ac:dyDescent="0.2">
      <c r="D245" s="524" t="s">
        <v>3030</v>
      </c>
      <c r="E245" s="523" t="s">
        <v>3025</v>
      </c>
      <c r="F245" s="524"/>
      <c r="G245" s="523"/>
      <c r="H245" s="524"/>
      <c r="I245" s="524"/>
      <c r="J245" s="523" t="str">
        <f t="shared" si="4"/>
        <v/>
      </c>
      <c r="K245" s="524"/>
      <c r="L245" s="524"/>
      <c r="M245" s="524"/>
      <c r="N245" s="524"/>
      <c r="O245" s="524"/>
      <c r="P245" s="524"/>
      <c r="Q245" s="523" t="s">
        <v>1769</v>
      </c>
    </row>
    <row r="246" spans="4:17" x14ac:dyDescent="0.2">
      <c r="D246" s="524" t="s">
        <v>3031</v>
      </c>
      <c r="E246" s="523" t="s">
        <v>3025</v>
      </c>
      <c r="F246" s="524"/>
      <c r="G246" s="523"/>
      <c r="H246" s="524"/>
      <c r="I246" s="524"/>
      <c r="J246" s="523" t="str">
        <f t="shared" si="4"/>
        <v/>
      </c>
      <c r="K246" s="524"/>
      <c r="L246" s="524"/>
      <c r="M246" s="524"/>
      <c r="N246" s="524"/>
      <c r="O246" s="524"/>
      <c r="P246" s="524"/>
      <c r="Q246" s="523" t="s">
        <v>1770</v>
      </c>
    </row>
    <row r="247" spans="4:17" x14ac:dyDescent="0.2">
      <c r="D247" s="524" t="s">
        <v>3032</v>
      </c>
      <c r="E247" s="523" t="s">
        <v>3025</v>
      </c>
      <c r="F247" s="524"/>
      <c r="G247" s="523"/>
      <c r="H247" s="524"/>
      <c r="I247" s="524"/>
      <c r="J247" s="523" t="str">
        <f t="shared" si="4"/>
        <v/>
      </c>
      <c r="K247" s="524"/>
      <c r="L247" s="524"/>
      <c r="M247" s="524"/>
      <c r="N247" s="524"/>
      <c r="O247" s="524"/>
      <c r="P247" s="524"/>
      <c r="Q247" s="523" t="s">
        <v>1771</v>
      </c>
    </row>
    <row r="248" spans="4:17" x14ac:dyDescent="0.2">
      <c r="D248" s="524" t="s">
        <v>3033</v>
      </c>
      <c r="E248" s="523" t="s">
        <v>3025</v>
      </c>
      <c r="F248" s="524"/>
      <c r="G248" s="523"/>
      <c r="H248" s="524"/>
      <c r="I248" s="524"/>
      <c r="J248" s="523" t="str">
        <f t="shared" si="4"/>
        <v/>
      </c>
      <c r="K248" s="524"/>
      <c r="L248" s="524"/>
      <c r="M248" s="524"/>
      <c r="N248" s="524"/>
      <c r="O248" s="524"/>
      <c r="P248" s="524"/>
      <c r="Q248" s="523" t="s">
        <v>1772</v>
      </c>
    </row>
    <row r="249" spans="4:17" x14ac:dyDescent="0.2">
      <c r="D249" s="524" t="s">
        <v>3034</v>
      </c>
      <c r="E249" s="523" t="s">
        <v>3025</v>
      </c>
      <c r="F249" s="524"/>
      <c r="G249" s="523"/>
      <c r="H249" s="524"/>
      <c r="I249" s="524"/>
      <c r="J249" s="523" t="str">
        <f t="shared" si="4"/>
        <v/>
      </c>
      <c r="K249" s="524"/>
      <c r="L249" s="524"/>
      <c r="M249" s="524"/>
      <c r="N249" s="524"/>
      <c r="O249" s="524"/>
      <c r="P249" s="524"/>
      <c r="Q249" s="523" t="s">
        <v>1773</v>
      </c>
    </row>
    <row r="250" spans="4:17" x14ac:dyDescent="0.2">
      <c r="D250" s="524" t="s">
        <v>3035</v>
      </c>
      <c r="E250" s="523" t="s">
        <v>3036</v>
      </c>
      <c r="F250" s="524"/>
      <c r="G250" s="523"/>
      <c r="H250" s="524"/>
      <c r="I250" s="524"/>
      <c r="J250" s="523" t="str">
        <f t="shared" si="4"/>
        <v/>
      </c>
      <c r="K250" s="524"/>
      <c r="L250" s="524"/>
      <c r="M250" s="524"/>
      <c r="N250" s="524"/>
      <c r="O250" s="524"/>
      <c r="P250" s="524"/>
      <c r="Q250" s="523" t="s">
        <v>1774</v>
      </c>
    </row>
    <row r="251" spans="4:17" x14ac:dyDescent="0.2">
      <c r="D251" s="524" t="s">
        <v>3037</v>
      </c>
      <c r="E251" s="523" t="s">
        <v>3036</v>
      </c>
      <c r="F251" s="524"/>
      <c r="G251" s="523"/>
      <c r="H251" s="524"/>
      <c r="I251" s="524"/>
      <c r="J251" s="523" t="str">
        <f t="shared" si="4"/>
        <v/>
      </c>
      <c r="K251" s="524"/>
      <c r="L251" s="524"/>
      <c r="M251" s="524"/>
      <c r="N251" s="524"/>
      <c r="O251" s="524"/>
      <c r="P251" s="524"/>
      <c r="Q251" s="523" t="s">
        <v>1775</v>
      </c>
    </row>
    <row r="252" spans="4:17" x14ac:dyDescent="0.2">
      <c r="D252" s="524" t="s">
        <v>3038</v>
      </c>
      <c r="E252" s="523" t="s">
        <v>3036</v>
      </c>
      <c r="F252" s="524"/>
      <c r="G252" s="523"/>
      <c r="H252" s="524"/>
      <c r="I252" s="524"/>
      <c r="J252" s="523" t="str">
        <f t="shared" si="4"/>
        <v/>
      </c>
      <c r="K252" s="524"/>
      <c r="L252" s="524"/>
      <c r="M252" s="524"/>
      <c r="N252" s="524"/>
      <c r="O252" s="524"/>
      <c r="P252" s="524"/>
      <c r="Q252" s="523" t="s">
        <v>1776</v>
      </c>
    </row>
    <row r="253" spans="4:17" x14ac:dyDescent="0.2">
      <c r="D253" s="524" t="s">
        <v>3039</v>
      </c>
      <c r="E253" s="523" t="s">
        <v>3036</v>
      </c>
      <c r="F253" s="524"/>
      <c r="G253" s="523"/>
      <c r="H253" s="524"/>
      <c r="I253" s="524"/>
      <c r="J253" s="523" t="str">
        <f t="shared" si="4"/>
        <v/>
      </c>
      <c r="K253" s="524"/>
      <c r="L253" s="524"/>
      <c r="M253" s="524"/>
      <c r="N253" s="524"/>
      <c r="O253" s="524"/>
      <c r="P253" s="524"/>
      <c r="Q253" s="523" t="s">
        <v>1777</v>
      </c>
    </row>
    <row r="254" spans="4:17" x14ac:dyDescent="0.2">
      <c r="D254" s="524" t="s">
        <v>3040</v>
      </c>
      <c r="E254" s="523" t="s">
        <v>3036</v>
      </c>
      <c r="F254" s="524"/>
      <c r="G254" s="523"/>
      <c r="H254" s="524"/>
      <c r="I254" s="524"/>
      <c r="J254" s="523" t="str">
        <f t="shared" si="4"/>
        <v/>
      </c>
      <c r="K254" s="524"/>
      <c r="L254" s="524"/>
      <c r="M254" s="524"/>
      <c r="N254" s="524"/>
      <c r="O254" s="524"/>
      <c r="P254" s="524"/>
      <c r="Q254" s="523" t="s">
        <v>1778</v>
      </c>
    </row>
    <row r="255" spans="4:17" x14ac:dyDescent="0.2">
      <c r="D255" s="524" t="s">
        <v>3041</v>
      </c>
      <c r="E255" s="523" t="s">
        <v>3036</v>
      </c>
      <c r="F255" s="524"/>
      <c r="G255" s="523"/>
      <c r="H255" s="524"/>
      <c r="I255" s="524"/>
      <c r="J255" s="523" t="str">
        <f t="shared" si="4"/>
        <v/>
      </c>
      <c r="K255" s="524"/>
      <c r="L255" s="524"/>
      <c r="M255" s="524"/>
      <c r="N255" s="524"/>
      <c r="O255" s="524"/>
      <c r="P255" s="524"/>
      <c r="Q255" s="523" t="s">
        <v>1779</v>
      </c>
    </row>
    <row r="256" spans="4:17" x14ac:dyDescent="0.2">
      <c r="D256" s="524" t="s">
        <v>3042</v>
      </c>
      <c r="E256" s="523" t="s">
        <v>3036</v>
      </c>
      <c r="F256" s="524"/>
      <c r="G256" s="523"/>
      <c r="H256" s="524"/>
      <c r="I256" s="524"/>
      <c r="J256" s="523" t="str">
        <f t="shared" si="4"/>
        <v/>
      </c>
      <c r="K256" s="524"/>
      <c r="L256" s="524"/>
      <c r="M256" s="524"/>
      <c r="N256" s="524"/>
      <c r="O256" s="524"/>
      <c r="P256" s="524"/>
      <c r="Q256" s="523" t="s">
        <v>1780</v>
      </c>
    </row>
    <row r="257" spans="4:17" x14ac:dyDescent="0.2">
      <c r="D257" s="524" t="s">
        <v>3043</v>
      </c>
      <c r="E257" s="523" t="s">
        <v>3036</v>
      </c>
      <c r="F257" s="524"/>
      <c r="G257" s="523"/>
      <c r="H257" s="524"/>
      <c r="I257" s="524"/>
      <c r="J257" s="523" t="str">
        <f t="shared" si="4"/>
        <v/>
      </c>
      <c r="K257" s="524"/>
      <c r="L257" s="524"/>
      <c r="M257" s="524"/>
      <c r="N257" s="524"/>
      <c r="O257" s="524"/>
      <c r="P257" s="524"/>
      <c r="Q257" s="523" t="s">
        <v>1781</v>
      </c>
    </row>
    <row r="258" spans="4:17" x14ac:dyDescent="0.2">
      <c r="D258" s="524" t="s">
        <v>3044</v>
      </c>
      <c r="E258" s="523" t="s">
        <v>3036</v>
      </c>
      <c r="F258" s="524"/>
      <c r="G258" s="523"/>
      <c r="H258" s="524"/>
      <c r="I258" s="524"/>
      <c r="J258" s="523" t="str">
        <f t="shared" si="4"/>
        <v/>
      </c>
      <c r="K258" s="524"/>
      <c r="L258" s="524"/>
      <c r="M258" s="524"/>
      <c r="N258" s="524"/>
      <c r="O258" s="524"/>
      <c r="P258" s="524"/>
      <c r="Q258" s="523" t="s">
        <v>1782</v>
      </c>
    </row>
    <row r="259" spans="4:17" x14ac:dyDescent="0.2">
      <c r="D259" s="524" t="s">
        <v>3045</v>
      </c>
      <c r="E259" s="523" t="s">
        <v>3036</v>
      </c>
      <c r="F259" s="524"/>
      <c r="G259" s="523"/>
      <c r="H259" s="524"/>
      <c r="I259" s="524"/>
      <c r="J259" s="523" t="str">
        <f t="shared" si="4"/>
        <v/>
      </c>
      <c r="K259" s="524"/>
      <c r="L259" s="524"/>
      <c r="M259" s="524"/>
      <c r="N259" s="524"/>
      <c r="O259" s="524"/>
      <c r="P259" s="524"/>
      <c r="Q259" s="523" t="s">
        <v>1783</v>
      </c>
    </row>
    <row r="260" spans="4:17" x14ac:dyDescent="0.2">
      <c r="D260" s="524" t="s">
        <v>3046</v>
      </c>
      <c r="E260" s="523" t="s">
        <v>3047</v>
      </c>
      <c r="F260" s="524"/>
      <c r="G260" s="523"/>
      <c r="H260" s="524"/>
      <c r="I260" s="524"/>
      <c r="J260" s="523" t="str">
        <f t="shared" si="4"/>
        <v/>
      </c>
      <c r="K260" s="524"/>
      <c r="L260" s="524"/>
      <c r="M260" s="524"/>
      <c r="N260" s="524"/>
      <c r="O260" s="524"/>
      <c r="P260" s="524"/>
      <c r="Q260" s="523" t="s">
        <v>1784</v>
      </c>
    </row>
    <row r="261" spans="4:17" x14ac:dyDescent="0.2">
      <c r="D261" s="524" t="s">
        <v>3048</v>
      </c>
      <c r="E261" s="523" t="s">
        <v>3047</v>
      </c>
      <c r="F261" s="524"/>
      <c r="G261" s="523"/>
      <c r="H261" s="524"/>
      <c r="I261" s="524"/>
      <c r="J261" s="523" t="str">
        <f t="shared" si="4"/>
        <v/>
      </c>
      <c r="K261" s="524"/>
      <c r="L261" s="524"/>
      <c r="M261" s="524"/>
      <c r="N261" s="524"/>
      <c r="O261" s="524"/>
      <c r="P261" s="524"/>
      <c r="Q261" s="523" t="s">
        <v>1785</v>
      </c>
    </row>
    <row r="262" spans="4:17" x14ac:dyDescent="0.2">
      <c r="D262" s="524" t="s">
        <v>3049</v>
      </c>
      <c r="E262" s="523" t="s">
        <v>3047</v>
      </c>
      <c r="F262" s="524"/>
      <c r="G262" s="523"/>
      <c r="H262" s="524"/>
      <c r="I262" s="524"/>
      <c r="J262" s="523" t="str">
        <f t="shared" si="4"/>
        <v/>
      </c>
      <c r="K262" s="524"/>
      <c r="L262" s="524"/>
      <c r="M262" s="524"/>
      <c r="N262" s="524"/>
      <c r="O262" s="524"/>
      <c r="P262" s="524"/>
      <c r="Q262" s="523" t="s">
        <v>1786</v>
      </c>
    </row>
    <row r="263" spans="4:17" x14ac:dyDescent="0.2">
      <c r="D263" s="524" t="s">
        <v>3050</v>
      </c>
      <c r="E263" s="523" t="s">
        <v>3047</v>
      </c>
      <c r="F263" s="524"/>
      <c r="G263" s="523"/>
      <c r="H263" s="524"/>
      <c r="I263" s="524"/>
      <c r="J263" s="523" t="str">
        <f t="shared" si="4"/>
        <v/>
      </c>
      <c r="K263" s="524"/>
      <c r="L263" s="524"/>
      <c r="M263" s="524"/>
      <c r="N263" s="524"/>
      <c r="O263" s="524"/>
      <c r="P263" s="524"/>
      <c r="Q263" s="523" t="s">
        <v>1787</v>
      </c>
    </row>
    <row r="264" spans="4:17" x14ac:dyDescent="0.2">
      <c r="D264" s="524" t="s">
        <v>3051</v>
      </c>
      <c r="E264" s="523" t="s">
        <v>3047</v>
      </c>
      <c r="F264" s="524"/>
      <c r="G264" s="523"/>
      <c r="H264" s="524"/>
      <c r="I264" s="524"/>
      <c r="J264" s="523" t="str">
        <f t="shared" si="4"/>
        <v/>
      </c>
      <c r="K264" s="524"/>
      <c r="L264" s="524"/>
      <c r="M264" s="524"/>
      <c r="N264" s="524"/>
      <c r="O264" s="524"/>
      <c r="P264" s="524"/>
      <c r="Q264" s="523" t="s">
        <v>1788</v>
      </c>
    </row>
    <row r="265" spans="4:17" x14ac:dyDescent="0.2">
      <c r="D265" s="524" t="s">
        <v>3052</v>
      </c>
      <c r="E265" s="523" t="s">
        <v>3047</v>
      </c>
      <c r="F265" s="524"/>
      <c r="G265" s="523"/>
      <c r="H265" s="524"/>
      <c r="I265" s="524"/>
      <c r="J265" s="523" t="str">
        <f t="shared" si="4"/>
        <v/>
      </c>
      <c r="K265" s="524"/>
      <c r="L265" s="524"/>
      <c r="M265" s="524"/>
      <c r="N265" s="524"/>
      <c r="O265" s="524"/>
      <c r="P265" s="524"/>
      <c r="Q265" s="523" t="s">
        <v>1789</v>
      </c>
    </row>
    <row r="266" spans="4:17" x14ac:dyDescent="0.2">
      <c r="D266" s="524" t="s">
        <v>3053</v>
      </c>
      <c r="E266" s="523" t="s">
        <v>3047</v>
      </c>
      <c r="F266" s="524"/>
      <c r="G266" s="523"/>
      <c r="H266" s="524"/>
      <c r="I266" s="524"/>
      <c r="J266" s="523" t="str">
        <f t="shared" si="4"/>
        <v/>
      </c>
      <c r="K266" s="524"/>
      <c r="L266" s="524"/>
      <c r="M266" s="524"/>
      <c r="N266" s="524"/>
      <c r="O266" s="524"/>
      <c r="P266" s="524"/>
      <c r="Q266" s="523" t="s">
        <v>1790</v>
      </c>
    </row>
    <row r="267" spans="4:17" x14ac:dyDescent="0.2">
      <c r="D267" s="524" t="s">
        <v>3054</v>
      </c>
      <c r="E267" s="523" t="s">
        <v>3047</v>
      </c>
      <c r="F267" s="524"/>
      <c r="G267" s="523"/>
      <c r="H267" s="524"/>
      <c r="I267" s="524"/>
      <c r="J267" s="523" t="str">
        <f t="shared" si="4"/>
        <v/>
      </c>
      <c r="K267" s="524"/>
      <c r="L267" s="524"/>
      <c r="M267" s="524"/>
      <c r="N267" s="524"/>
      <c r="O267" s="524"/>
      <c r="P267" s="524"/>
      <c r="Q267" s="523" t="s">
        <v>1791</v>
      </c>
    </row>
    <row r="268" spans="4:17" x14ac:dyDescent="0.2">
      <c r="D268" s="524" t="s">
        <v>3055</v>
      </c>
      <c r="E268" s="523" t="s">
        <v>3047</v>
      </c>
      <c r="F268" s="524"/>
      <c r="G268" s="523"/>
      <c r="H268" s="524"/>
      <c r="I268" s="524"/>
      <c r="J268" s="523" t="str">
        <f t="shared" si="4"/>
        <v/>
      </c>
      <c r="K268" s="524"/>
      <c r="L268" s="524"/>
      <c r="M268" s="524"/>
      <c r="N268" s="524"/>
      <c r="O268" s="524"/>
      <c r="P268" s="524"/>
      <c r="Q268" s="523" t="s">
        <v>1792</v>
      </c>
    </row>
    <row r="269" spans="4:17" x14ac:dyDescent="0.2">
      <c r="D269" s="524" t="s">
        <v>3056</v>
      </c>
      <c r="E269" s="523" t="s">
        <v>3047</v>
      </c>
      <c r="F269" s="524"/>
      <c r="G269" s="523"/>
      <c r="H269" s="524"/>
      <c r="I269" s="524"/>
      <c r="J269" s="523" t="str">
        <f t="shared" si="4"/>
        <v/>
      </c>
      <c r="K269" s="524"/>
      <c r="L269" s="524"/>
      <c r="M269" s="524"/>
      <c r="N269" s="524"/>
      <c r="O269" s="524"/>
      <c r="P269" s="524"/>
      <c r="Q269" s="523" t="s">
        <v>1793</v>
      </c>
    </row>
    <row r="270" spans="4:17" x14ac:dyDescent="0.2">
      <c r="D270" s="524" t="s">
        <v>3057</v>
      </c>
      <c r="E270" s="523" t="s">
        <v>3058</v>
      </c>
      <c r="F270" s="524"/>
      <c r="G270" s="523"/>
      <c r="H270" s="524"/>
      <c r="I270" s="524"/>
      <c r="J270" s="523" t="str">
        <f t="shared" si="4"/>
        <v/>
      </c>
      <c r="K270" s="524"/>
      <c r="L270" s="524"/>
      <c r="M270" s="524"/>
      <c r="N270" s="524"/>
      <c r="O270" s="524"/>
      <c r="P270" s="524"/>
      <c r="Q270" s="523" t="s">
        <v>1794</v>
      </c>
    </row>
    <row r="271" spans="4:17" x14ac:dyDescent="0.2">
      <c r="D271" s="524" t="s">
        <v>3059</v>
      </c>
      <c r="E271" s="523" t="s">
        <v>3058</v>
      </c>
      <c r="F271" s="524"/>
      <c r="G271" s="523"/>
      <c r="H271" s="524"/>
      <c r="I271" s="524"/>
      <c r="J271" s="523" t="str">
        <f t="shared" si="4"/>
        <v/>
      </c>
      <c r="K271" s="524"/>
      <c r="L271" s="524"/>
      <c r="M271" s="524"/>
      <c r="N271" s="524"/>
      <c r="O271" s="524"/>
      <c r="P271" s="524"/>
      <c r="Q271" s="523" t="s">
        <v>1795</v>
      </c>
    </row>
    <row r="272" spans="4:17" x14ac:dyDescent="0.2">
      <c r="D272" s="524" t="s">
        <v>3060</v>
      </c>
      <c r="E272" s="523" t="s">
        <v>3058</v>
      </c>
      <c r="F272" s="524"/>
      <c r="G272" s="523"/>
      <c r="H272" s="524"/>
      <c r="I272" s="524"/>
      <c r="J272" s="523" t="str">
        <f t="shared" si="4"/>
        <v/>
      </c>
      <c r="K272" s="524"/>
      <c r="L272" s="524"/>
      <c r="M272" s="524"/>
      <c r="N272" s="524"/>
      <c r="O272" s="524"/>
      <c r="P272" s="524"/>
      <c r="Q272" s="523" t="s">
        <v>1796</v>
      </c>
    </row>
    <row r="273" spans="4:17" x14ac:dyDescent="0.2">
      <c r="D273" s="524" t="s">
        <v>3061</v>
      </c>
      <c r="E273" s="523" t="s">
        <v>3058</v>
      </c>
      <c r="F273" s="524"/>
      <c r="G273" s="523"/>
      <c r="H273" s="524"/>
      <c r="I273" s="524"/>
      <c r="J273" s="523" t="str">
        <f t="shared" si="4"/>
        <v/>
      </c>
      <c r="K273" s="524"/>
      <c r="L273" s="524"/>
      <c r="M273" s="524"/>
      <c r="N273" s="524"/>
      <c r="O273" s="524"/>
      <c r="P273" s="524"/>
      <c r="Q273" s="523" t="s">
        <v>1797</v>
      </c>
    </row>
    <row r="274" spans="4:17" x14ac:dyDescent="0.2">
      <c r="D274" s="524" t="s">
        <v>3062</v>
      </c>
      <c r="E274" s="523" t="s">
        <v>3058</v>
      </c>
      <c r="F274" s="524"/>
      <c r="G274" s="523"/>
      <c r="H274" s="524"/>
      <c r="I274" s="524"/>
      <c r="J274" s="523" t="str">
        <f t="shared" si="4"/>
        <v/>
      </c>
      <c r="K274" s="524"/>
      <c r="L274" s="524"/>
      <c r="M274" s="524"/>
      <c r="N274" s="524"/>
      <c r="O274" s="524"/>
      <c r="P274" s="524"/>
      <c r="Q274" s="523" t="s">
        <v>1798</v>
      </c>
    </row>
    <row r="275" spans="4:17" x14ac:dyDescent="0.2">
      <c r="D275" s="524" t="s">
        <v>3063</v>
      </c>
      <c r="E275" s="523" t="s">
        <v>3058</v>
      </c>
      <c r="F275" s="524"/>
      <c r="G275" s="523"/>
      <c r="H275" s="524"/>
      <c r="I275" s="524"/>
      <c r="J275" s="523" t="str">
        <f t="shared" si="4"/>
        <v/>
      </c>
      <c r="K275" s="524"/>
      <c r="L275" s="524"/>
      <c r="M275" s="524"/>
      <c r="N275" s="524"/>
      <c r="O275" s="524"/>
      <c r="P275" s="524"/>
      <c r="Q275" s="523" t="s">
        <v>1799</v>
      </c>
    </row>
    <row r="276" spans="4:17" x14ac:dyDescent="0.2">
      <c r="D276" s="524" t="s">
        <v>3064</v>
      </c>
      <c r="E276" s="523" t="s">
        <v>3058</v>
      </c>
      <c r="F276" s="524"/>
      <c r="G276" s="523"/>
      <c r="H276" s="524"/>
      <c r="I276" s="524"/>
      <c r="J276" s="523" t="str">
        <f t="shared" si="4"/>
        <v/>
      </c>
      <c r="K276" s="524"/>
      <c r="L276" s="524"/>
      <c r="M276" s="524"/>
      <c r="N276" s="524"/>
      <c r="O276" s="524"/>
      <c r="P276" s="524"/>
      <c r="Q276" s="523" t="s">
        <v>1800</v>
      </c>
    </row>
    <row r="277" spans="4:17" x14ac:dyDescent="0.2">
      <c r="D277" s="524" t="s">
        <v>3065</v>
      </c>
      <c r="E277" s="523" t="s">
        <v>3058</v>
      </c>
      <c r="F277" s="524"/>
      <c r="G277" s="523"/>
      <c r="H277" s="524"/>
      <c r="I277" s="524"/>
      <c r="J277" s="523" t="str">
        <f t="shared" si="4"/>
        <v/>
      </c>
      <c r="K277" s="524"/>
      <c r="L277" s="524"/>
      <c r="M277" s="524"/>
      <c r="N277" s="524"/>
      <c r="O277" s="524"/>
      <c r="P277" s="524"/>
      <c r="Q277" s="523" t="s">
        <v>1801</v>
      </c>
    </row>
    <row r="278" spans="4:17" x14ac:dyDescent="0.2">
      <c r="D278" s="524" t="s">
        <v>3066</v>
      </c>
      <c r="E278" s="523" t="s">
        <v>3058</v>
      </c>
      <c r="F278" s="524"/>
      <c r="G278" s="523"/>
      <c r="H278" s="524"/>
      <c r="I278" s="524"/>
      <c r="J278" s="523" t="str">
        <f t="shared" si="4"/>
        <v/>
      </c>
      <c r="K278" s="524"/>
      <c r="L278" s="524"/>
      <c r="M278" s="524"/>
      <c r="N278" s="524"/>
      <c r="O278" s="524"/>
      <c r="P278" s="524"/>
      <c r="Q278" s="523" t="s">
        <v>1802</v>
      </c>
    </row>
    <row r="279" spans="4:17" x14ac:dyDescent="0.2">
      <c r="D279" s="524" t="s">
        <v>3067</v>
      </c>
      <c r="E279" s="523" t="s">
        <v>3058</v>
      </c>
      <c r="F279" s="524"/>
      <c r="G279" s="523"/>
      <c r="H279" s="524"/>
      <c r="I279" s="524"/>
      <c r="J279" s="523" t="str">
        <f t="shared" si="4"/>
        <v/>
      </c>
      <c r="K279" s="524"/>
      <c r="L279" s="524"/>
      <c r="M279" s="524"/>
      <c r="N279" s="524"/>
      <c r="O279" s="524"/>
      <c r="P279" s="524"/>
      <c r="Q279" s="523" t="s">
        <v>1803</v>
      </c>
    </row>
    <row r="280" spans="4:17" x14ac:dyDescent="0.2">
      <c r="D280" s="524" t="s">
        <v>3068</v>
      </c>
      <c r="E280" s="523" t="s">
        <v>3069</v>
      </c>
      <c r="F280" s="524"/>
      <c r="G280" s="523"/>
      <c r="H280" s="524"/>
      <c r="I280" s="524"/>
      <c r="J280" s="523" t="str">
        <f t="shared" si="4"/>
        <v/>
      </c>
      <c r="K280" s="524"/>
      <c r="L280" s="524"/>
      <c r="M280" s="524"/>
      <c r="N280" s="524"/>
      <c r="O280" s="524"/>
      <c r="P280" s="524"/>
      <c r="Q280" s="523" t="s">
        <v>1804</v>
      </c>
    </row>
    <row r="281" spans="4:17" x14ac:dyDescent="0.2">
      <c r="D281" s="524" t="s">
        <v>3070</v>
      </c>
      <c r="E281" s="523" t="s">
        <v>3069</v>
      </c>
      <c r="F281" s="524"/>
      <c r="G281" s="523"/>
      <c r="H281" s="524"/>
      <c r="I281" s="524"/>
      <c r="J281" s="523" t="str">
        <f t="shared" si="4"/>
        <v/>
      </c>
      <c r="K281" s="524"/>
      <c r="L281" s="524"/>
      <c r="M281" s="524"/>
      <c r="N281" s="524"/>
      <c r="O281" s="524"/>
      <c r="P281" s="524"/>
      <c r="Q281" s="523" t="s">
        <v>1805</v>
      </c>
    </row>
    <row r="282" spans="4:17" x14ac:dyDescent="0.2">
      <c r="D282" s="524" t="s">
        <v>3071</v>
      </c>
      <c r="E282" s="523" t="s">
        <v>3069</v>
      </c>
      <c r="F282" s="524"/>
      <c r="G282" s="523"/>
      <c r="H282" s="524"/>
      <c r="I282" s="524"/>
      <c r="J282" s="523" t="str">
        <f t="shared" si="4"/>
        <v/>
      </c>
      <c r="K282" s="524"/>
      <c r="L282" s="524"/>
      <c r="M282" s="524"/>
      <c r="N282" s="524"/>
      <c r="O282" s="524"/>
      <c r="P282" s="524"/>
      <c r="Q282" s="523" t="s">
        <v>1806</v>
      </c>
    </row>
    <row r="283" spans="4:17" x14ac:dyDescent="0.2">
      <c r="D283" s="524" t="s">
        <v>3072</v>
      </c>
      <c r="E283" s="523" t="s">
        <v>3069</v>
      </c>
      <c r="F283" s="524"/>
      <c r="G283" s="523"/>
      <c r="H283" s="524"/>
      <c r="I283" s="524"/>
      <c r="J283" s="523" t="str">
        <f t="shared" si="4"/>
        <v/>
      </c>
      <c r="K283" s="524"/>
      <c r="L283" s="524"/>
      <c r="M283" s="524"/>
      <c r="N283" s="524"/>
      <c r="O283" s="524"/>
      <c r="P283" s="524"/>
      <c r="Q283" s="523" t="s">
        <v>1807</v>
      </c>
    </row>
    <row r="284" spans="4:17" x14ac:dyDescent="0.2">
      <c r="D284" s="524" t="s">
        <v>3073</v>
      </c>
      <c r="E284" s="523" t="s">
        <v>3069</v>
      </c>
      <c r="F284" s="524"/>
      <c r="G284" s="523"/>
      <c r="H284" s="524"/>
      <c r="I284" s="524"/>
      <c r="J284" s="523" t="str">
        <f t="shared" si="4"/>
        <v/>
      </c>
      <c r="K284" s="524"/>
      <c r="L284" s="524"/>
      <c r="M284" s="524"/>
      <c r="N284" s="524"/>
      <c r="O284" s="524"/>
      <c r="P284" s="524"/>
      <c r="Q284" s="523" t="s">
        <v>1808</v>
      </c>
    </row>
    <row r="285" spans="4:17" x14ac:dyDescent="0.2">
      <c r="D285" s="524" t="s">
        <v>3074</v>
      </c>
      <c r="E285" s="523" t="s">
        <v>3069</v>
      </c>
      <c r="F285" s="524"/>
      <c r="G285" s="523"/>
      <c r="H285" s="524"/>
      <c r="I285" s="524"/>
      <c r="J285" s="523" t="str">
        <f t="shared" si="4"/>
        <v/>
      </c>
      <c r="K285" s="524"/>
      <c r="L285" s="524"/>
      <c r="M285" s="524"/>
      <c r="N285" s="524"/>
      <c r="O285" s="524"/>
      <c r="P285" s="524"/>
      <c r="Q285" s="523" t="s">
        <v>1809</v>
      </c>
    </row>
    <row r="286" spans="4:17" x14ac:dyDescent="0.2">
      <c r="D286" s="524" t="s">
        <v>3075</v>
      </c>
      <c r="E286" s="523" t="s">
        <v>3069</v>
      </c>
      <c r="F286" s="524"/>
      <c r="G286" s="523"/>
      <c r="H286" s="524"/>
      <c r="I286" s="524"/>
      <c r="J286" s="523" t="str">
        <f t="shared" si="4"/>
        <v/>
      </c>
      <c r="K286" s="524"/>
      <c r="L286" s="524"/>
      <c r="M286" s="524"/>
      <c r="N286" s="524"/>
      <c r="O286" s="524"/>
      <c r="P286" s="524"/>
      <c r="Q286" s="523" t="s">
        <v>1810</v>
      </c>
    </row>
    <row r="287" spans="4:17" x14ac:dyDescent="0.2">
      <c r="D287" s="524" t="s">
        <v>3076</v>
      </c>
      <c r="E287" s="523" t="s">
        <v>3069</v>
      </c>
      <c r="F287" s="524"/>
      <c r="G287" s="523"/>
      <c r="H287" s="524"/>
      <c r="I287" s="524"/>
      <c r="J287" s="523" t="str">
        <f t="shared" si="4"/>
        <v/>
      </c>
      <c r="K287" s="524"/>
      <c r="L287" s="524"/>
      <c r="M287" s="524"/>
      <c r="N287" s="524"/>
      <c r="O287" s="524"/>
      <c r="P287" s="524"/>
      <c r="Q287" s="523" t="s">
        <v>1811</v>
      </c>
    </row>
    <row r="288" spans="4:17" x14ac:dyDescent="0.2">
      <c r="D288" s="524" t="s">
        <v>3077</v>
      </c>
      <c r="E288" s="523" t="s">
        <v>3069</v>
      </c>
      <c r="F288" s="524"/>
      <c r="G288" s="523"/>
      <c r="H288" s="524"/>
      <c r="I288" s="524"/>
      <c r="J288" s="523" t="str">
        <f t="shared" ref="J288:J309" si="5">F288&amp;H288&amp;I288</f>
        <v/>
      </c>
      <c r="K288" s="524"/>
      <c r="L288" s="524"/>
      <c r="M288" s="524"/>
      <c r="N288" s="524"/>
      <c r="O288" s="524"/>
      <c r="P288" s="524"/>
      <c r="Q288" s="523" t="s">
        <v>1812</v>
      </c>
    </row>
    <row r="289" spans="4:17" x14ac:dyDescent="0.2">
      <c r="D289" s="524" t="s">
        <v>3078</v>
      </c>
      <c r="E289" s="523" t="s">
        <v>3069</v>
      </c>
      <c r="F289" s="524"/>
      <c r="G289" s="523"/>
      <c r="H289" s="524"/>
      <c r="I289" s="524"/>
      <c r="J289" s="523" t="str">
        <f t="shared" si="5"/>
        <v/>
      </c>
      <c r="K289" s="524"/>
      <c r="L289" s="524"/>
      <c r="M289" s="524"/>
      <c r="N289" s="524"/>
      <c r="O289" s="524"/>
      <c r="P289" s="524"/>
      <c r="Q289" s="523" t="s">
        <v>1813</v>
      </c>
    </row>
    <row r="290" spans="4:17" x14ac:dyDescent="0.2">
      <c r="D290" s="524" t="s">
        <v>3079</v>
      </c>
      <c r="E290" s="523" t="s">
        <v>3080</v>
      </c>
      <c r="F290" s="524"/>
      <c r="G290" s="523"/>
      <c r="H290" s="524"/>
      <c r="I290" s="524"/>
      <c r="J290" s="523" t="str">
        <f t="shared" si="5"/>
        <v/>
      </c>
      <c r="K290" s="524"/>
      <c r="L290" s="524"/>
      <c r="M290" s="524"/>
      <c r="N290" s="524"/>
      <c r="O290" s="524"/>
      <c r="P290" s="524"/>
      <c r="Q290" s="523" t="s">
        <v>1814</v>
      </c>
    </row>
    <row r="291" spans="4:17" x14ac:dyDescent="0.2">
      <c r="D291" s="524" t="s">
        <v>3081</v>
      </c>
      <c r="E291" s="523" t="s">
        <v>3080</v>
      </c>
      <c r="F291" s="524"/>
      <c r="G291" s="523"/>
      <c r="H291" s="524"/>
      <c r="I291" s="524"/>
      <c r="J291" s="523" t="str">
        <f t="shared" si="5"/>
        <v/>
      </c>
      <c r="K291" s="524"/>
      <c r="L291" s="524"/>
      <c r="M291" s="524"/>
      <c r="N291" s="524"/>
      <c r="O291" s="524"/>
      <c r="P291" s="524"/>
      <c r="Q291" s="523" t="s">
        <v>1815</v>
      </c>
    </row>
    <row r="292" spans="4:17" x14ac:dyDescent="0.2">
      <c r="D292" s="524" t="s">
        <v>3082</v>
      </c>
      <c r="E292" s="523" t="s">
        <v>3080</v>
      </c>
      <c r="F292" s="524"/>
      <c r="G292" s="523"/>
      <c r="H292" s="524"/>
      <c r="I292" s="524"/>
      <c r="J292" s="523" t="str">
        <f t="shared" si="5"/>
        <v/>
      </c>
      <c r="K292" s="524"/>
      <c r="L292" s="524"/>
      <c r="M292" s="524"/>
      <c r="N292" s="524"/>
      <c r="O292" s="524"/>
      <c r="P292" s="524"/>
      <c r="Q292" s="523" t="s">
        <v>1816</v>
      </c>
    </row>
    <row r="293" spans="4:17" x14ac:dyDescent="0.2">
      <c r="D293" s="524" t="s">
        <v>3083</v>
      </c>
      <c r="E293" s="523" t="s">
        <v>3080</v>
      </c>
      <c r="F293" s="524"/>
      <c r="G293" s="523"/>
      <c r="H293" s="524"/>
      <c r="I293" s="524"/>
      <c r="J293" s="523" t="str">
        <f t="shared" si="5"/>
        <v/>
      </c>
      <c r="K293" s="524"/>
      <c r="L293" s="524"/>
      <c r="M293" s="524"/>
      <c r="N293" s="524"/>
      <c r="O293" s="524"/>
      <c r="P293" s="524"/>
      <c r="Q293" s="523" t="s">
        <v>1817</v>
      </c>
    </row>
    <row r="294" spans="4:17" x14ac:dyDescent="0.2">
      <c r="D294" s="524" t="s">
        <v>3084</v>
      </c>
      <c r="E294" s="523" t="s">
        <v>3080</v>
      </c>
      <c r="F294" s="524"/>
      <c r="G294" s="523"/>
      <c r="H294" s="524"/>
      <c r="I294" s="524"/>
      <c r="J294" s="523" t="str">
        <f t="shared" si="5"/>
        <v/>
      </c>
      <c r="K294" s="524"/>
      <c r="L294" s="524"/>
      <c r="M294" s="524"/>
      <c r="N294" s="524"/>
      <c r="O294" s="524"/>
      <c r="P294" s="524"/>
      <c r="Q294" s="523" t="s">
        <v>1818</v>
      </c>
    </row>
    <row r="295" spans="4:17" x14ac:dyDescent="0.2">
      <c r="D295" s="524" t="s">
        <v>3085</v>
      </c>
      <c r="E295" s="523" t="s">
        <v>3080</v>
      </c>
      <c r="F295" s="524"/>
      <c r="G295" s="523"/>
      <c r="H295" s="524"/>
      <c r="I295" s="524"/>
      <c r="J295" s="523" t="str">
        <f t="shared" si="5"/>
        <v/>
      </c>
      <c r="K295" s="524"/>
      <c r="L295" s="524"/>
      <c r="M295" s="524"/>
      <c r="N295" s="524"/>
      <c r="O295" s="524"/>
      <c r="P295" s="524"/>
      <c r="Q295" s="523" t="s">
        <v>1819</v>
      </c>
    </row>
    <row r="296" spans="4:17" x14ac:dyDescent="0.2">
      <c r="D296" s="524" t="s">
        <v>3086</v>
      </c>
      <c r="E296" s="523" t="s">
        <v>3080</v>
      </c>
      <c r="F296" s="524"/>
      <c r="G296" s="523"/>
      <c r="H296" s="524"/>
      <c r="I296" s="524"/>
      <c r="J296" s="523" t="str">
        <f t="shared" si="5"/>
        <v/>
      </c>
      <c r="K296" s="524"/>
      <c r="L296" s="524"/>
      <c r="M296" s="524"/>
      <c r="N296" s="524"/>
      <c r="O296" s="524"/>
      <c r="P296" s="524"/>
      <c r="Q296" s="523" t="s">
        <v>1820</v>
      </c>
    </row>
    <row r="297" spans="4:17" x14ac:dyDescent="0.2">
      <c r="D297" s="524" t="s">
        <v>3087</v>
      </c>
      <c r="E297" s="523" t="s">
        <v>3080</v>
      </c>
      <c r="F297" s="524"/>
      <c r="G297" s="523"/>
      <c r="H297" s="524"/>
      <c r="I297" s="524"/>
      <c r="J297" s="523" t="str">
        <f t="shared" si="5"/>
        <v/>
      </c>
      <c r="K297" s="524"/>
      <c r="L297" s="524"/>
      <c r="M297" s="524"/>
      <c r="N297" s="524"/>
      <c r="O297" s="524"/>
      <c r="P297" s="524"/>
      <c r="Q297" s="523" t="s">
        <v>1821</v>
      </c>
    </row>
    <row r="298" spans="4:17" x14ac:dyDescent="0.2">
      <c r="D298" s="524" t="s">
        <v>3088</v>
      </c>
      <c r="E298" s="523" t="s">
        <v>3080</v>
      </c>
      <c r="F298" s="524"/>
      <c r="G298" s="523"/>
      <c r="H298" s="524"/>
      <c r="I298" s="524"/>
      <c r="J298" s="523" t="str">
        <f t="shared" si="5"/>
        <v/>
      </c>
      <c r="K298" s="524"/>
      <c r="L298" s="524"/>
      <c r="M298" s="524"/>
      <c r="N298" s="524"/>
      <c r="O298" s="524"/>
      <c r="P298" s="524"/>
      <c r="Q298" s="523" t="s">
        <v>1822</v>
      </c>
    </row>
    <row r="299" spans="4:17" x14ac:dyDescent="0.2">
      <c r="D299" s="524" t="s">
        <v>3089</v>
      </c>
      <c r="E299" s="523" t="s">
        <v>3080</v>
      </c>
      <c r="F299" s="524"/>
      <c r="G299" s="523"/>
      <c r="H299" s="524"/>
      <c r="I299" s="524"/>
      <c r="J299" s="523" t="str">
        <f t="shared" si="5"/>
        <v/>
      </c>
      <c r="K299" s="524"/>
      <c r="L299" s="524"/>
      <c r="M299" s="524"/>
      <c r="N299" s="524"/>
      <c r="O299" s="524"/>
      <c r="P299" s="524"/>
      <c r="Q299" s="523" t="s">
        <v>1823</v>
      </c>
    </row>
    <row r="300" spans="4:17" x14ac:dyDescent="0.2">
      <c r="D300" s="524" t="s">
        <v>3090</v>
      </c>
      <c r="E300" s="523" t="s">
        <v>3091</v>
      </c>
      <c r="F300" s="524"/>
      <c r="G300" s="523"/>
      <c r="H300" s="524"/>
      <c r="I300" s="524"/>
      <c r="J300" s="523" t="str">
        <f t="shared" si="5"/>
        <v/>
      </c>
      <c r="K300" s="524"/>
      <c r="L300" s="524"/>
      <c r="M300" s="524"/>
      <c r="N300" s="524"/>
      <c r="O300" s="524"/>
      <c r="P300" s="524"/>
      <c r="Q300" s="523" t="s">
        <v>1824</v>
      </c>
    </row>
    <row r="301" spans="4:17" x14ac:dyDescent="0.2">
      <c r="D301" s="524" t="s">
        <v>3092</v>
      </c>
      <c r="E301" s="523" t="s">
        <v>3091</v>
      </c>
      <c r="F301" s="524"/>
      <c r="G301" s="523"/>
      <c r="H301" s="524"/>
      <c r="I301" s="524"/>
      <c r="J301" s="523" t="str">
        <f t="shared" si="5"/>
        <v/>
      </c>
      <c r="K301" s="524"/>
      <c r="L301" s="524"/>
      <c r="M301" s="524"/>
      <c r="N301" s="524"/>
      <c r="O301" s="524"/>
      <c r="P301" s="524"/>
      <c r="Q301" s="523" t="s">
        <v>1825</v>
      </c>
    </row>
    <row r="302" spans="4:17" x14ac:dyDescent="0.2">
      <c r="D302" s="524" t="s">
        <v>3093</v>
      </c>
      <c r="E302" s="523" t="s">
        <v>3091</v>
      </c>
      <c r="F302" s="524"/>
      <c r="G302" s="523"/>
      <c r="H302" s="524"/>
      <c r="I302" s="524"/>
      <c r="J302" s="523" t="str">
        <f t="shared" si="5"/>
        <v/>
      </c>
      <c r="K302" s="524"/>
      <c r="L302" s="524"/>
      <c r="M302" s="524"/>
      <c r="N302" s="524"/>
      <c r="O302" s="524"/>
      <c r="P302" s="524"/>
      <c r="Q302" s="523" t="s">
        <v>1826</v>
      </c>
    </row>
    <row r="303" spans="4:17" x14ac:dyDescent="0.2">
      <c r="D303" s="524" t="s">
        <v>3094</v>
      </c>
      <c r="E303" s="523" t="s">
        <v>3091</v>
      </c>
      <c r="F303" s="524"/>
      <c r="G303" s="523"/>
      <c r="H303" s="524"/>
      <c r="I303" s="524"/>
      <c r="J303" s="523" t="str">
        <f t="shared" si="5"/>
        <v/>
      </c>
      <c r="K303" s="524"/>
      <c r="L303" s="524"/>
      <c r="M303" s="524"/>
      <c r="N303" s="524"/>
      <c r="O303" s="524"/>
      <c r="P303" s="524"/>
      <c r="Q303" s="523" t="s">
        <v>1827</v>
      </c>
    </row>
    <row r="304" spans="4:17" x14ac:dyDescent="0.2">
      <c r="D304" s="524" t="s">
        <v>3095</v>
      </c>
      <c r="E304" s="523" t="s">
        <v>3091</v>
      </c>
      <c r="F304" s="524"/>
      <c r="G304" s="523"/>
      <c r="H304" s="524"/>
      <c r="I304" s="524"/>
      <c r="J304" s="523" t="str">
        <f t="shared" si="5"/>
        <v/>
      </c>
      <c r="K304" s="524"/>
      <c r="L304" s="524"/>
      <c r="M304" s="524"/>
      <c r="N304" s="524"/>
      <c r="O304" s="524"/>
      <c r="P304" s="524"/>
      <c r="Q304" s="523" t="s">
        <v>1828</v>
      </c>
    </row>
    <row r="305" spans="4:19" x14ac:dyDescent="0.2">
      <c r="D305" s="524" t="s">
        <v>3096</v>
      </c>
      <c r="E305" s="523" t="s">
        <v>3091</v>
      </c>
      <c r="F305" s="524"/>
      <c r="G305" s="523"/>
      <c r="H305" s="524"/>
      <c r="I305" s="524"/>
      <c r="J305" s="523" t="str">
        <f t="shared" si="5"/>
        <v/>
      </c>
      <c r="K305" s="524"/>
      <c r="L305" s="524"/>
      <c r="M305" s="524"/>
      <c r="N305" s="524"/>
      <c r="O305" s="524"/>
      <c r="P305" s="524"/>
      <c r="Q305" s="523" t="s">
        <v>1829</v>
      </c>
    </row>
    <row r="306" spans="4:19" x14ac:dyDescent="0.2">
      <c r="D306" s="524" t="s">
        <v>3097</v>
      </c>
      <c r="E306" s="523" t="s">
        <v>3091</v>
      </c>
      <c r="F306" s="524"/>
      <c r="G306" s="523"/>
      <c r="H306" s="524"/>
      <c r="I306" s="524"/>
      <c r="J306" s="523" t="str">
        <f t="shared" si="5"/>
        <v/>
      </c>
      <c r="K306" s="524"/>
      <c r="L306" s="524"/>
      <c r="M306" s="524"/>
      <c r="N306" s="524"/>
      <c r="O306" s="524"/>
      <c r="P306" s="524"/>
      <c r="Q306" s="523" t="s">
        <v>1830</v>
      </c>
    </row>
    <row r="307" spans="4:19" x14ac:dyDescent="0.2">
      <c r="D307" s="524" t="s">
        <v>3098</v>
      </c>
      <c r="E307" s="523" t="s">
        <v>3091</v>
      </c>
      <c r="F307" s="524"/>
      <c r="G307" s="523"/>
      <c r="H307" s="524"/>
      <c r="I307" s="524"/>
      <c r="J307" s="523" t="str">
        <f t="shared" si="5"/>
        <v/>
      </c>
      <c r="K307" s="524"/>
      <c r="L307" s="524"/>
      <c r="M307" s="524"/>
      <c r="N307" s="524"/>
      <c r="O307" s="524"/>
      <c r="P307" s="524"/>
      <c r="Q307" s="523" t="s">
        <v>1831</v>
      </c>
    </row>
    <row r="308" spans="4:19" x14ac:dyDescent="0.2">
      <c r="D308" s="524" t="s">
        <v>3099</v>
      </c>
      <c r="E308" s="523" t="s">
        <v>3091</v>
      </c>
      <c r="F308" s="524"/>
      <c r="G308" s="523"/>
      <c r="H308" s="524"/>
      <c r="I308" s="524"/>
      <c r="J308" s="523" t="str">
        <f t="shared" si="5"/>
        <v/>
      </c>
      <c r="K308" s="524"/>
      <c r="L308" s="524"/>
      <c r="M308" s="524"/>
      <c r="N308" s="524"/>
      <c r="O308" s="524"/>
      <c r="P308" s="524"/>
      <c r="Q308" s="523" t="s">
        <v>1832</v>
      </c>
    </row>
    <row r="309" spans="4:19" x14ac:dyDescent="0.2">
      <c r="D309" s="524" t="s">
        <v>3100</v>
      </c>
      <c r="E309" s="523" t="s">
        <v>3091</v>
      </c>
      <c r="F309" s="524"/>
      <c r="G309" s="523"/>
      <c r="H309" s="524"/>
      <c r="I309" s="524"/>
      <c r="J309" s="523" t="str">
        <f t="shared" si="5"/>
        <v/>
      </c>
      <c r="K309" s="524"/>
      <c r="L309" s="524"/>
      <c r="M309" s="524"/>
      <c r="N309" s="524"/>
      <c r="O309" s="524"/>
      <c r="P309" s="524"/>
      <c r="Q309" s="523" t="s">
        <v>1833</v>
      </c>
    </row>
    <row r="313" spans="4:19" x14ac:dyDescent="0.2">
      <c r="D313" s="9" t="s">
        <v>160</v>
      </c>
    </row>
    <row r="314" spans="4:19" x14ac:dyDescent="0.2">
      <c r="D314" s="523" t="s">
        <v>162</v>
      </c>
      <c r="E314" s="523" t="s">
        <v>164</v>
      </c>
      <c r="F314" s="523" t="s">
        <v>340</v>
      </c>
      <c r="G314" s="523"/>
      <c r="H314" s="523" t="s">
        <v>334</v>
      </c>
      <c r="I314" s="523" t="s">
        <v>336</v>
      </c>
      <c r="J314" s="523" t="s">
        <v>152</v>
      </c>
      <c r="K314" s="523" t="s">
        <v>2</v>
      </c>
      <c r="L314" s="523" t="s">
        <v>3</v>
      </c>
      <c r="M314" s="523" t="s">
        <v>4</v>
      </c>
      <c r="N314" s="523" t="s">
        <v>140</v>
      </c>
      <c r="O314" s="523" t="s">
        <v>7</v>
      </c>
      <c r="P314" s="523" t="s">
        <v>5</v>
      </c>
      <c r="Q314" s="523" t="s">
        <v>226</v>
      </c>
      <c r="R314" s="523" t="s">
        <v>228</v>
      </c>
      <c r="S314" s="523" t="s">
        <v>30</v>
      </c>
    </row>
    <row r="315" spans="4:19" hidden="1" x14ac:dyDescent="0.2">
      <c r="D315" s="524" t="s">
        <v>161</v>
      </c>
      <c r="E315" s="523" t="s">
        <v>163</v>
      </c>
      <c r="F315" s="524" t="s">
        <v>339</v>
      </c>
      <c r="G315" s="523"/>
      <c r="H315" s="524" t="s">
        <v>333</v>
      </c>
      <c r="I315" s="524" t="s">
        <v>335</v>
      </c>
      <c r="J315" s="523" t="str">
        <f>F315&amp;H315&amp;I315</f>
        <v>[Coverage Indicator Name  - FR][Category FR][Disaggregation FR]</v>
      </c>
      <c r="K315" s="534" t="s">
        <v>39</v>
      </c>
      <c r="L315" s="534" t="s">
        <v>40</v>
      </c>
      <c r="M315" s="535" t="s">
        <v>165</v>
      </c>
      <c r="N315" s="524" t="s">
        <v>41</v>
      </c>
      <c r="O315" s="524" t="s">
        <v>20</v>
      </c>
      <c r="P315" s="524" t="s">
        <v>56</v>
      </c>
      <c r="Q315" s="524" t="s">
        <v>225</v>
      </c>
      <c r="R315" s="524" t="s">
        <v>227</v>
      </c>
      <c r="S315" s="523" t="s">
        <v>29</v>
      </c>
    </row>
    <row r="316" spans="4:19" x14ac:dyDescent="0.2">
      <c r="D316" s="524" t="s">
        <v>3101</v>
      </c>
      <c r="E316" s="523" t="s">
        <v>3102</v>
      </c>
      <c r="F316" s="524" t="s">
        <v>2332</v>
      </c>
      <c r="G316" s="523"/>
      <c r="H316" s="524" t="s">
        <v>2333</v>
      </c>
      <c r="I316" s="524" t="s">
        <v>2334</v>
      </c>
      <c r="J316" s="523" t="str">
        <f t="shared" ref="J316:J379" si="6">F316&amp;H316&amp;I316</f>
        <v>VC-3(M): Nombre de moustiquaires imprégnées d'insecticide de longue durée distribuées de manière continue aux groupes à risque ciblesGroupe à risque cibleFemmes enceintes</v>
      </c>
      <c r="K316" s="534">
        <v>4624</v>
      </c>
      <c r="L316" s="534">
        <v>33750</v>
      </c>
      <c r="M316" s="535">
        <v>0.13700000000000001</v>
      </c>
      <c r="N316" s="524" t="s">
        <v>386</v>
      </c>
      <c r="O316" s="524" t="s">
        <v>858</v>
      </c>
      <c r="P316" s="524"/>
      <c r="Q316" s="524"/>
      <c r="R316" s="524"/>
      <c r="S316" s="523" t="s">
        <v>1834</v>
      </c>
    </row>
    <row r="317" spans="4:19" x14ac:dyDescent="0.2">
      <c r="D317" s="524" t="s">
        <v>3103</v>
      </c>
      <c r="E317" s="523" t="s">
        <v>3102</v>
      </c>
      <c r="F317" s="524" t="s">
        <v>2332</v>
      </c>
      <c r="G317" s="523"/>
      <c r="H317" s="524" t="s">
        <v>2333</v>
      </c>
      <c r="I317" s="524" t="s">
        <v>2336</v>
      </c>
      <c r="J317" s="523" t="str">
        <f t="shared" si="6"/>
        <v>VC-3(M): Nombre de moustiquaires imprégnées d'insecticide de longue durée distribuées de manière continue aux groupes à risque ciblesGroupe à risque cibleEnfants &lt;5 ans</v>
      </c>
      <c r="K317" s="534">
        <v>7810</v>
      </c>
      <c r="L317" s="534">
        <v>15882</v>
      </c>
      <c r="M317" s="535">
        <v>0.49199999999999999</v>
      </c>
      <c r="N317" s="524" t="s">
        <v>386</v>
      </c>
      <c r="O317" s="524" t="s">
        <v>858</v>
      </c>
      <c r="P317" s="524"/>
      <c r="Q317" s="524"/>
      <c r="R317" s="524"/>
      <c r="S317" s="523" t="s">
        <v>1835</v>
      </c>
    </row>
    <row r="318" spans="4:19" x14ac:dyDescent="0.2">
      <c r="D318" s="524" t="s">
        <v>3104</v>
      </c>
      <c r="E318" s="523" t="s">
        <v>3102</v>
      </c>
      <c r="F318" s="524" t="s">
        <v>2332</v>
      </c>
      <c r="G318" s="523"/>
      <c r="H318" s="524" t="s">
        <v>2333</v>
      </c>
      <c r="I318" s="524" t="s">
        <v>2338</v>
      </c>
      <c r="J318" s="523" t="str">
        <f t="shared" si="6"/>
        <v>VC-3(M): Nombre de moustiquaires imprégnées d'insecticide de longue durée distribuées de manière continue aux groupes à risque ciblesGroupe à risque cibleMigrants / réfugiés / personnes déplacées</v>
      </c>
      <c r="K318" s="534"/>
      <c r="L318" s="534"/>
      <c r="M318" s="535"/>
      <c r="N318" s="524"/>
      <c r="O318" s="524"/>
      <c r="P318" s="524" t="s">
        <v>1836</v>
      </c>
      <c r="Q318" s="524"/>
      <c r="R318" s="524"/>
      <c r="S318" s="523" t="s">
        <v>1837</v>
      </c>
    </row>
    <row r="319" spans="4:19" x14ac:dyDescent="0.2">
      <c r="D319" s="524" t="s">
        <v>3105</v>
      </c>
      <c r="E319" s="523" t="s">
        <v>3102</v>
      </c>
      <c r="F319" s="524" t="s">
        <v>2332</v>
      </c>
      <c r="G319" s="523"/>
      <c r="H319" s="524" t="s">
        <v>2333</v>
      </c>
      <c r="I319" s="524" t="s">
        <v>2340</v>
      </c>
      <c r="J319" s="523" t="str">
        <f t="shared" si="6"/>
        <v>VC-3(M): Nombre de moustiquaires imprégnées d'insecticide de longue durée distribuées de manière continue aux groupes à risque ciblesGroupe à risque cibleAutre groupe à risque cible - à préciser</v>
      </c>
      <c r="K319" s="534"/>
      <c r="L319" s="534"/>
      <c r="M319" s="535"/>
      <c r="N319" s="524"/>
      <c r="O319" s="524"/>
      <c r="P319" s="524" t="s">
        <v>1836</v>
      </c>
      <c r="Q319" s="524"/>
      <c r="R319" s="524"/>
      <c r="S319" s="523" t="s">
        <v>1838</v>
      </c>
    </row>
    <row r="320" spans="4:19" x14ac:dyDescent="0.2">
      <c r="D320" s="524" t="s">
        <v>3106</v>
      </c>
      <c r="E320" s="523" t="s">
        <v>3102</v>
      </c>
      <c r="F320" s="524" t="s">
        <v>2332</v>
      </c>
      <c r="G320" s="523"/>
      <c r="H320" s="524" t="s">
        <v>2333</v>
      </c>
      <c r="I320" s="524" t="s">
        <v>2342</v>
      </c>
      <c r="J320" s="523" t="str">
        <f t="shared" si="6"/>
        <v>VC-3(M): Nombre de moustiquaires imprégnées d'insecticide de longue durée distribuées de manière continue aux groupes à risque ciblesGroupe à risque cibleEnfants scolarisés</v>
      </c>
      <c r="K320" s="534"/>
      <c r="L320" s="534"/>
      <c r="M320" s="535"/>
      <c r="N320" s="524"/>
      <c r="O320" s="524"/>
      <c r="P320" s="524" t="s">
        <v>1836</v>
      </c>
      <c r="Q320" s="524"/>
      <c r="R320" s="524"/>
      <c r="S320" s="523" t="s">
        <v>1839</v>
      </c>
    </row>
    <row r="321" spans="4:19" x14ac:dyDescent="0.2">
      <c r="D321" s="524" t="s">
        <v>3107</v>
      </c>
      <c r="E321" s="523" t="s">
        <v>3102</v>
      </c>
      <c r="F321" s="524" t="s">
        <v>2332</v>
      </c>
      <c r="G321" s="523"/>
      <c r="H321" s="524"/>
      <c r="I321" s="524"/>
      <c r="J321" s="523" t="str">
        <f t="shared" si="6"/>
        <v>VC-3(M): Nombre de moustiquaires imprégnées d'insecticide de longue durée distribuées de manière continue aux groupes à risque cibles</v>
      </c>
      <c r="K321" s="534"/>
      <c r="L321" s="534"/>
      <c r="M321" s="535"/>
      <c r="N321" s="524"/>
      <c r="O321" s="524"/>
      <c r="P321" s="524"/>
      <c r="Q321" s="524"/>
      <c r="R321" s="524"/>
      <c r="S321" s="523" t="s">
        <v>1840</v>
      </c>
    </row>
    <row r="322" spans="4:19" x14ac:dyDescent="0.2">
      <c r="D322" s="524" t="s">
        <v>3108</v>
      </c>
      <c r="E322" s="523" t="s">
        <v>3102</v>
      </c>
      <c r="F322" s="524" t="s">
        <v>2332</v>
      </c>
      <c r="G322" s="523"/>
      <c r="H322" s="524"/>
      <c r="I322" s="524"/>
      <c r="J322" s="523" t="str">
        <f t="shared" si="6"/>
        <v>VC-3(M): Nombre de moustiquaires imprégnées d'insecticide de longue durée distribuées de manière continue aux groupes à risque cibles</v>
      </c>
      <c r="K322" s="534"/>
      <c r="L322" s="534"/>
      <c r="M322" s="535"/>
      <c r="N322" s="524"/>
      <c r="O322" s="524"/>
      <c r="P322" s="524"/>
      <c r="Q322" s="524"/>
      <c r="R322" s="524"/>
      <c r="S322" s="523" t="s">
        <v>1841</v>
      </c>
    </row>
    <row r="323" spans="4:19" x14ac:dyDescent="0.2">
      <c r="D323" s="524" t="s">
        <v>3109</v>
      </c>
      <c r="E323" s="523" t="s">
        <v>3102</v>
      </c>
      <c r="F323" s="524" t="s">
        <v>2332</v>
      </c>
      <c r="G323" s="523"/>
      <c r="H323" s="524"/>
      <c r="I323" s="524"/>
      <c r="J323" s="523" t="str">
        <f t="shared" si="6"/>
        <v>VC-3(M): Nombre de moustiquaires imprégnées d'insecticide de longue durée distribuées de manière continue aux groupes à risque cibles</v>
      </c>
      <c r="K323" s="534"/>
      <c r="L323" s="534"/>
      <c r="M323" s="535"/>
      <c r="N323" s="524"/>
      <c r="O323" s="524"/>
      <c r="P323" s="524"/>
      <c r="Q323" s="524"/>
      <c r="R323" s="524"/>
      <c r="S323" s="523" t="s">
        <v>1842</v>
      </c>
    </row>
    <row r="324" spans="4:19" x14ac:dyDescent="0.2">
      <c r="D324" s="524" t="s">
        <v>3110</v>
      </c>
      <c r="E324" s="523" t="s">
        <v>3102</v>
      </c>
      <c r="F324" s="524" t="s">
        <v>2332</v>
      </c>
      <c r="G324" s="523"/>
      <c r="H324" s="524"/>
      <c r="I324" s="524"/>
      <c r="J324" s="523" t="str">
        <f t="shared" si="6"/>
        <v>VC-3(M): Nombre de moustiquaires imprégnées d'insecticide de longue durée distribuées de manière continue aux groupes à risque cibles</v>
      </c>
      <c r="K324" s="534"/>
      <c r="L324" s="534"/>
      <c r="M324" s="535"/>
      <c r="N324" s="524"/>
      <c r="O324" s="524"/>
      <c r="P324" s="524"/>
      <c r="Q324" s="524"/>
      <c r="R324" s="524"/>
      <c r="S324" s="523" t="s">
        <v>1843</v>
      </c>
    </row>
    <row r="325" spans="4:19" x14ac:dyDescent="0.2">
      <c r="D325" s="524" t="s">
        <v>3111</v>
      </c>
      <c r="E325" s="523" t="s">
        <v>3102</v>
      </c>
      <c r="F325" s="524" t="s">
        <v>2332</v>
      </c>
      <c r="G325" s="523"/>
      <c r="H325" s="524"/>
      <c r="I325" s="524"/>
      <c r="J325" s="523" t="str">
        <f t="shared" si="6"/>
        <v>VC-3(M): Nombre de moustiquaires imprégnées d'insecticide de longue durée distribuées de manière continue aux groupes à risque cibles</v>
      </c>
      <c r="K325" s="534"/>
      <c r="L325" s="534"/>
      <c r="M325" s="535"/>
      <c r="N325" s="524"/>
      <c r="O325" s="524"/>
      <c r="P325" s="524"/>
      <c r="Q325" s="524"/>
      <c r="R325" s="524"/>
      <c r="S325" s="523" t="s">
        <v>1844</v>
      </c>
    </row>
    <row r="326" spans="4:19" x14ac:dyDescent="0.2">
      <c r="D326" s="524" t="s">
        <v>3112</v>
      </c>
      <c r="E326" s="523" t="s">
        <v>3113</v>
      </c>
      <c r="F326" s="524" t="s">
        <v>2550</v>
      </c>
      <c r="G326" s="523"/>
      <c r="H326" s="524"/>
      <c r="I326" s="524"/>
      <c r="J326" s="523" t="str">
        <f t="shared" si="6"/>
        <v>VC-5: Proportion de ménages dans les zones cibles ayant reçu une pulvérisation intradomiciliaire d'insecticide à effet rémanent au cours de la période couverte par le rapport</v>
      </c>
      <c r="K326" s="534"/>
      <c r="L326" s="534"/>
      <c r="M326" s="535"/>
      <c r="N326" s="524"/>
      <c r="O326" s="524"/>
      <c r="P326" s="524"/>
      <c r="Q326" s="524"/>
      <c r="R326" s="524"/>
      <c r="S326" s="523" t="s">
        <v>1906</v>
      </c>
    </row>
    <row r="327" spans="4:19" x14ac:dyDescent="0.2">
      <c r="D327" s="524" t="s">
        <v>3114</v>
      </c>
      <c r="E327" s="523" t="s">
        <v>3113</v>
      </c>
      <c r="F327" s="524" t="s">
        <v>2550</v>
      </c>
      <c r="G327" s="523"/>
      <c r="H327" s="524"/>
      <c r="I327" s="524"/>
      <c r="J327" s="523" t="str">
        <f t="shared" si="6"/>
        <v>VC-5: Proportion de ménages dans les zones cibles ayant reçu une pulvérisation intradomiciliaire d'insecticide à effet rémanent au cours de la période couverte par le rapport</v>
      </c>
      <c r="K327" s="534"/>
      <c r="L327" s="534"/>
      <c r="M327" s="535"/>
      <c r="N327" s="524"/>
      <c r="O327" s="524"/>
      <c r="P327" s="524"/>
      <c r="Q327" s="524"/>
      <c r="R327" s="524"/>
      <c r="S327" s="523" t="s">
        <v>1907</v>
      </c>
    </row>
    <row r="328" spans="4:19" x14ac:dyDescent="0.2">
      <c r="D328" s="524" t="s">
        <v>3115</v>
      </c>
      <c r="E328" s="523" t="s">
        <v>3113</v>
      </c>
      <c r="F328" s="524" t="s">
        <v>2550</v>
      </c>
      <c r="G328" s="523"/>
      <c r="H328" s="524"/>
      <c r="I328" s="524"/>
      <c r="J328" s="523" t="str">
        <f t="shared" si="6"/>
        <v>VC-5: Proportion de ménages dans les zones cibles ayant reçu une pulvérisation intradomiciliaire d'insecticide à effet rémanent au cours de la période couverte par le rapport</v>
      </c>
      <c r="K328" s="534"/>
      <c r="L328" s="534"/>
      <c r="M328" s="535"/>
      <c r="N328" s="524"/>
      <c r="O328" s="524"/>
      <c r="P328" s="524"/>
      <c r="Q328" s="524"/>
      <c r="R328" s="524"/>
      <c r="S328" s="523" t="s">
        <v>1908</v>
      </c>
    </row>
    <row r="329" spans="4:19" x14ac:dyDescent="0.2">
      <c r="D329" s="524" t="s">
        <v>3116</v>
      </c>
      <c r="E329" s="523" t="s">
        <v>3113</v>
      </c>
      <c r="F329" s="524" t="s">
        <v>2550</v>
      </c>
      <c r="G329" s="523"/>
      <c r="H329" s="524"/>
      <c r="I329" s="524"/>
      <c r="J329" s="523" t="str">
        <f t="shared" si="6"/>
        <v>VC-5: Proportion de ménages dans les zones cibles ayant reçu une pulvérisation intradomiciliaire d'insecticide à effet rémanent au cours de la période couverte par le rapport</v>
      </c>
      <c r="K329" s="534"/>
      <c r="L329" s="534"/>
      <c r="M329" s="535"/>
      <c r="N329" s="524"/>
      <c r="O329" s="524"/>
      <c r="P329" s="524"/>
      <c r="Q329" s="524"/>
      <c r="R329" s="524"/>
      <c r="S329" s="523" t="s">
        <v>1909</v>
      </c>
    </row>
    <row r="330" spans="4:19" x14ac:dyDescent="0.2">
      <c r="D330" s="524" t="s">
        <v>3117</v>
      </c>
      <c r="E330" s="523" t="s">
        <v>3113</v>
      </c>
      <c r="F330" s="524" t="s">
        <v>2550</v>
      </c>
      <c r="G330" s="523"/>
      <c r="H330" s="524"/>
      <c r="I330" s="524"/>
      <c r="J330" s="523" t="str">
        <f t="shared" si="6"/>
        <v>VC-5: Proportion de ménages dans les zones cibles ayant reçu une pulvérisation intradomiciliaire d'insecticide à effet rémanent au cours de la période couverte par le rapport</v>
      </c>
      <c r="K330" s="534"/>
      <c r="L330" s="534"/>
      <c r="M330" s="535"/>
      <c r="N330" s="524"/>
      <c r="O330" s="524"/>
      <c r="P330" s="524"/>
      <c r="Q330" s="524"/>
      <c r="R330" s="524"/>
      <c r="S330" s="523" t="s">
        <v>1910</v>
      </c>
    </row>
    <row r="331" spans="4:19" x14ac:dyDescent="0.2">
      <c r="D331" s="524" t="s">
        <v>3118</v>
      </c>
      <c r="E331" s="523" t="s">
        <v>3113</v>
      </c>
      <c r="F331" s="524" t="s">
        <v>2550</v>
      </c>
      <c r="G331" s="523"/>
      <c r="H331" s="524"/>
      <c r="I331" s="524"/>
      <c r="J331" s="523" t="str">
        <f t="shared" si="6"/>
        <v>VC-5: Proportion de ménages dans les zones cibles ayant reçu une pulvérisation intradomiciliaire d'insecticide à effet rémanent au cours de la période couverte par le rapport</v>
      </c>
      <c r="K331" s="534"/>
      <c r="L331" s="534"/>
      <c r="M331" s="535"/>
      <c r="N331" s="524"/>
      <c r="O331" s="524"/>
      <c r="P331" s="524"/>
      <c r="Q331" s="524"/>
      <c r="R331" s="524"/>
      <c r="S331" s="523" t="s">
        <v>1911</v>
      </c>
    </row>
    <row r="332" spans="4:19" x14ac:dyDescent="0.2">
      <c r="D332" s="524" t="s">
        <v>3119</v>
      </c>
      <c r="E332" s="523" t="s">
        <v>3113</v>
      </c>
      <c r="F332" s="524" t="s">
        <v>2550</v>
      </c>
      <c r="G332" s="523"/>
      <c r="H332" s="524"/>
      <c r="I332" s="524"/>
      <c r="J332" s="523" t="str">
        <f t="shared" si="6"/>
        <v>VC-5: Proportion de ménages dans les zones cibles ayant reçu une pulvérisation intradomiciliaire d'insecticide à effet rémanent au cours de la période couverte par le rapport</v>
      </c>
      <c r="K332" s="534"/>
      <c r="L332" s="534"/>
      <c r="M332" s="535"/>
      <c r="N332" s="524"/>
      <c r="O332" s="524"/>
      <c r="P332" s="524"/>
      <c r="Q332" s="524"/>
      <c r="R332" s="524"/>
      <c r="S332" s="523" t="s">
        <v>1912</v>
      </c>
    </row>
    <row r="333" spans="4:19" x14ac:dyDescent="0.2">
      <c r="D333" s="524" t="s">
        <v>3120</v>
      </c>
      <c r="E333" s="523" t="s">
        <v>3113</v>
      </c>
      <c r="F333" s="524" t="s">
        <v>2550</v>
      </c>
      <c r="G333" s="523"/>
      <c r="H333" s="524"/>
      <c r="I333" s="524"/>
      <c r="J333" s="523" t="str">
        <f t="shared" si="6"/>
        <v>VC-5: Proportion de ménages dans les zones cibles ayant reçu une pulvérisation intradomiciliaire d'insecticide à effet rémanent au cours de la période couverte par le rapport</v>
      </c>
      <c r="K333" s="534"/>
      <c r="L333" s="534"/>
      <c r="M333" s="535"/>
      <c r="N333" s="524"/>
      <c r="O333" s="524"/>
      <c r="P333" s="524"/>
      <c r="Q333" s="524"/>
      <c r="R333" s="524"/>
      <c r="S333" s="523" t="s">
        <v>1913</v>
      </c>
    </row>
    <row r="334" spans="4:19" x14ac:dyDescent="0.2">
      <c r="D334" s="524" t="s">
        <v>3121</v>
      </c>
      <c r="E334" s="523" t="s">
        <v>3113</v>
      </c>
      <c r="F334" s="524" t="s">
        <v>2550</v>
      </c>
      <c r="G334" s="523"/>
      <c r="H334" s="524"/>
      <c r="I334" s="524"/>
      <c r="J334" s="523" t="str">
        <f t="shared" si="6"/>
        <v>VC-5: Proportion de ménages dans les zones cibles ayant reçu une pulvérisation intradomiciliaire d'insecticide à effet rémanent au cours de la période couverte par le rapport</v>
      </c>
      <c r="K334" s="534"/>
      <c r="L334" s="534"/>
      <c r="M334" s="535"/>
      <c r="N334" s="524"/>
      <c r="O334" s="524"/>
      <c r="P334" s="524"/>
      <c r="Q334" s="524"/>
      <c r="R334" s="524"/>
      <c r="S334" s="523" t="s">
        <v>1914</v>
      </c>
    </row>
    <row r="335" spans="4:19" x14ac:dyDescent="0.2">
      <c r="D335" s="524" t="s">
        <v>3122</v>
      </c>
      <c r="E335" s="523" t="s">
        <v>3113</v>
      </c>
      <c r="F335" s="524" t="s">
        <v>2550</v>
      </c>
      <c r="G335" s="523"/>
      <c r="H335" s="524"/>
      <c r="I335" s="524"/>
      <c r="J335" s="523" t="str">
        <f t="shared" si="6"/>
        <v>VC-5: Proportion de ménages dans les zones cibles ayant reçu une pulvérisation intradomiciliaire d'insecticide à effet rémanent au cours de la période couverte par le rapport</v>
      </c>
      <c r="K335" s="534"/>
      <c r="L335" s="534"/>
      <c r="M335" s="535"/>
      <c r="N335" s="524"/>
      <c r="O335" s="524"/>
      <c r="P335" s="524"/>
      <c r="Q335" s="524"/>
      <c r="R335" s="524"/>
      <c r="S335" s="523" t="s">
        <v>1915</v>
      </c>
    </row>
    <row r="336" spans="4:19" ht="267.75" x14ac:dyDescent="0.2">
      <c r="D336" s="524" t="s">
        <v>3123</v>
      </c>
      <c r="E336" s="523" t="s">
        <v>3124</v>
      </c>
      <c r="F336" s="524" t="s">
        <v>2344</v>
      </c>
      <c r="G336" s="523"/>
      <c r="H336" s="524" t="s">
        <v>2150</v>
      </c>
      <c r="I336" s="524" t="s">
        <v>2202</v>
      </c>
      <c r="J336" s="523" t="str">
        <f t="shared" si="6"/>
        <v>CM-1a(M): Proportion de cas suspect de paludisme soumis à un test parasitologique dans des établissements de santé du secteur publicAge&lt;5 ans</v>
      </c>
      <c r="K336" s="534">
        <v>1033</v>
      </c>
      <c r="L336" s="534">
        <v>60251</v>
      </c>
      <c r="M336" s="535">
        <v>1.7144943652387501E-2</v>
      </c>
      <c r="N336" s="524" t="s">
        <v>386</v>
      </c>
      <c r="O336" s="524" t="s">
        <v>858</v>
      </c>
      <c r="P336" s="536" t="s">
        <v>1855</v>
      </c>
      <c r="Q336" s="524"/>
      <c r="R336" s="524"/>
      <c r="S336" s="523" t="s">
        <v>1856</v>
      </c>
    </row>
    <row r="337" spans="4:19" ht="255" x14ac:dyDescent="0.2">
      <c r="D337" s="524" t="s">
        <v>3125</v>
      </c>
      <c r="E337" s="523" t="s">
        <v>3124</v>
      </c>
      <c r="F337" s="524" t="s">
        <v>2344</v>
      </c>
      <c r="G337" s="523"/>
      <c r="H337" s="524" t="s">
        <v>2150</v>
      </c>
      <c r="I337" s="524" t="s">
        <v>2204</v>
      </c>
      <c r="J337" s="523" t="str">
        <f t="shared" si="6"/>
        <v>CM-1a(M): Proportion de cas suspect de paludisme soumis à un test parasitologique dans des établissements de santé du secteur publicAge+ de 5 ans</v>
      </c>
      <c r="K337" s="534">
        <v>59218</v>
      </c>
      <c r="L337" s="534">
        <v>60251</v>
      </c>
      <c r="M337" s="535">
        <v>0.98285505634761305</v>
      </c>
      <c r="N337" s="524" t="s">
        <v>386</v>
      </c>
      <c r="O337" s="524" t="s">
        <v>858</v>
      </c>
      <c r="P337" s="536" t="s">
        <v>1857</v>
      </c>
      <c r="Q337" s="524"/>
      <c r="R337" s="524"/>
      <c r="S337" s="523" t="s">
        <v>1858</v>
      </c>
    </row>
    <row r="338" spans="4:19" ht="255" x14ac:dyDescent="0.2">
      <c r="D338" s="524" t="s">
        <v>3126</v>
      </c>
      <c r="E338" s="523" t="s">
        <v>3124</v>
      </c>
      <c r="F338" s="524" t="s">
        <v>2344</v>
      </c>
      <c r="G338" s="523"/>
      <c r="H338" s="524" t="s">
        <v>2172</v>
      </c>
      <c r="I338" s="524" t="s">
        <v>2173</v>
      </c>
      <c r="J338" s="523" t="str">
        <f t="shared" si="6"/>
        <v>CM-1a(M): Proportion de cas suspect de paludisme soumis à un test parasitologique dans des établissements de santé du secteur publicType de testsMicroscopie</v>
      </c>
      <c r="K338" s="534">
        <v>19200</v>
      </c>
      <c r="L338" s="534">
        <v>60251</v>
      </c>
      <c r="M338" s="535">
        <v>31.866691009277901</v>
      </c>
      <c r="N338" s="524" t="s">
        <v>386</v>
      </c>
      <c r="O338" s="524" t="s">
        <v>858</v>
      </c>
      <c r="P338" s="536" t="s">
        <v>1859</v>
      </c>
      <c r="Q338" s="524"/>
      <c r="R338" s="524"/>
      <c r="S338" s="523" t="s">
        <v>1860</v>
      </c>
    </row>
    <row r="339" spans="4:19" ht="255" x14ac:dyDescent="0.2">
      <c r="D339" s="524" t="s">
        <v>3127</v>
      </c>
      <c r="E339" s="523" t="s">
        <v>3124</v>
      </c>
      <c r="F339" s="524" t="s">
        <v>2344</v>
      </c>
      <c r="G339" s="523"/>
      <c r="H339" s="524" t="s">
        <v>2172</v>
      </c>
      <c r="I339" s="524" t="s">
        <v>2175</v>
      </c>
      <c r="J339" s="523" t="str">
        <f t="shared" si="6"/>
        <v>CM-1a(M): Proportion de cas suspect de paludisme soumis à un test parasitologique dans des établissements de santé du secteur publicType de testsTest de dépistage rapide</v>
      </c>
      <c r="K339" s="534">
        <v>41051</v>
      </c>
      <c r="L339" s="534">
        <v>60251</v>
      </c>
      <c r="M339" s="535">
        <v>68.133308990722099</v>
      </c>
      <c r="N339" s="524" t="s">
        <v>386</v>
      </c>
      <c r="O339" s="524" t="s">
        <v>858</v>
      </c>
      <c r="P339" s="536" t="s">
        <v>1861</v>
      </c>
      <c r="Q339" s="524"/>
      <c r="R339" s="524"/>
      <c r="S339" s="523" t="s">
        <v>1862</v>
      </c>
    </row>
    <row r="340" spans="4:19" x14ac:dyDescent="0.2">
      <c r="D340" s="524" t="s">
        <v>3128</v>
      </c>
      <c r="E340" s="523" t="s">
        <v>3124</v>
      </c>
      <c r="F340" s="524" t="s">
        <v>2344</v>
      </c>
      <c r="G340" s="523"/>
      <c r="H340" s="524"/>
      <c r="I340" s="524"/>
      <c r="J340" s="523" t="str">
        <f t="shared" si="6"/>
        <v>CM-1a(M): Proportion de cas suspect de paludisme soumis à un test parasitologique dans des établissements de santé du secteur public</v>
      </c>
      <c r="K340" s="534"/>
      <c r="L340" s="534"/>
      <c r="M340" s="535"/>
      <c r="N340" s="524"/>
      <c r="O340" s="524"/>
      <c r="P340" s="524"/>
      <c r="Q340" s="524"/>
      <c r="R340" s="524"/>
      <c r="S340" s="523" t="s">
        <v>1863</v>
      </c>
    </row>
    <row r="341" spans="4:19" x14ac:dyDescent="0.2">
      <c r="D341" s="524" t="s">
        <v>3129</v>
      </c>
      <c r="E341" s="523" t="s">
        <v>3124</v>
      </c>
      <c r="F341" s="524" t="s">
        <v>2344</v>
      </c>
      <c r="G341" s="523"/>
      <c r="H341" s="524"/>
      <c r="I341" s="524"/>
      <c r="J341" s="523" t="str">
        <f t="shared" si="6"/>
        <v>CM-1a(M): Proportion de cas suspect de paludisme soumis à un test parasitologique dans des établissements de santé du secteur public</v>
      </c>
      <c r="K341" s="534"/>
      <c r="L341" s="534"/>
      <c r="M341" s="535"/>
      <c r="N341" s="524"/>
      <c r="O341" s="524"/>
      <c r="P341" s="524"/>
      <c r="Q341" s="524"/>
      <c r="R341" s="524"/>
      <c r="S341" s="523" t="s">
        <v>1864</v>
      </c>
    </row>
    <row r="342" spans="4:19" x14ac:dyDescent="0.2">
      <c r="D342" s="524" t="s">
        <v>3130</v>
      </c>
      <c r="E342" s="523" t="s">
        <v>3124</v>
      </c>
      <c r="F342" s="524" t="s">
        <v>2344</v>
      </c>
      <c r="G342" s="523"/>
      <c r="H342" s="524"/>
      <c r="I342" s="524"/>
      <c r="J342" s="523" t="str">
        <f t="shared" si="6"/>
        <v>CM-1a(M): Proportion de cas suspect de paludisme soumis à un test parasitologique dans des établissements de santé du secteur public</v>
      </c>
      <c r="K342" s="534"/>
      <c r="L342" s="534"/>
      <c r="M342" s="535"/>
      <c r="N342" s="524"/>
      <c r="O342" s="524"/>
      <c r="P342" s="524"/>
      <c r="Q342" s="524"/>
      <c r="R342" s="524"/>
      <c r="S342" s="523" t="s">
        <v>1865</v>
      </c>
    </row>
    <row r="343" spans="4:19" x14ac:dyDescent="0.2">
      <c r="D343" s="524" t="s">
        <v>3131</v>
      </c>
      <c r="E343" s="523" t="s">
        <v>3124</v>
      </c>
      <c r="F343" s="524" t="s">
        <v>2344</v>
      </c>
      <c r="G343" s="523"/>
      <c r="H343" s="524"/>
      <c r="I343" s="524"/>
      <c r="J343" s="523" t="str">
        <f t="shared" si="6"/>
        <v>CM-1a(M): Proportion de cas suspect de paludisme soumis à un test parasitologique dans des établissements de santé du secteur public</v>
      </c>
      <c r="K343" s="534"/>
      <c r="L343" s="534"/>
      <c r="M343" s="535"/>
      <c r="N343" s="524"/>
      <c r="O343" s="524"/>
      <c r="P343" s="524"/>
      <c r="Q343" s="524"/>
      <c r="R343" s="524"/>
      <c r="S343" s="523" t="s">
        <v>1866</v>
      </c>
    </row>
    <row r="344" spans="4:19" x14ac:dyDescent="0.2">
      <c r="D344" s="524" t="s">
        <v>3132</v>
      </c>
      <c r="E344" s="523" t="s">
        <v>3124</v>
      </c>
      <c r="F344" s="524" t="s">
        <v>2344</v>
      </c>
      <c r="G344" s="523"/>
      <c r="H344" s="524"/>
      <c r="I344" s="524"/>
      <c r="J344" s="523" t="str">
        <f t="shared" si="6"/>
        <v>CM-1a(M): Proportion de cas suspect de paludisme soumis à un test parasitologique dans des établissements de santé du secteur public</v>
      </c>
      <c r="K344" s="534"/>
      <c r="L344" s="534"/>
      <c r="M344" s="535"/>
      <c r="N344" s="524"/>
      <c r="O344" s="524"/>
      <c r="P344" s="524"/>
      <c r="Q344" s="524"/>
      <c r="R344" s="524"/>
      <c r="S344" s="523" t="s">
        <v>1867</v>
      </c>
    </row>
    <row r="345" spans="4:19" x14ac:dyDescent="0.2">
      <c r="D345" s="524" t="s">
        <v>3133</v>
      </c>
      <c r="E345" s="523" t="s">
        <v>3124</v>
      </c>
      <c r="F345" s="524" t="s">
        <v>2344</v>
      </c>
      <c r="G345" s="523"/>
      <c r="H345" s="524"/>
      <c r="I345" s="524"/>
      <c r="J345" s="523" t="str">
        <f t="shared" si="6"/>
        <v>CM-1a(M): Proportion de cas suspect de paludisme soumis à un test parasitologique dans des établissements de santé du secteur public</v>
      </c>
      <c r="K345" s="534"/>
      <c r="L345" s="534"/>
      <c r="M345" s="535"/>
      <c r="N345" s="524"/>
      <c r="O345" s="524"/>
      <c r="P345" s="524"/>
      <c r="Q345" s="524"/>
      <c r="R345" s="524"/>
      <c r="S345" s="523" t="s">
        <v>1868</v>
      </c>
    </row>
    <row r="346" spans="4:19" x14ac:dyDescent="0.2">
      <c r="D346" s="524" t="s">
        <v>3134</v>
      </c>
      <c r="E346" s="523" t="s">
        <v>3135</v>
      </c>
      <c r="F346" s="524" t="s">
        <v>2355</v>
      </c>
      <c r="G346" s="523"/>
      <c r="H346" s="524" t="s">
        <v>2150</v>
      </c>
      <c r="I346" s="524" t="s">
        <v>2202</v>
      </c>
      <c r="J346" s="523" t="str">
        <f t="shared" si="6"/>
        <v>CM-1c(M): Proportion de cas suspects de paludisme soumis à un test parasitologique dans des locaux du secteur privéAge&lt;5 ans</v>
      </c>
      <c r="K346" s="534">
        <v>0</v>
      </c>
      <c r="L346" s="534">
        <v>0</v>
      </c>
      <c r="M346" s="535"/>
      <c r="N346" s="524" t="s">
        <v>386</v>
      </c>
      <c r="O346" s="524" t="s">
        <v>858</v>
      </c>
      <c r="P346" s="524"/>
      <c r="Q346" s="524"/>
      <c r="R346" s="524"/>
      <c r="S346" s="523" t="s">
        <v>1869</v>
      </c>
    </row>
    <row r="347" spans="4:19" ht="280.5" x14ac:dyDescent="0.2">
      <c r="D347" s="524" t="s">
        <v>3136</v>
      </c>
      <c r="E347" s="523" t="s">
        <v>3135</v>
      </c>
      <c r="F347" s="524" t="s">
        <v>2355</v>
      </c>
      <c r="G347" s="523"/>
      <c r="H347" s="524" t="s">
        <v>2150</v>
      </c>
      <c r="I347" s="524" t="s">
        <v>2204</v>
      </c>
      <c r="J347" s="523" t="str">
        <f t="shared" si="6"/>
        <v>CM-1c(M): Proportion de cas suspects de paludisme soumis à un test parasitologique dans des locaux du secteur privéAge+ de 5 ans</v>
      </c>
      <c r="K347" s="534">
        <v>321</v>
      </c>
      <c r="L347" s="534">
        <v>321</v>
      </c>
      <c r="M347" s="535">
        <v>1</v>
      </c>
      <c r="N347" s="524" t="s">
        <v>386</v>
      </c>
      <c r="O347" s="524" t="s">
        <v>858</v>
      </c>
      <c r="P347" s="536" t="s">
        <v>1870</v>
      </c>
      <c r="Q347" s="524"/>
      <c r="R347" s="524"/>
      <c r="S347" s="523" t="s">
        <v>1871</v>
      </c>
    </row>
    <row r="348" spans="4:19" x14ac:dyDescent="0.2">
      <c r="D348" s="524" t="s">
        <v>3137</v>
      </c>
      <c r="E348" s="523" t="s">
        <v>3135</v>
      </c>
      <c r="F348" s="524" t="s">
        <v>2355</v>
      </c>
      <c r="G348" s="523"/>
      <c r="H348" s="524" t="s">
        <v>2172</v>
      </c>
      <c r="I348" s="524" t="s">
        <v>2173</v>
      </c>
      <c r="J348" s="523" t="str">
        <f t="shared" si="6"/>
        <v>CM-1c(M): Proportion de cas suspects de paludisme soumis à un test parasitologique dans des locaux du secteur privéType de testsMicroscopie</v>
      </c>
      <c r="K348" s="534">
        <v>0</v>
      </c>
      <c r="L348" s="534">
        <v>0</v>
      </c>
      <c r="M348" s="535"/>
      <c r="N348" s="524" t="s">
        <v>386</v>
      </c>
      <c r="O348" s="524" t="s">
        <v>858</v>
      </c>
      <c r="P348" s="524" t="s">
        <v>1872</v>
      </c>
      <c r="Q348" s="524"/>
      <c r="R348" s="524"/>
      <c r="S348" s="523" t="s">
        <v>1873</v>
      </c>
    </row>
    <row r="349" spans="4:19" ht="255" x14ac:dyDescent="0.2">
      <c r="D349" s="524" t="s">
        <v>3138</v>
      </c>
      <c r="E349" s="523" t="s">
        <v>3135</v>
      </c>
      <c r="F349" s="524" t="s">
        <v>2355</v>
      </c>
      <c r="G349" s="523"/>
      <c r="H349" s="524" t="s">
        <v>2172</v>
      </c>
      <c r="I349" s="524" t="s">
        <v>2175</v>
      </c>
      <c r="J349" s="523" t="str">
        <f t="shared" si="6"/>
        <v>CM-1c(M): Proportion de cas suspects de paludisme soumis à un test parasitologique dans des locaux du secteur privéType de testsTest de dépistage rapide</v>
      </c>
      <c r="K349" s="534">
        <v>321</v>
      </c>
      <c r="L349" s="534">
        <v>321</v>
      </c>
      <c r="M349" s="535">
        <v>1</v>
      </c>
      <c r="N349" s="524" t="s">
        <v>386</v>
      </c>
      <c r="O349" s="524" t="s">
        <v>858</v>
      </c>
      <c r="P349" s="536" t="s">
        <v>1874</v>
      </c>
      <c r="Q349" s="524"/>
      <c r="R349" s="524"/>
      <c r="S349" s="523" t="s">
        <v>1875</v>
      </c>
    </row>
    <row r="350" spans="4:19" x14ac:dyDescent="0.2">
      <c r="D350" s="524" t="s">
        <v>3139</v>
      </c>
      <c r="E350" s="523" t="s">
        <v>3135</v>
      </c>
      <c r="F350" s="524" t="s">
        <v>2355</v>
      </c>
      <c r="G350" s="523"/>
      <c r="H350" s="524"/>
      <c r="I350" s="524"/>
      <c r="J350" s="523" t="str">
        <f t="shared" si="6"/>
        <v>CM-1c(M): Proportion de cas suspects de paludisme soumis à un test parasitologique dans des locaux du secteur privé</v>
      </c>
      <c r="K350" s="534"/>
      <c r="L350" s="534"/>
      <c r="M350" s="535"/>
      <c r="N350" s="524"/>
      <c r="O350" s="524"/>
      <c r="P350" s="524"/>
      <c r="Q350" s="524"/>
      <c r="R350" s="524"/>
      <c r="S350" s="523" t="s">
        <v>1876</v>
      </c>
    </row>
    <row r="351" spans="4:19" x14ac:dyDescent="0.2">
      <c r="D351" s="524" t="s">
        <v>3140</v>
      </c>
      <c r="E351" s="523" t="s">
        <v>3135</v>
      </c>
      <c r="F351" s="524" t="s">
        <v>2355</v>
      </c>
      <c r="G351" s="523"/>
      <c r="H351" s="524"/>
      <c r="I351" s="524"/>
      <c r="J351" s="523" t="str">
        <f t="shared" si="6"/>
        <v>CM-1c(M): Proportion de cas suspects de paludisme soumis à un test parasitologique dans des locaux du secteur privé</v>
      </c>
      <c r="K351" s="534"/>
      <c r="L351" s="534"/>
      <c r="M351" s="535"/>
      <c r="N351" s="524"/>
      <c r="O351" s="524"/>
      <c r="P351" s="524"/>
      <c r="Q351" s="524"/>
      <c r="R351" s="524"/>
      <c r="S351" s="523" t="s">
        <v>1877</v>
      </c>
    </row>
    <row r="352" spans="4:19" x14ac:dyDescent="0.2">
      <c r="D352" s="524" t="s">
        <v>3141</v>
      </c>
      <c r="E352" s="523" t="s">
        <v>3135</v>
      </c>
      <c r="F352" s="524" t="s">
        <v>2355</v>
      </c>
      <c r="G352" s="523"/>
      <c r="H352" s="524"/>
      <c r="I352" s="524"/>
      <c r="J352" s="523" t="str">
        <f t="shared" si="6"/>
        <v>CM-1c(M): Proportion de cas suspects de paludisme soumis à un test parasitologique dans des locaux du secteur privé</v>
      </c>
      <c r="K352" s="534"/>
      <c r="L352" s="534"/>
      <c r="M352" s="535"/>
      <c r="N352" s="524"/>
      <c r="O352" s="524"/>
      <c r="P352" s="524"/>
      <c r="Q352" s="524"/>
      <c r="R352" s="524"/>
      <c r="S352" s="523" t="s">
        <v>1878</v>
      </c>
    </row>
    <row r="353" spans="4:19" x14ac:dyDescent="0.2">
      <c r="D353" s="524" t="s">
        <v>3142</v>
      </c>
      <c r="E353" s="523" t="s">
        <v>3135</v>
      </c>
      <c r="F353" s="524" t="s">
        <v>2355</v>
      </c>
      <c r="G353" s="523"/>
      <c r="H353" s="524"/>
      <c r="I353" s="524"/>
      <c r="J353" s="523" t="str">
        <f t="shared" si="6"/>
        <v>CM-1c(M): Proportion de cas suspects de paludisme soumis à un test parasitologique dans des locaux du secteur privé</v>
      </c>
      <c r="K353" s="534"/>
      <c r="L353" s="534"/>
      <c r="M353" s="535"/>
      <c r="N353" s="524"/>
      <c r="O353" s="524"/>
      <c r="P353" s="524"/>
      <c r="Q353" s="524"/>
      <c r="R353" s="524"/>
      <c r="S353" s="523" t="s">
        <v>1879</v>
      </c>
    </row>
    <row r="354" spans="4:19" x14ac:dyDescent="0.2">
      <c r="D354" s="524" t="s">
        <v>3143</v>
      </c>
      <c r="E354" s="523" t="s">
        <v>3135</v>
      </c>
      <c r="F354" s="524" t="s">
        <v>2355</v>
      </c>
      <c r="G354" s="523"/>
      <c r="H354" s="524"/>
      <c r="I354" s="524"/>
      <c r="J354" s="523" t="str">
        <f t="shared" si="6"/>
        <v>CM-1c(M): Proportion de cas suspects de paludisme soumis à un test parasitologique dans des locaux du secteur privé</v>
      </c>
      <c r="K354" s="534"/>
      <c r="L354" s="534"/>
      <c r="M354" s="535"/>
      <c r="N354" s="524"/>
      <c r="O354" s="524"/>
      <c r="P354" s="524"/>
      <c r="Q354" s="524"/>
      <c r="R354" s="524"/>
      <c r="S354" s="523" t="s">
        <v>1880</v>
      </c>
    </row>
    <row r="355" spans="4:19" x14ac:dyDescent="0.2">
      <c r="D355" s="524" t="s">
        <v>3144</v>
      </c>
      <c r="E355" s="523" t="s">
        <v>3135</v>
      </c>
      <c r="F355" s="524" t="s">
        <v>2355</v>
      </c>
      <c r="G355" s="523"/>
      <c r="H355" s="524"/>
      <c r="I355" s="524"/>
      <c r="J355" s="523" t="str">
        <f t="shared" si="6"/>
        <v>CM-1c(M): Proportion de cas suspects de paludisme soumis à un test parasitologique dans des locaux du secteur privé</v>
      </c>
      <c r="K355" s="534"/>
      <c r="L355" s="534"/>
      <c r="M355" s="535"/>
      <c r="N355" s="524"/>
      <c r="O355" s="524"/>
      <c r="P355" s="524"/>
      <c r="Q355" s="524"/>
      <c r="R355" s="524"/>
      <c r="S355" s="523" t="s">
        <v>1881</v>
      </c>
    </row>
    <row r="356" spans="4:19" ht="395.25" x14ac:dyDescent="0.2">
      <c r="D356" s="524" t="s">
        <v>3145</v>
      </c>
      <c r="E356" s="523" t="s">
        <v>3146</v>
      </c>
      <c r="F356" s="524" t="s">
        <v>2360</v>
      </c>
      <c r="G356" s="523"/>
      <c r="H356" s="524" t="s">
        <v>2150</v>
      </c>
      <c r="I356" s="524" t="s">
        <v>2202</v>
      </c>
      <c r="J356" s="523" t="str">
        <f t="shared" si="6"/>
        <v>CM-2a(M): Proportion de cas de paludisme confirmés ayant reçu un traitement antipaludique de première intention, conformément à la politique nationale, dans des établissements de santé du secteur publicAge&lt;5 ans</v>
      </c>
      <c r="K356" s="534">
        <v>175</v>
      </c>
      <c r="L356" s="534">
        <v>13804</v>
      </c>
      <c r="M356" s="535">
        <v>1.2677484787018301E-2</v>
      </c>
      <c r="N356" s="524" t="s">
        <v>386</v>
      </c>
      <c r="O356" s="524" t="s">
        <v>858</v>
      </c>
      <c r="P356" s="536" t="s">
        <v>1882</v>
      </c>
      <c r="Q356" s="524"/>
      <c r="R356" s="524"/>
      <c r="S356" s="523" t="s">
        <v>1883</v>
      </c>
    </row>
    <row r="357" spans="4:19" ht="382.5" x14ac:dyDescent="0.2">
      <c r="D357" s="524" t="s">
        <v>3147</v>
      </c>
      <c r="E357" s="523" t="s">
        <v>3146</v>
      </c>
      <c r="F357" s="524" t="s">
        <v>2360</v>
      </c>
      <c r="G357" s="523"/>
      <c r="H357" s="524" t="s">
        <v>2150</v>
      </c>
      <c r="I357" s="524" t="s">
        <v>2204</v>
      </c>
      <c r="J357" s="523" t="str">
        <f t="shared" si="6"/>
        <v>CM-2a(M): Proportion de cas de paludisme confirmés ayant reçu un traitement antipaludique de première intention, conformément à la politique nationale, dans des établissements de santé du secteur publicAge+ de 5 ans</v>
      </c>
      <c r="K357" s="534">
        <v>13629</v>
      </c>
      <c r="L357" s="534">
        <v>13804</v>
      </c>
      <c r="M357" s="535">
        <v>0.98732251521298198</v>
      </c>
      <c r="N357" s="524" t="s">
        <v>386</v>
      </c>
      <c r="O357" s="524" t="s">
        <v>858</v>
      </c>
      <c r="P357" s="536" t="s">
        <v>1884</v>
      </c>
      <c r="Q357" s="524"/>
      <c r="R357" s="524"/>
      <c r="S357" s="523" t="s">
        <v>1885</v>
      </c>
    </row>
    <row r="358" spans="4:19" x14ac:dyDescent="0.2">
      <c r="D358" s="524" t="s">
        <v>3148</v>
      </c>
      <c r="E358" s="523" t="s">
        <v>3146</v>
      </c>
      <c r="F358" s="524" t="s">
        <v>2360</v>
      </c>
      <c r="G358" s="523"/>
      <c r="H358" s="524"/>
      <c r="I358" s="524"/>
      <c r="J358" s="523" t="str">
        <f t="shared" si="6"/>
        <v>CM-2a(M): Proportion de cas de paludisme confirmés ayant reçu un traitement antipaludique de première intention, conformément à la politique nationale, dans des établissements de santé du secteur public</v>
      </c>
      <c r="K358" s="534"/>
      <c r="L358" s="534"/>
      <c r="M358" s="535"/>
      <c r="N358" s="524"/>
      <c r="O358" s="524"/>
      <c r="P358" s="524"/>
      <c r="Q358" s="524"/>
      <c r="R358" s="524"/>
      <c r="S358" s="523" t="s">
        <v>1886</v>
      </c>
    </row>
    <row r="359" spans="4:19" x14ac:dyDescent="0.2">
      <c r="D359" s="524" t="s">
        <v>3149</v>
      </c>
      <c r="E359" s="523" t="s">
        <v>3146</v>
      </c>
      <c r="F359" s="524" t="s">
        <v>2360</v>
      </c>
      <c r="G359" s="523"/>
      <c r="H359" s="524"/>
      <c r="I359" s="524"/>
      <c r="J359" s="523" t="str">
        <f t="shared" si="6"/>
        <v>CM-2a(M): Proportion de cas de paludisme confirmés ayant reçu un traitement antipaludique de première intention, conformément à la politique nationale, dans des établissements de santé du secteur public</v>
      </c>
      <c r="K359" s="534"/>
      <c r="L359" s="534"/>
      <c r="M359" s="535"/>
      <c r="N359" s="524"/>
      <c r="O359" s="524"/>
      <c r="P359" s="524"/>
      <c r="Q359" s="524"/>
      <c r="R359" s="524"/>
      <c r="S359" s="523" t="s">
        <v>1887</v>
      </c>
    </row>
    <row r="360" spans="4:19" x14ac:dyDescent="0.2">
      <c r="D360" s="524" t="s">
        <v>3150</v>
      </c>
      <c r="E360" s="523" t="s">
        <v>3146</v>
      </c>
      <c r="F360" s="524" t="s">
        <v>2360</v>
      </c>
      <c r="G360" s="523"/>
      <c r="H360" s="524"/>
      <c r="I360" s="524"/>
      <c r="J360" s="523" t="str">
        <f t="shared" si="6"/>
        <v>CM-2a(M): Proportion de cas de paludisme confirmés ayant reçu un traitement antipaludique de première intention, conformément à la politique nationale, dans des établissements de santé du secteur public</v>
      </c>
      <c r="K360" s="534"/>
      <c r="L360" s="534"/>
      <c r="M360" s="535"/>
      <c r="N360" s="524"/>
      <c r="O360" s="524"/>
      <c r="P360" s="524"/>
      <c r="Q360" s="524"/>
      <c r="R360" s="524"/>
      <c r="S360" s="523" t="s">
        <v>1888</v>
      </c>
    </row>
    <row r="361" spans="4:19" x14ac:dyDescent="0.2">
      <c r="D361" s="524" t="s">
        <v>3151</v>
      </c>
      <c r="E361" s="523" t="s">
        <v>3146</v>
      </c>
      <c r="F361" s="524" t="s">
        <v>2360</v>
      </c>
      <c r="G361" s="523"/>
      <c r="H361" s="524"/>
      <c r="I361" s="524"/>
      <c r="J361" s="523" t="str">
        <f t="shared" si="6"/>
        <v>CM-2a(M): Proportion de cas de paludisme confirmés ayant reçu un traitement antipaludique de première intention, conformément à la politique nationale, dans des établissements de santé du secteur public</v>
      </c>
      <c r="K361" s="534"/>
      <c r="L361" s="534"/>
      <c r="M361" s="535"/>
      <c r="N361" s="524"/>
      <c r="O361" s="524"/>
      <c r="P361" s="524"/>
      <c r="Q361" s="524"/>
      <c r="R361" s="524"/>
      <c r="S361" s="523" t="s">
        <v>1889</v>
      </c>
    </row>
    <row r="362" spans="4:19" x14ac:dyDescent="0.2">
      <c r="D362" s="524" t="s">
        <v>3152</v>
      </c>
      <c r="E362" s="523" t="s">
        <v>3146</v>
      </c>
      <c r="F362" s="524" t="s">
        <v>2360</v>
      </c>
      <c r="G362" s="523"/>
      <c r="H362" s="524"/>
      <c r="I362" s="524"/>
      <c r="J362" s="523" t="str">
        <f t="shared" si="6"/>
        <v>CM-2a(M): Proportion de cas de paludisme confirmés ayant reçu un traitement antipaludique de première intention, conformément à la politique nationale, dans des établissements de santé du secteur public</v>
      </c>
      <c r="K362" s="534"/>
      <c r="L362" s="534"/>
      <c r="M362" s="535"/>
      <c r="N362" s="524"/>
      <c r="O362" s="524"/>
      <c r="P362" s="524"/>
      <c r="Q362" s="524"/>
      <c r="R362" s="524"/>
      <c r="S362" s="523" t="s">
        <v>1890</v>
      </c>
    </row>
    <row r="363" spans="4:19" x14ac:dyDescent="0.2">
      <c r="D363" s="524" t="s">
        <v>3153</v>
      </c>
      <c r="E363" s="523" t="s">
        <v>3146</v>
      </c>
      <c r="F363" s="524" t="s">
        <v>2360</v>
      </c>
      <c r="G363" s="523"/>
      <c r="H363" s="524"/>
      <c r="I363" s="524"/>
      <c r="J363" s="523" t="str">
        <f t="shared" si="6"/>
        <v>CM-2a(M): Proportion de cas de paludisme confirmés ayant reçu un traitement antipaludique de première intention, conformément à la politique nationale, dans des établissements de santé du secteur public</v>
      </c>
      <c r="K363" s="534"/>
      <c r="L363" s="534"/>
      <c r="M363" s="535"/>
      <c r="N363" s="524"/>
      <c r="O363" s="524"/>
      <c r="P363" s="524"/>
      <c r="Q363" s="524"/>
      <c r="R363" s="524"/>
      <c r="S363" s="523" t="s">
        <v>1891</v>
      </c>
    </row>
    <row r="364" spans="4:19" x14ac:dyDescent="0.2">
      <c r="D364" s="524" t="s">
        <v>3154</v>
      </c>
      <c r="E364" s="523" t="s">
        <v>3146</v>
      </c>
      <c r="F364" s="524" t="s">
        <v>2360</v>
      </c>
      <c r="G364" s="523"/>
      <c r="H364" s="524"/>
      <c r="I364" s="524"/>
      <c r="J364" s="523" t="str">
        <f t="shared" si="6"/>
        <v>CM-2a(M): Proportion de cas de paludisme confirmés ayant reçu un traitement antipaludique de première intention, conformément à la politique nationale, dans des établissements de santé du secteur public</v>
      </c>
      <c r="K364" s="534"/>
      <c r="L364" s="534"/>
      <c r="M364" s="535"/>
      <c r="N364" s="524"/>
      <c r="O364" s="524"/>
      <c r="P364" s="524"/>
      <c r="Q364" s="524"/>
      <c r="R364" s="524"/>
      <c r="S364" s="523" t="s">
        <v>1892</v>
      </c>
    </row>
    <row r="365" spans="4:19" x14ac:dyDescent="0.2">
      <c r="D365" s="524" t="s">
        <v>3155</v>
      </c>
      <c r="E365" s="523" t="s">
        <v>3146</v>
      </c>
      <c r="F365" s="524" t="s">
        <v>2360</v>
      </c>
      <c r="G365" s="523"/>
      <c r="H365" s="524"/>
      <c r="I365" s="524"/>
      <c r="J365" s="523" t="str">
        <f t="shared" si="6"/>
        <v>CM-2a(M): Proportion de cas de paludisme confirmés ayant reçu un traitement antipaludique de première intention, conformément à la politique nationale, dans des établissements de santé du secteur public</v>
      </c>
      <c r="K365" s="534"/>
      <c r="L365" s="534"/>
      <c r="M365" s="535"/>
      <c r="N365" s="524"/>
      <c r="O365" s="524"/>
      <c r="P365" s="524"/>
      <c r="Q365" s="524"/>
      <c r="R365" s="524"/>
      <c r="S365" s="523" t="s">
        <v>1893</v>
      </c>
    </row>
    <row r="366" spans="4:19" ht="395.25" x14ac:dyDescent="0.2">
      <c r="D366" s="524" t="s">
        <v>3156</v>
      </c>
      <c r="E366" s="523" t="s">
        <v>3157</v>
      </c>
      <c r="F366" s="524" t="s">
        <v>2367</v>
      </c>
      <c r="G366" s="523"/>
      <c r="H366" s="524" t="s">
        <v>2150</v>
      </c>
      <c r="I366" s="524" t="s">
        <v>2202</v>
      </c>
      <c r="J366" s="523" t="str">
        <f t="shared" si="6"/>
        <v>CM-2c(M): Proportion de cas de paludisme confirmés ayant reçu un traitement antipaludique de première intention dans des locaux du secteur privéAge&lt;5 ans</v>
      </c>
      <c r="K366" s="534">
        <v>0</v>
      </c>
      <c r="L366" s="534">
        <v>0</v>
      </c>
      <c r="M366" s="535"/>
      <c r="N366" s="524" t="s">
        <v>386</v>
      </c>
      <c r="O366" s="524" t="s">
        <v>858</v>
      </c>
      <c r="P366" s="536" t="s">
        <v>1894</v>
      </c>
      <c r="Q366" s="524"/>
      <c r="R366" s="524"/>
      <c r="S366" s="523" t="s">
        <v>1895</v>
      </c>
    </row>
    <row r="367" spans="4:19" ht="382.5" x14ac:dyDescent="0.2">
      <c r="D367" s="524" t="s">
        <v>3158</v>
      </c>
      <c r="E367" s="523" t="s">
        <v>3157</v>
      </c>
      <c r="F367" s="524" t="s">
        <v>2367</v>
      </c>
      <c r="G367" s="523"/>
      <c r="H367" s="524" t="s">
        <v>2150</v>
      </c>
      <c r="I367" s="524" t="s">
        <v>2204</v>
      </c>
      <c r="J367" s="523" t="str">
        <f t="shared" si="6"/>
        <v>CM-2c(M): Proportion de cas de paludisme confirmés ayant reçu un traitement antipaludique de première intention dans des locaux du secteur privéAge+ de 5 ans</v>
      </c>
      <c r="K367" s="534">
        <v>62</v>
      </c>
      <c r="L367" s="534">
        <v>62</v>
      </c>
      <c r="M367" s="535">
        <v>100</v>
      </c>
      <c r="N367" s="524" t="s">
        <v>386</v>
      </c>
      <c r="O367" s="524" t="s">
        <v>858</v>
      </c>
      <c r="P367" s="536" t="s">
        <v>1896</v>
      </c>
      <c r="Q367" s="524"/>
      <c r="R367" s="524"/>
      <c r="S367" s="523" t="s">
        <v>1897</v>
      </c>
    </row>
    <row r="368" spans="4:19" x14ac:dyDescent="0.2">
      <c r="D368" s="524" t="s">
        <v>3159</v>
      </c>
      <c r="E368" s="523" t="s">
        <v>3157</v>
      </c>
      <c r="F368" s="524" t="s">
        <v>2367</v>
      </c>
      <c r="G368" s="523"/>
      <c r="H368" s="524"/>
      <c r="I368" s="524"/>
      <c r="J368" s="523" t="str">
        <f t="shared" si="6"/>
        <v>CM-2c(M): Proportion de cas de paludisme confirmés ayant reçu un traitement antipaludique de première intention dans des locaux du secteur privé</v>
      </c>
      <c r="K368" s="534"/>
      <c r="L368" s="534"/>
      <c r="M368" s="535"/>
      <c r="N368" s="524"/>
      <c r="O368" s="524"/>
      <c r="P368" s="524"/>
      <c r="Q368" s="524"/>
      <c r="R368" s="524"/>
      <c r="S368" s="523" t="s">
        <v>1898</v>
      </c>
    </row>
    <row r="369" spans="4:19" x14ac:dyDescent="0.2">
      <c r="D369" s="524" t="s">
        <v>3160</v>
      </c>
      <c r="E369" s="523" t="s">
        <v>3157</v>
      </c>
      <c r="F369" s="524" t="s">
        <v>2367</v>
      </c>
      <c r="G369" s="523"/>
      <c r="H369" s="524"/>
      <c r="I369" s="524"/>
      <c r="J369" s="523" t="str">
        <f t="shared" si="6"/>
        <v>CM-2c(M): Proportion de cas de paludisme confirmés ayant reçu un traitement antipaludique de première intention dans des locaux du secteur privé</v>
      </c>
      <c r="K369" s="534"/>
      <c r="L369" s="534"/>
      <c r="M369" s="535"/>
      <c r="N369" s="524"/>
      <c r="O369" s="524"/>
      <c r="P369" s="524"/>
      <c r="Q369" s="524"/>
      <c r="R369" s="524"/>
      <c r="S369" s="523" t="s">
        <v>1899</v>
      </c>
    </row>
    <row r="370" spans="4:19" x14ac:dyDescent="0.2">
      <c r="D370" s="524" t="s">
        <v>3161</v>
      </c>
      <c r="E370" s="523" t="s">
        <v>3157</v>
      </c>
      <c r="F370" s="524" t="s">
        <v>2367</v>
      </c>
      <c r="G370" s="523"/>
      <c r="H370" s="524"/>
      <c r="I370" s="524"/>
      <c r="J370" s="523" t="str">
        <f t="shared" si="6"/>
        <v>CM-2c(M): Proportion de cas de paludisme confirmés ayant reçu un traitement antipaludique de première intention dans des locaux du secteur privé</v>
      </c>
      <c r="K370" s="534"/>
      <c r="L370" s="534"/>
      <c r="M370" s="535"/>
      <c r="N370" s="524"/>
      <c r="O370" s="524"/>
      <c r="P370" s="524"/>
      <c r="Q370" s="524"/>
      <c r="R370" s="524"/>
      <c r="S370" s="523" t="s">
        <v>1900</v>
      </c>
    </row>
    <row r="371" spans="4:19" x14ac:dyDescent="0.2">
      <c r="D371" s="524" t="s">
        <v>3162</v>
      </c>
      <c r="E371" s="523" t="s">
        <v>3157</v>
      </c>
      <c r="F371" s="524" t="s">
        <v>2367</v>
      </c>
      <c r="G371" s="523"/>
      <c r="H371" s="524"/>
      <c r="I371" s="524"/>
      <c r="J371" s="523" t="str">
        <f t="shared" si="6"/>
        <v>CM-2c(M): Proportion de cas de paludisme confirmés ayant reçu un traitement antipaludique de première intention dans des locaux du secteur privé</v>
      </c>
      <c r="K371" s="534"/>
      <c r="L371" s="534"/>
      <c r="M371" s="535"/>
      <c r="N371" s="524"/>
      <c r="O371" s="524"/>
      <c r="P371" s="524"/>
      <c r="Q371" s="524"/>
      <c r="R371" s="524"/>
      <c r="S371" s="523" t="s">
        <v>1901</v>
      </c>
    </row>
    <row r="372" spans="4:19" x14ac:dyDescent="0.2">
      <c r="D372" s="524" t="s">
        <v>3163</v>
      </c>
      <c r="E372" s="523" t="s">
        <v>3157</v>
      </c>
      <c r="F372" s="524" t="s">
        <v>2367</v>
      </c>
      <c r="G372" s="523"/>
      <c r="H372" s="524"/>
      <c r="I372" s="524"/>
      <c r="J372" s="523" t="str">
        <f t="shared" si="6"/>
        <v>CM-2c(M): Proportion de cas de paludisme confirmés ayant reçu un traitement antipaludique de première intention dans des locaux du secteur privé</v>
      </c>
      <c r="K372" s="534"/>
      <c r="L372" s="534"/>
      <c r="M372" s="535"/>
      <c r="N372" s="524"/>
      <c r="O372" s="524"/>
      <c r="P372" s="524"/>
      <c r="Q372" s="524"/>
      <c r="R372" s="524"/>
      <c r="S372" s="523" t="s">
        <v>1902</v>
      </c>
    </row>
    <row r="373" spans="4:19" x14ac:dyDescent="0.2">
      <c r="D373" s="524" t="s">
        <v>3164</v>
      </c>
      <c r="E373" s="523" t="s">
        <v>3157</v>
      </c>
      <c r="F373" s="524" t="s">
        <v>2367</v>
      </c>
      <c r="G373" s="523"/>
      <c r="H373" s="524"/>
      <c r="I373" s="524"/>
      <c r="J373" s="523" t="str">
        <f t="shared" si="6"/>
        <v>CM-2c(M): Proportion de cas de paludisme confirmés ayant reçu un traitement antipaludique de première intention dans des locaux du secteur privé</v>
      </c>
      <c r="K373" s="534"/>
      <c r="L373" s="534"/>
      <c r="M373" s="535"/>
      <c r="N373" s="524"/>
      <c r="O373" s="524"/>
      <c r="P373" s="524"/>
      <c r="Q373" s="524"/>
      <c r="R373" s="524"/>
      <c r="S373" s="523" t="s">
        <v>1903</v>
      </c>
    </row>
    <row r="374" spans="4:19" x14ac:dyDescent="0.2">
      <c r="D374" s="524" t="s">
        <v>3165</v>
      </c>
      <c r="E374" s="523" t="s">
        <v>3157</v>
      </c>
      <c r="F374" s="524" t="s">
        <v>2367</v>
      </c>
      <c r="G374" s="523"/>
      <c r="H374" s="524"/>
      <c r="I374" s="524"/>
      <c r="J374" s="523" t="str">
        <f t="shared" si="6"/>
        <v>CM-2c(M): Proportion de cas de paludisme confirmés ayant reçu un traitement antipaludique de première intention dans des locaux du secteur privé</v>
      </c>
      <c r="K374" s="534"/>
      <c r="L374" s="534"/>
      <c r="M374" s="535"/>
      <c r="N374" s="524"/>
      <c r="O374" s="524"/>
      <c r="P374" s="524"/>
      <c r="Q374" s="524"/>
      <c r="R374" s="524"/>
      <c r="S374" s="523" t="s">
        <v>1904</v>
      </c>
    </row>
    <row r="375" spans="4:19" x14ac:dyDescent="0.2">
      <c r="D375" s="524" t="s">
        <v>3166</v>
      </c>
      <c r="E375" s="523" t="s">
        <v>3157</v>
      </c>
      <c r="F375" s="524" t="s">
        <v>2367</v>
      </c>
      <c r="G375" s="523"/>
      <c r="H375" s="524"/>
      <c r="I375" s="524"/>
      <c r="J375" s="523" t="str">
        <f t="shared" si="6"/>
        <v>CM-2c(M): Proportion de cas de paludisme confirmés ayant reçu un traitement antipaludique de première intention dans des locaux du secteur privé</v>
      </c>
      <c r="K375" s="534"/>
      <c r="L375" s="534"/>
      <c r="M375" s="535"/>
      <c r="N375" s="524"/>
      <c r="O375" s="524"/>
      <c r="P375" s="524"/>
      <c r="Q375" s="524"/>
      <c r="R375" s="524"/>
      <c r="S375" s="523" t="s">
        <v>1905</v>
      </c>
    </row>
    <row r="376" spans="4:19" x14ac:dyDescent="0.2">
      <c r="D376" s="524" t="s">
        <v>3167</v>
      </c>
      <c r="E376" s="523" t="s">
        <v>3168</v>
      </c>
      <c r="F376" s="524"/>
      <c r="G376" s="523"/>
      <c r="H376" s="524"/>
      <c r="I376" s="524"/>
      <c r="J376" s="523" t="str">
        <f t="shared" si="6"/>
        <v/>
      </c>
      <c r="K376" s="534"/>
      <c r="L376" s="534"/>
      <c r="M376" s="535"/>
      <c r="N376" s="524"/>
      <c r="O376" s="524"/>
      <c r="P376" s="524"/>
      <c r="Q376" s="524"/>
      <c r="R376" s="524"/>
      <c r="S376" s="523" t="s">
        <v>1845</v>
      </c>
    </row>
    <row r="377" spans="4:19" x14ac:dyDescent="0.2">
      <c r="D377" s="524" t="s">
        <v>3169</v>
      </c>
      <c r="E377" s="523" t="s">
        <v>3168</v>
      </c>
      <c r="F377" s="524"/>
      <c r="G377" s="523"/>
      <c r="H377" s="524"/>
      <c r="I377" s="524"/>
      <c r="J377" s="523" t="str">
        <f t="shared" si="6"/>
        <v/>
      </c>
      <c r="K377" s="534"/>
      <c r="L377" s="534"/>
      <c r="M377" s="535"/>
      <c r="N377" s="524"/>
      <c r="O377" s="524"/>
      <c r="P377" s="524"/>
      <c r="Q377" s="524"/>
      <c r="R377" s="524"/>
      <c r="S377" s="523" t="s">
        <v>1846</v>
      </c>
    </row>
    <row r="378" spans="4:19" x14ac:dyDescent="0.2">
      <c r="D378" s="524" t="s">
        <v>3170</v>
      </c>
      <c r="E378" s="523" t="s">
        <v>3168</v>
      </c>
      <c r="F378" s="524"/>
      <c r="G378" s="523"/>
      <c r="H378" s="524"/>
      <c r="I378" s="524"/>
      <c r="J378" s="523" t="str">
        <f t="shared" si="6"/>
        <v/>
      </c>
      <c r="K378" s="534"/>
      <c r="L378" s="534"/>
      <c r="M378" s="535"/>
      <c r="N378" s="524"/>
      <c r="O378" s="524"/>
      <c r="P378" s="524"/>
      <c r="Q378" s="524"/>
      <c r="R378" s="524"/>
      <c r="S378" s="523" t="s">
        <v>1847</v>
      </c>
    </row>
    <row r="379" spans="4:19" x14ac:dyDescent="0.2">
      <c r="D379" s="524" t="s">
        <v>3171</v>
      </c>
      <c r="E379" s="523" t="s">
        <v>3168</v>
      </c>
      <c r="F379" s="524"/>
      <c r="G379" s="523"/>
      <c r="H379" s="524"/>
      <c r="I379" s="524"/>
      <c r="J379" s="523" t="str">
        <f t="shared" si="6"/>
        <v/>
      </c>
      <c r="K379" s="534"/>
      <c r="L379" s="534"/>
      <c r="M379" s="535"/>
      <c r="N379" s="524"/>
      <c r="O379" s="524"/>
      <c r="P379" s="524"/>
      <c r="Q379" s="524"/>
      <c r="R379" s="524"/>
      <c r="S379" s="523" t="s">
        <v>1848</v>
      </c>
    </row>
    <row r="380" spans="4:19" x14ac:dyDescent="0.2">
      <c r="D380" s="524" t="s">
        <v>3172</v>
      </c>
      <c r="E380" s="523" t="s">
        <v>3168</v>
      </c>
      <c r="F380" s="524"/>
      <c r="G380" s="523"/>
      <c r="H380" s="524"/>
      <c r="I380" s="524"/>
      <c r="J380" s="523" t="str">
        <f t="shared" ref="J380:J443" si="7">F380&amp;H380&amp;I380</f>
        <v/>
      </c>
      <c r="K380" s="534"/>
      <c r="L380" s="534"/>
      <c r="M380" s="535"/>
      <c r="N380" s="524"/>
      <c r="O380" s="524"/>
      <c r="P380" s="524"/>
      <c r="Q380" s="524"/>
      <c r="R380" s="524"/>
      <c r="S380" s="523" t="s">
        <v>1849</v>
      </c>
    </row>
    <row r="381" spans="4:19" x14ac:dyDescent="0.2">
      <c r="D381" s="524" t="s">
        <v>3173</v>
      </c>
      <c r="E381" s="523" t="s">
        <v>3168</v>
      </c>
      <c r="F381" s="524"/>
      <c r="G381" s="523"/>
      <c r="H381" s="524"/>
      <c r="I381" s="524"/>
      <c r="J381" s="523" t="str">
        <f t="shared" si="7"/>
        <v/>
      </c>
      <c r="K381" s="534"/>
      <c r="L381" s="534"/>
      <c r="M381" s="535"/>
      <c r="N381" s="524"/>
      <c r="O381" s="524"/>
      <c r="P381" s="524"/>
      <c r="Q381" s="524"/>
      <c r="R381" s="524"/>
      <c r="S381" s="523" t="s">
        <v>1850</v>
      </c>
    </row>
    <row r="382" spans="4:19" x14ac:dyDescent="0.2">
      <c r="D382" s="524" t="s">
        <v>3174</v>
      </c>
      <c r="E382" s="523" t="s">
        <v>3168</v>
      </c>
      <c r="F382" s="524"/>
      <c r="G382" s="523"/>
      <c r="H382" s="524"/>
      <c r="I382" s="524"/>
      <c r="J382" s="523" t="str">
        <f t="shared" si="7"/>
        <v/>
      </c>
      <c r="K382" s="534"/>
      <c r="L382" s="534"/>
      <c r="M382" s="535"/>
      <c r="N382" s="524"/>
      <c r="O382" s="524"/>
      <c r="P382" s="524"/>
      <c r="Q382" s="524"/>
      <c r="R382" s="524"/>
      <c r="S382" s="523" t="s">
        <v>1851</v>
      </c>
    </row>
    <row r="383" spans="4:19" x14ac:dyDescent="0.2">
      <c r="D383" s="524" t="s">
        <v>3175</v>
      </c>
      <c r="E383" s="523" t="s">
        <v>3168</v>
      </c>
      <c r="F383" s="524"/>
      <c r="G383" s="523"/>
      <c r="H383" s="524"/>
      <c r="I383" s="524"/>
      <c r="J383" s="523" t="str">
        <f t="shared" si="7"/>
        <v/>
      </c>
      <c r="K383" s="534"/>
      <c r="L383" s="534"/>
      <c r="M383" s="535"/>
      <c r="N383" s="524"/>
      <c r="O383" s="524"/>
      <c r="P383" s="524"/>
      <c r="Q383" s="524"/>
      <c r="R383" s="524"/>
      <c r="S383" s="523" t="s">
        <v>1852</v>
      </c>
    </row>
    <row r="384" spans="4:19" x14ac:dyDescent="0.2">
      <c r="D384" s="524" t="s">
        <v>3176</v>
      </c>
      <c r="E384" s="523" t="s">
        <v>3168</v>
      </c>
      <c r="F384" s="524"/>
      <c r="G384" s="523"/>
      <c r="H384" s="524"/>
      <c r="I384" s="524"/>
      <c r="J384" s="523" t="str">
        <f t="shared" si="7"/>
        <v/>
      </c>
      <c r="K384" s="534"/>
      <c r="L384" s="534"/>
      <c r="M384" s="535"/>
      <c r="N384" s="524"/>
      <c r="O384" s="524"/>
      <c r="P384" s="524"/>
      <c r="Q384" s="524"/>
      <c r="R384" s="524"/>
      <c r="S384" s="523" t="s">
        <v>1853</v>
      </c>
    </row>
    <row r="385" spans="4:19" x14ac:dyDescent="0.2">
      <c r="D385" s="524" t="s">
        <v>3177</v>
      </c>
      <c r="E385" s="523" t="s">
        <v>3168</v>
      </c>
      <c r="F385" s="524"/>
      <c r="G385" s="523"/>
      <c r="H385" s="524"/>
      <c r="I385" s="524"/>
      <c r="J385" s="523" t="str">
        <f t="shared" si="7"/>
        <v/>
      </c>
      <c r="K385" s="534"/>
      <c r="L385" s="534"/>
      <c r="M385" s="535"/>
      <c r="N385" s="524"/>
      <c r="O385" s="524"/>
      <c r="P385" s="524"/>
      <c r="Q385" s="524"/>
      <c r="R385" s="524"/>
      <c r="S385" s="523" t="s">
        <v>1854</v>
      </c>
    </row>
    <row r="386" spans="4:19" x14ac:dyDescent="0.2">
      <c r="D386" s="524" t="s">
        <v>3178</v>
      </c>
      <c r="E386" s="523" t="s">
        <v>3179</v>
      </c>
      <c r="F386" s="524"/>
      <c r="G386" s="523"/>
      <c r="H386" s="524"/>
      <c r="I386" s="524"/>
      <c r="J386" s="523" t="str">
        <f t="shared" si="7"/>
        <v/>
      </c>
      <c r="K386" s="534"/>
      <c r="L386" s="534"/>
      <c r="M386" s="535"/>
      <c r="N386" s="524"/>
      <c r="O386" s="524"/>
      <c r="P386" s="524"/>
      <c r="Q386" s="524"/>
      <c r="R386" s="524"/>
      <c r="S386" s="523" t="s">
        <v>1916</v>
      </c>
    </row>
    <row r="387" spans="4:19" x14ac:dyDescent="0.2">
      <c r="D387" s="524" t="s">
        <v>3180</v>
      </c>
      <c r="E387" s="523" t="s">
        <v>3179</v>
      </c>
      <c r="F387" s="524"/>
      <c r="G387" s="523"/>
      <c r="H387" s="524"/>
      <c r="I387" s="524"/>
      <c r="J387" s="523" t="str">
        <f t="shared" si="7"/>
        <v/>
      </c>
      <c r="K387" s="534"/>
      <c r="L387" s="534"/>
      <c r="M387" s="535"/>
      <c r="N387" s="524"/>
      <c r="O387" s="524"/>
      <c r="P387" s="524"/>
      <c r="Q387" s="524"/>
      <c r="R387" s="524"/>
      <c r="S387" s="523" t="s">
        <v>1917</v>
      </c>
    </row>
    <row r="388" spans="4:19" x14ac:dyDescent="0.2">
      <c r="D388" s="524" t="s">
        <v>3181</v>
      </c>
      <c r="E388" s="523" t="s">
        <v>3179</v>
      </c>
      <c r="F388" s="524"/>
      <c r="G388" s="523"/>
      <c r="H388" s="524"/>
      <c r="I388" s="524"/>
      <c r="J388" s="523" t="str">
        <f t="shared" si="7"/>
        <v/>
      </c>
      <c r="K388" s="534"/>
      <c r="L388" s="534"/>
      <c r="M388" s="535"/>
      <c r="N388" s="524"/>
      <c r="O388" s="524"/>
      <c r="P388" s="524"/>
      <c r="Q388" s="524"/>
      <c r="R388" s="524"/>
      <c r="S388" s="523" t="s">
        <v>1918</v>
      </c>
    </row>
    <row r="389" spans="4:19" x14ac:dyDescent="0.2">
      <c r="D389" s="524" t="s">
        <v>3182</v>
      </c>
      <c r="E389" s="523" t="s">
        <v>3179</v>
      </c>
      <c r="F389" s="524"/>
      <c r="G389" s="523"/>
      <c r="H389" s="524"/>
      <c r="I389" s="524"/>
      <c r="J389" s="523" t="str">
        <f t="shared" si="7"/>
        <v/>
      </c>
      <c r="K389" s="534"/>
      <c r="L389" s="534"/>
      <c r="M389" s="535"/>
      <c r="N389" s="524"/>
      <c r="O389" s="524"/>
      <c r="P389" s="524"/>
      <c r="Q389" s="524"/>
      <c r="R389" s="524"/>
      <c r="S389" s="523" t="s">
        <v>1919</v>
      </c>
    </row>
    <row r="390" spans="4:19" x14ac:dyDescent="0.2">
      <c r="D390" s="524" t="s">
        <v>3183</v>
      </c>
      <c r="E390" s="523" t="s">
        <v>3179</v>
      </c>
      <c r="F390" s="524"/>
      <c r="G390" s="523"/>
      <c r="H390" s="524"/>
      <c r="I390" s="524"/>
      <c r="J390" s="523" t="str">
        <f t="shared" si="7"/>
        <v/>
      </c>
      <c r="K390" s="534"/>
      <c r="L390" s="534"/>
      <c r="M390" s="535"/>
      <c r="N390" s="524"/>
      <c r="O390" s="524"/>
      <c r="P390" s="524"/>
      <c r="Q390" s="524"/>
      <c r="R390" s="524"/>
      <c r="S390" s="523" t="s">
        <v>1920</v>
      </c>
    </row>
    <row r="391" spans="4:19" x14ac:dyDescent="0.2">
      <c r="D391" s="524" t="s">
        <v>3184</v>
      </c>
      <c r="E391" s="523" t="s">
        <v>3179</v>
      </c>
      <c r="F391" s="524"/>
      <c r="G391" s="523"/>
      <c r="H391" s="524"/>
      <c r="I391" s="524"/>
      <c r="J391" s="523" t="str">
        <f t="shared" si="7"/>
        <v/>
      </c>
      <c r="K391" s="534"/>
      <c r="L391" s="534"/>
      <c r="M391" s="535"/>
      <c r="N391" s="524"/>
      <c r="O391" s="524"/>
      <c r="P391" s="524"/>
      <c r="Q391" s="524"/>
      <c r="R391" s="524"/>
      <c r="S391" s="523" t="s">
        <v>1921</v>
      </c>
    </row>
    <row r="392" spans="4:19" x14ac:dyDescent="0.2">
      <c r="D392" s="524" t="s">
        <v>3185</v>
      </c>
      <c r="E392" s="523" t="s">
        <v>3179</v>
      </c>
      <c r="F392" s="524"/>
      <c r="G392" s="523"/>
      <c r="H392" s="524"/>
      <c r="I392" s="524"/>
      <c r="J392" s="523" t="str">
        <f t="shared" si="7"/>
        <v/>
      </c>
      <c r="K392" s="534"/>
      <c r="L392" s="534"/>
      <c r="M392" s="535"/>
      <c r="N392" s="524"/>
      <c r="O392" s="524"/>
      <c r="P392" s="524"/>
      <c r="Q392" s="524"/>
      <c r="R392" s="524"/>
      <c r="S392" s="523" t="s">
        <v>1922</v>
      </c>
    </row>
    <row r="393" spans="4:19" x14ac:dyDescent="0.2">
      <c r="D393" s="524" t="s">
        <v>3186</v>
      </c>
      <c r="E393" s="523" t="s">
        <v>3179</v>
      </c>
      <c r="F393" s="524"/>
      <c r="G393" s="523"/>
      <c r="H393" s="524"/>
      <c r="I393" s="524"/>
      <c r="J393" s="523" t="str">
        <f t="shared" si="7"/>
        <v/>
      </c>
      <c r="K393" s="534"/>
      <c r="L393" s="534"/>
      <c r="M393" s="535"/>
      <c r="N393" s="524"/>
      <c r="O393" s="524"/>
      <c r="P393" s="524"/>
      <c r="Q393" s="524"/>
      <c r="R393" s="524"/>
      <c r="S393" s="523" t="s">
        <v>1923</v>
      </c>
    </row>
    <row r="394" spans="4:19" x14ac:dyDescent="0.2">
      <c r="D394" s="524" t="s">
        <v>3187</v>
      </c>
      <c r="E394" s="523" t="s">
        <v>3179</v>
      </c>
      <c r="F394" s="524"/>
      <c r="G394" s="523"/>
      <c r="H394" s="524"/>
      <c r="I394" s="524"/>
      <c r="J394" s="523" t="str">
        <f t="shared" si="7"/>
        <v/>
      </c>
      <c r="K394" s="534"/>
      <c r="L394" s="534"/>
      <c r="M394" s="535"/>
      <c r="N394" s="524"/>
      <c r="O394" s="524"/>
      <c r="P394" s="524"/>
      <c r="Q394" s="524"/>
      <c r="R394" s="524"/>
      <c r="S394" s="523" t="s">
        <v>1924</v>
      </c>
    </row>
    <row r="395" spans="4:19" x14ac:dyDescent="0.2">
      <c r="D395" s="524" t="s">
        <v>3188</v>
      </c>
      <c r="E395" s="523" t="s">
        <v>3179</v>
      </c>
      <c r="F395" s="524"/>
      <c r="G395" s="523"/>
      <c r="H395" s="524"/>
      <c r="I395" s="524"/>
      <c r="J395" s="523" t="str">
        <f t="shared" si="7"/>
        <v/>
      </c>
      <c r="K395" s="534"/>
      <c r="L395" s="534"/>
      <c r="M395" s="535"/>
      <c r="N395" s="524"/>
      <c r="O395" s="524"/>
      <c r="P395" s="524"/>
      <c r="Q395" s="524"/>
      <c r="R395" s="524"/>
      <c r="S395" s="523" t="s">
        <v>1925</v>
      </c>
    </row>
    <row r="396" spans="4:19" x14ac:dyDescent="0.2">
      <c r="D396" s="524" t="s">
        <v>3189</v>
      </c>
      <c r="E396" s="523" t="s">
        <v>3190</v>
      </c>
      <c r="F396" s="524"/>
      <c r="G396" s="523"/>
      <c r="H396" s="524"/>
      <c r="I396" s="524"/>
      <c r="J396" s="523" t="str">
        <f t="shared" si="7"/>
        <v/>
      </c>
      <c r="K396" s="534"/>
      <c r="L396" s="534"/>
      <c r="M396" s="535"/>
      <c r="N396" s="524"/>
      <c r="O396" s="524"/>
      <c r="P396" s="524"/>
      <c r="Q396" s="524"/>
      <c r="R396" s="524"/>
      <c r="S396" s="523" t="s">
        <v>1926</v>
      </c>
    </row>
    <row r="397" spans="4:19" x14ac:dyDescent="0.2">
      <c r="D397" s="524" t="s">
        <v>3191</v>
      </c>
      <c r="E397" s="523" t="s">
        <v>3190</v>
      </c>
      <c r="F397" s="524"/>
      <c r="G397" s="523"/>
      <c r="H397" s="524"/>
      <c r="I397" s="524"/>
      <c r="J397" s="523" t="str">
        <f t="shared" si="7"/>
        <v/>
      </c>
      <c r="K397" s="534"/>
      <c r="L397" s="534"/>
      <c r="M397" s="535"/>
      <c r="N397" s="524"/>
      <c r="O397" s="524"/>
      <c r="P397" s="524"/>
      <c r="Q397" s="524"/>
      <c r="R397" s="524"/>
      <c r="S397" s="523" t="s">
        <v>1927</v>
      </c>
    </row>
    <row r="398" spans="4:19" x14ac:dyDescent="0.2">
      <c r="D398" s="524" t="s">
        <v>3192</v>
      </c>
      <c r="E398" s="523" t="s">
        <v>3190</v>
      </c>
      <c r="F398" s="524"/>
      <c r="G398" s="523"/>
      <c r="H398" s="524"/>
      <c r="I398" s="524"/>
      <c r="J398" s="523" t="str">
        <f t="shared" si="7"/>
        <v/>
      </c>
      <c r="K398" s="534"/>
      <c r="L398" s="534"/>
      <c r="M398" s="535"/>
      <c r="N398" s="524"/>
      <c r="O398" s="524"/>
      <c r="P398" s="524"/>
      <c r="Q398" s="524"/>
      <c r="R398" s="524"/>
      <c r="S398" s="523" t="s">
        <v>1928</v>
      </c>
    </row>
    <row r="399" spans="4:19" x14ac:dyDescent="0.2">
      <c r="D399" s="524" t="s">
        <v>3193</v>
      </c>
      <c r="E399" s="523" t="s">
        <v>3190</v>
      </c>
      <c r="F399" s="524"/>
      <c r="G399" s="523"/>
      <c r="H399" s="524"/>
      <c r="I399" s="524"/>
      <c r="J399" s="523" t="str">
        <f t="shared" si="7"/>
        <v/>
      </c>
      <c r="K399" s="534"/>
      <c r="L399" s="534"/>
      <c r="M399" s="535"/>
      <c r="N399" s="524"/>
      <c r="O399" s="524"/>
      <c r="P399" s="524"/>
      <c r="Q399" s="524"/>
      <c r="R399" s="524"/>
      <c r="S399" s="523" t="s">
        <v>1929</v>
      </c>
    </row>
    <row r="400" spans="4:19" x14ac:dyDescent="0.2">
      <c r="D400" s="524" t="s">
        <v>3194</v>
      </c>
      <c r="E400" s="523" t="s">
        <v>3190</v>
      </c>
      <c r="F400" s="524"/>
      <c r="G400" s="523"/>
      <c r="H400" s="524"/>
      <c r="I400" s="524"/>
      <c r="J400" s="523" t="str">
        <f t="shared" si="7"/>
        <v/>
      </c>
      <c r="K400" s="534"/>
      <c r="L400" s="534"/>
      <c r="M400" s="535"/>
      <c r="N400" s="524"/>
      <c r="O400" s="524"/>
      <c r="P400" s="524"/>
      <c r="Q400" s="524"/>
      <c r="R400" s="524"/>
      <c r="S400" s="523" t="s">
        <v>1930</v>
      </c>
    </row>
    <row r="401" spans="4:19" x14ac:dyDescent="0.2">
      <c r="D401" s="524" t="s">
        <v>3195</v>
      </c>
      <c r="E401" s="523" t="s">
        <v>3190</v>
      </c>
      <c r="F401" s="524"/>
      <c r="G401" s="523"/>
      <c r="H401" s="524"/>
      <c r="I401" s="524"/>
      <c r="J401" s="523" t="str">
        <f t="shared" si="7"/>
        <v/>
      </c>
      <c r="K401" s="534"/>
      <c r="L401" s="534"/>
      <c r="M401" s="535"/>
      <c r="N401" s="524"/>
      <c r="O401" s="524"/>
      <c r="P401" s="524"/>
      <c r="Q401" s="524"/>
      <c r="R401" s="524"/>
      <c r="S401" s="523" t="s">
        <v>1931</v>
      </c>
    </row>
    <row r="402" spans="4:19" x14ac:dyDescent="0.2">
      <c r="D402" s="524" t="s">
        <v>3196</v>
      </c>
      <c r="E402" s="523" t="s">
        <v>3190</v>
      </c>
      <c r="F402" s="524"/>
      <c r="G402" s="523"/>
      <c r="H402" s="524"/>
      <c r="I402" s="524"/>
      <c r="J402" s="523" t="str">
        <f t="shared" si="7"/>
        <v/>
      </c>
      <c r="K402" s="534"/>
      <c r="L402" s="534"/>
      <c r="M402" s="535"/>
      <c r="N402" s="524"/>
      <c r="O402" s="524"/>
      <c r="P402" s="524"/>
      <c r="Q402" s="524"/>
      <c r="R402" s="524"/>
      <c r="S402" s="523" t="s">
        <v>1932</v>
      </c>
    </row>
    <row r="403" spans="4:19" x14ac:dyDescent="0.2">
      <c r="D403" s="524" t="s">
        <v>3197</v>
      </c>
      <c r="E403" s="523" t="s">
        <v>3190</v>
      </c>
      <c r="F403" s="524"/>
      <c r="G403" s="523"/>
      <c r="H403" s="524"/>
      <c r="I403" s="524"/>
      <c r="J403" s="523" t="str">
        <f t="shared" si="7"/>
        <v/>
      </c>
      <c r="K403" s="534"/>
      <c r="L403" s="534"/>
      <c r="M403" s="535"/>
      <c r="N403" s="524"/>
      <c r="O403" s="524"/>
      <c r="P403" s="524"/>
      <c r="Q403" s="524"/>
      <c r="R403" s="524"/>
      <c r="S403" s="523" t="s">
        <v>1933</v>
      </c>
    </row>
    <row r="404" spans="4:19" x14ac:dyDescent="0.2">
      <c r="D404" s="524" t="s">
        <v>3198</v>
      </c>
      <c r="E404" s="523" t="s">
        <v>3190</v>
      </c>
      <c r="F404" s="524"/>
      <c r="G404" s="523"/>
      <c r="H404" s="524"/>
      <c r="I404" s="524"/>
      <c r="J404" s="523" t="str">
        <f t="shared" si="7"/>
        <v/>
      </c>
      <c r="K404" s="534"/>
      <c r="L404" s="534"/>
      <c r="M404" s="535"/>
      <c r="N404" s="524"/>
      <c r="O404" s="524"/>
      <c r="P404" s="524"/>
      <c r="Q404" s="524"/>
      <c r="R404" s="524"/>
      <c r="S404" s="523" t="s">
        <v>1934</v>
      </c>
    </row>
    <row r="405" spans="4:19" x14ac:dyDescent="0.2">
      <c r="D405" s="524" t="s">
        <v>3199</v>
      </c>
      <c r="E405" s="523" t="s">
        <v>3190</v>
      </c>
      <c r="F405" s="524"/>
      <c r="G405" s="523"/>
      <c r="H405" s="524"/>
      <c r="I405" s="524"/>
      <c r="J405" s="523" t="str">
        <f t="shared" si="7"/>
        <v/>
      </c>
      <c r="K405" s="534"/>
      <c r="L405" s="534"/>
      <c r="M405" s="535"/>
      <c r="N405" s="524"/>
      <c r="O405" s="524"/>
      <c r="P405" s="524"/>
      <c r="Q405" s="524"/>
      <c r="R405" s="524"/>
      <c r="S405" s="523" t="s">
        <v>1935</v>
      </c>
    </row>
    <row r="406" spans="4:19" x14ac:dyDescent="0.2">
      <c r="D406" s="524" t="s">
        <v>3200</v>
      </c>
      <c r="E406" s="523" t="s">
        <v>3201</v>
      </c>
      <c r="F406" s="524"/>
      <c r="G406" s="523"/>
      <c r="H406" s="524"/>
      <c r="I406" s="524"/>
      <c r="J406" s="523" t="str">
        <f t="shared" si="7"/>
        <v/>
      </c>
      <c r="K406" s="534"/>
      <c r="L406" s="534"/>
      <c r="M406" s="535"/>
      <c r="N406" s="524"/>
      <c r="O406" s="524"/>
      <c r="P406" s="524"/>
      <c r="Q406" s="524"/>
      <c r="R406" s="524"/>
      <c r="S406" s="523" t="s">
        <v>1936</v>
      </c>
    </row>
    <row r="407" spans="4:19" x14ac:dyDescent="0.2">
      <c r="D407" s="524" t="s">
        <v>3202</v>
      </c>
      <c r="E407" s="523" t="s">
        <v>3201</v>
      </c>
      <c r="F407" s="524"/>
      <c r="G407" s="523"/>
      <c r="H407" s="524"/>
      <c r="I407" s="524"/>
      <c r="J407" s="523" t="str">
        <f t="shared" si="7"/>
        <v/>
      </c>
      <c r="K407" s="534"/>
      <c r="L407" s="534"/>
      <c r="M407" s="535"/>
      <c r="N407" s="524"/>
      <c r="O407" s="524"/>
      <c r="P407" s="524"/>
      <c r="Q407" s="524"/>
      <c r="R407" s="524"/>
      <c r="S407" s="523" t="s">
        <v>1937</v>
      </c>
    </row>
    <row r="408" spans="4:19" x14ac:dyDescent="0.2">
      <c r="D408" s="524" t="s">
        <v>3203</v>
      </c>
      <c r="E408" s="523" t="s">
        <v>3201</v>
      </c>
      <c r="F408" s="524"/>
      <c r="G408" s="523"/>
      <c r="H408" s="524"/>
      <c r="I408" s="524"/>
      <c r="J408" s="523" t="str">
        <f t="shared" si="7"/>
        <v/>
      </c>
      <c r="K408" s="534"/>
      <c r="L408" s="534"/>
      <c r="M408" s="535"/>
      <c r="N408" s="524"/>
      <c r="O408" s="524"/>
      <c r="P408" s="524"/>
      <c r="Q408" s="524"/>
      <c r="R408" s="524"/>
      <c r="S408" s="523" t="s">
        <v>1938</v>
      </c>
    </row>
    <row r="409" spans="4:19" x14ac:dyDescent="0.2">
      <c r="D409" s="524" t="s">
        <v>3204</v>
      </c>
      <c r="E409" s="523" t="s">
        <v>3201</v>
      </c>
      <c r="F409" s="524"/>
      <c r="G409" s="523"/>
      <c r="H409" s="524"/>
      <c r="I409" s="524"/>
      <c r="J409" s="523" t="str">
        <f t="shared" si="7"/>
        <v/>
      </c>
      <c r="K409" s="534"/>
      <c r="L409" s="534"/>
      <c r="M409" s="535"/>
      <c r="N409" s="524"/>
      <c r="O409" s="524"/>
      <c r="P409" s="524"/>
      <c r="Q409" s="524"/>
      <c r="R409" s="524"/>
      <c r="S409" s="523" t="s">
        <v>1939</v>
      </c>
    </row>
    <row r="410" spans="4:19" x14ac:dyDescent="0.2">
      <c r="D410" s="524" t="s">
        <v>3205</v>
      </c>
      <c r="E410" s="523" t="s">
        <v>3201</v>
      </c>
      <c r="F410" s="524"/>
      <c r="G410" s="523"/>
      <c r="H410" s="524"/>
      <c r="I410" s="524"/>
      <c r="J410" s="523" t="str">
        <f t="shared" si="7"/>
        <v/>
      </c>
      <c r="K410" s="534"/>
      <c r="L410" s="534"/>
      <c r="M410" s="535"/>
      <c r="N410" s="524"/>
      <c r="O410" s="524"/>
      <c r="P410" s="524"/>
      <c r="Q410" s="524"/>
      <c r="R410" s="524"/>
      <c r="S410" s="523" t="s">
        <v>1940</v>
      </c>
    </row>
    <row r="411" spans="4:19" x14ac:dyDescent="0.2">
      <c r="D411" s="524" t="s">
        <v>3206</v>
      </c>
      <c r="E411" s="523" t="s">
        <v>3201</v>
      </c>
      <c r="F411" s="524"/>
      <c r="G411" s="523"/>
      <c r="H411" s="524"/>
      <c r="I411" s="524"/>
      <c r="J411" s="523" t="str">
        <f t="shared" si="7"/>
        <v/>
      </c>
      <c r="K411" s="534"/>
      <c r="L411" s="534"/>
      <c r="M411" s="535"/>
      <c r="N411" s="524"/>
      <c r="O411" s="524"/>
      <c r="P411" s="524"/>
      <c r="Q411" s="524"/>
      <c r="R411" s="524"/>
      <c r="S411" s="523" t="s">
        <v>1941</v>
      </c>
    </row>
    <row r="412" spans="4:19" x14ac:dyDescent="0.2">
      <c r="D412" s="524" t="s">
        <v>3207</v>
      </c>
      <c r="E412" s="523" t="s">
        <v>3201</v>
      </c>
      <c r="F412" s="524"/>
      <c r="G412" s="523"/>
      <c r="H412" s="524"/>
      <c r="I412" s="524"/>
      <c r="J412" s="523" t="str">
        <f t="shared" si="7"/>
        <v/>
      </c>
      <c r="K412" s="534"/>
      <c r="L412" s="534"/>
      <c r="M412" s="535"/>
      <c r="N412" s="524"/>
      <c r="O412" s="524"/>
      <c r="P412" s="524"/>
      <c r="Q412" s="524"/>
      <c r="R412" s="524"/>
      <c r="S412" s="523" t="s">
        <v>1942</v>
      </c>
    </row>
    <row r="413" spans="4:19" x14ac:dyDescent="0.2">
      <c r="D413" s="524" t="s">
        <v>3208</v>
      </c>
      <c r="E413" s="523" t="s">
        <v>3201</v>
      </c>
      <c r="F413" s="524"/>
      <c r="G413" s="523"/>
      <c r="H413" s="524"/>
      <c r="I413" s="524"/>
      <c r="J413" s="523" t="str">
        <f t="shared" si="7"/>
        <v/>
      </c>
      <c r="K413" s="534"/>
      <c r="L413" s="534"/>
      <c r="M413" s="535"/>
      <c r="N413" s="524"/>
      <c r="O413" s="524"/>
      <c r="P413" s="524"/>
      <c r="Q413" s="524"/>
      <c r="R413" s="524"/>
      <c r="S413" s="523" t="s">
        <v>1943</v>
      </c>
    </row>
    <row r="414" spans="4:19" x14ac:dyDescent="0.2">
      <c r="D414" s="524" t="s">
        <v>3209</v>
      </c>
      <c r="E414" s="523" t="s">
        <v>3201</v>
      </c>
      <c r="F414" s="524"/>
      <c r="G414" s="523"/>
      <c r="H414" s="524"/>
      <c r="I414" s="524"/>
      <c r="J414" s="523" t="str">
        <f t="shared" si="7"/>
        <v/>
      </c>
      <c r="K414" s="534"/>
      <c r="L414" s="534"/>
      <c r="M414" s="535"/>
      <c r="N414" s="524"/>
      <c r="O414" s="524"/>
      <c r="P414" s="524"/>
      <c r="Q414" s="524"/>
      <c r="R414" s="524"/>
      <c r="S414" s="523" t="s">
        <v>1944</v>
      </c>
    </row>
    <row r="415" spans="4:19" x14ac:dyDescent="0.2">
      <c r="D415" s="524" t="s">
        <v>3210</v>
      </c>
      <c r="E415" s="523" t="s">
        <v>3201</v>
      </c>
      <c r="F415" s="524"/>
      <c r="G415" s="523"/>
      <c r="H415" s="524"/>
      <c r="I415" s="524"/>
      <c r="J415" s="523" t="str">
        <f t="shared" si="7"/>
        <v/>
      </c>
      <c r="K415" s="534"/>
      <c r="L415" s="534"/>
      <c r="M415" s="535"/>
      <c r="N415" s="524"/>
      <c r="O415" s="524"/>
      <c r="P415" s="524"/>
      <c r="Q415" s="524"/>
      <c r="R415" s="524"/>
      <c r="S415" s="523" t="s">
        <v>1945</v>
      </c>
    </row>
    <row r="416" spans="4:19" x14ac:dyDescent="0.2">
      <c r="D416" s="524" t="s">
        <v>3211</v>
      </c>
      <c r="E416" s="523" t="s">
        <v>3212</v>
      </c>
      <c r="F416" s="524"/>
      <c r="G416" s="523"/>
      <c r="H416" s="524"/>
      <c r="I416" s="524"/>
      <c r="J416" s="523" t="str">
        <f t="shared" si="7"/>
        <v/>
      </c>
      <c r="K416" s="534"/>
      <c r="L416" s="534"/>
      <c r="M416" s="535"/>
      <c r="N416" s="524"/>
      <c r="O416" s="524"/>
      <c r="P416" s="524"/>
      <c r="Q416" s="524"/>
      <c r="R416" s="524"/>
      <c r="S416" s="523" t="s">
        <v>1946</v>
      </c>
    </row>
    <row r="417" spans="4:19" x14ac:dyDescent="0.2">
      <c r="D417" s="524" t="s">
        <v>3213</v>
      </c>
      <c r="E417" s="523" t="s">
        <v>3212</v>
      </c>
      <c r="F417" s="524"/>
      <c r="G417" s="523"/>
      <c r="H417" s="524"/>
      <c r="I417" s="524"/>
      <c r="J417" s="523" t="str">
        <f t="shared" si="7"/>
        <v/>
      </c>
      <c r="K417" s="534"/>
      <c r="L417" s="534"/>
      <c r="M417" s="535"/>
      <c r="N417" s="524"/>
      <c r="O417" s="524"/>
      <c r="P417" s="524"/>
      <c r="Q417" s="524"/>
      <c r="R417" s="524"/>
      <c r="S417" s="523" t="s">
        <v>1947</v>
      </c>
    </row>
    <row r="418" spans="4:19" x14ac:dyDescent="0.2">
      <c r="D418" s="524" t="s">
        <v>3214</v>
      </c>
      <c r="E418" s="523" t="s">
        <v>3212</v>
      </c>
      <c r="F418" s="524"/>
      <c r="G418" s="523"/>
      <c r="H418" s="524"/>
      <c r="I418" s="524"/>
      <c r="J418" s="523" t="str">
        <f t="shared" si="7"/>
        <v/>
      </c>
      <c r="K418" s="534"/>
      <c r="L418" s="534"/>
      <c r="M418" s="535"/>
      <c r="N418" s="524"/>
      <c r="O418" s="524"/>
      <c r="P418" s="524"/>
      <c r="Q418" s="524"/>
      <c r="R418" s="524"/>
      <c r="S418" s="523" t="s">
        <v>1948</v>
      </c>
    </row>
    <row r="419" spans="4:19" x14ac:dyDescent="0.2">
      <c r="D419" s="524" t="s">
        <v>3215</v>
      </c>
      <c r="E419" s="523" t="s">
        <v>3212</v>
      </c>
      <c r="F419" s="524"/>
      <c r="G419" s="523"/>
      <c r="H419" s="524"/>
      <c r="I419" s="524"/>
      <c r="J419" s="523" t="str">
        <f t="shared" si="7"/>
        <v/>
      </c>
      <c r="K419" s="534"/>
      <c r="L419" s="534"/>
      <c r="M419" s="535"/>
      <c r="N419" s="524"/>
      <c r="O419" s="524"/>
      <c r="P419" s="524"/>
      <c r="Q419" s="524"/>
      <c r="R419" s="524"/>
      <c r="S419" s="523" t="s">
        <v>1949</v>
      </c>
    </row>
    <row r="420" spans="4:19" x14ac:dyDescent="0.2">
      <c r="D420" s="524" t="s">
        <v>3216</v>
      </c>
      <c r="E420" s="523" t="s">
        <v>3212</v>
      </c>
      <c r="F420" s="524"/>
      <c r="G420" s="523"/>
      <c r="H420" s="524"/>
      <c r="I420" s="524"/>
      <c r="J420" s="523" t="str">
        <f t="shared" si="7"/>
        <v/>
      </c>
      <c r="K420" s="534"/>
      <c r="L420" s="534"/>
      <c r="M420" s="535"/>
      <c r="N420" s="524"/>
      <c r="O420" s="524"/>
      <c r="P420" s="524"/>
      <c r="Q420" s="524"/>
      <c r="R420" s="524"/>
      <c r="S420" s="523" t="s">
        <v>1950</v>
      </c>
    </row>
    <row r="421" spans="4:19" x14ac:dyDescent="0.2">
      <c r="D421" s="524" t="s">
        <v>3217</v>
      </c>
      <c r="E421" s="523" t="s">
        <v>3212</v>
      </c>
      <c r="F421" s="524"/>
      <c r="G421" s="523"/>
      <c r="H421" s="524"/>
      <c r="I421" s="524"/>
      <c r="J421" s="523" t="str">
        <f t="shared" si="7"/>
        <v/>
      </c>
      <c r="K421" s="534"/>
      <c r="L421" s="534"/>
      <c r="M421" s="535"/>
      <c r="N421" s="524"/>
      <c r="O421" s="524"/>
      <c r="P421" s="524"/>
      <c r="Q421" s="524"/>
      <c r="R421" s="524"/>
      <c r="S421" s="523" t="s">
        <v>1951</v>
      </c>
    </row>
    <row r="422" spans="4:19" x14ac:dyDescent="0.2">
      <c r="D422" s="524" t="s">
        <v>3218</v>
      </c>
      <c r="E422" s="523" t="s">
        <v>3212</v>
      </c>
      <c r="F422" s="524"/>
      <c r="G422" s="523"/>
      <c r="H422" s="524"/>
      <c r="I422" s="524"/>
      <c r="J422" s="523" t="str">
        <f t="shared" si="7"/>
        <v/>
      </c>
      <c r="K422" s="534"/>
      <c r="L422" s="534"/>
      <c r="M422" s="535"/>
      <c r="N422" s="524"/>
      <c r="O422" s="524"/>
      <c r="P422" s="524"/>
      <c r="Q422" s="524"/>
      <c r="R422" s="524"/>
      <c r="S422" s="523" t="s">
        <v>1952</v>
      </c>
    </row>
    <row r="423" spans="4:19" x14ac:dyDescent="0.2">
      <c r="D423" s="524" t="s">
        <v>3219</v>
      </c>
      <c r="E423" s="523" t="s">
        <v>3212</v>
      </c>
      <c r="F423" s="524"/>
      <c r="G423" s="523"/>
      <c r="H423" s="524"/>
      <c r="I423" s="524"/>
      <c r="J423" s="523" t="str">
        <f t="shared" si="7"/>
        <v/>
      </c>
      <c r="K423" s="534"/>
      <c r="L423" s="534"/>
      <c r="M423" s="535"/>
      <c r="N423" s="524"/>
      <c r="O423" s="524"/>
      <c r="P423" s="524"/>
      <c r="Q423" s="524"/>
      <c r="R423" s="524"/>
      <c r="S423" s="523" t="s">
        <v>1953</v>
      </c>
    </row>
    <row r="424" spans="4:19" x14ac:dyDescent="0.2">
      <c r="D424" s="524" t="s">
        <v>3220</v>
      </c>
      <c r="E424" s="523" t="s">
        <v>3212</v>
      </c>
      <c r="F424" s="524"/>
      <c r="G424" s="523"/>
      <c r="H424" s="524"/>
      <c r="I424" s="524"/>
      <c r="J424" s="523" t="str">
        <f t="shared" si="7"/>
        <v/>
      </c>
      <c r="K424" s="534"/>
      <c r="L424" s="534"/>
      <c r="M424" s="535"/>
      <c r="N424" s="524"/>
      <c r="O424" s="524"/>
      <c r="P424" s="524"/>
      <c r="Q424" s="524"/>
      <c r="R424" s="524"/>
      <c r="S424" s="523" t="s">
        <v>1954</v>
      </c>
    </row>
    <row r="425" spans="4:19" x14ac:dyDescent="0.2">
      <c r="D425" s="524" t="s">
        <v>3221</v>
      </c>
      <c r="E425" s="523" t="s">
        <v>3212</v>
      </c>
      <c r="F425" s="524"/>
      <c r="G425" s="523"/>
      <c r="H425" s="524"/>
      <c r="I425" s="524"/>
      <c r="J425" s="523" t="str">
        <f t="shared" si="7"/>
        <v/>
      </c>
      <c r="K425" s="534"/>
      <c r="L425" s="534"/>
      <c r="M425" s="535"/>
      <c r="N425" s="524"/>
      <c r="O425" s="524"/>
      <c r="P425" s="524"/>
      <c r="Q425" s="524"/>
      <c r="R425" s="524"/>
      <c r="S425" s="523" t="s">
        <v>1955</v>
      </c>
    </row>
    <row r="426" spans="4:19" x14ac:dyDescent="0.2">
      <c r="D426" s="524" t="s">
        <v>3222</v>
      </c>
      <c r="E426" s="523" t="s">
        <v>3223</v>
      </c>
      <c r="F426" s="524"/>
      <c r="G426" s="523"/>
      <c r="H426" s="524"/>
      <c r="I426" s="524"/>
      <c r="J426" s="523" t="str">
        <f t="shared" si="7"/>
        <v/>
      </c>
      <c r="K426" s="534"/>
      <c r="L426" s="534"/>
      <c r="M426" s="535"/>
      <c r="N426" s="524"/>
      <c r="O426" s="524"/>
      <c r="P426" s="524"/>
      <c r="Q426" s="524"/>
      <c r="R426" s="524"/>
      <c r="S426" s="523" t="s">
        <v>1956</v>
      </c>
    </row>
    <row r="427" spans="4:19" x14ac:dyDescent="0.2">
      <c r="D427" s="524" t="s">
        <v>3224</v>
      </c>
      <c r="E427" s="523" t="s">
        <v>3223</v>
      </c>
      <c r="F427" s="524"/>
      <c r="G427" s="523"/>
      <c r="H427" s="524"/>
      <c r="I427" s="524"/>
      <c r="J427" s="523" t="str">
        <f t="shared" si="7"/>
        <v/>
      </c>
      <c r="K427" s="534"/>
      <c r="L427" s="534"/>
      <c r="M427" s="535"/>
      <c r="N427" s="524"/>
      <c r="O427" s="524"/>
      <c r="P427" s="524"/>
      <c r="Q427" s="524"/>
      <c r="R427" s="524"/>
      <c r="S427" s="523" t="s">
        <v>1957</v>
      </c>
    </row>
    <row r="428" spans="4:19" x14ac:dyDescent="0.2">
      <c r="D428" s="524" t="s">
        <v>3225</v>
      </c>
      <c r="E428" s="523" t="s">
        <v>3223</v>
      </c>
      <c r="F428" s="524"/>
      <c r="G428" s="523"/>
      <c r="H428" s="524"/>
      <c r="I428" s="524"/>
      <c r="J428" s="523" t="str">
        <f t="shared" si="7"/>
        <v/>
      </c>
      <c r="K428" s="534"/>
      <c r="L428" s="534"/>
      <c r="M428" s="535"/>
      <c r="N428" s="524"/>
      <c r="O428" s="524"/>
      <c r="P428" s="524"/>
      <c r="Q428" s="524"/>
      <c r="R428" s="524"/>
      <c r="S428" s="523" t="s">
        <v>1958</v>
      </c>
    </row>
    <row r="429" spans="4:19" x14ac:dyDescent="0.2">
      <c r="D429" s="524" t="s">
        <v>3226</v>
      </c>
      <c r="E429" s="523" t="s">
        <v>3223</v>
      </c>
      <c r="F429" s="524"/>
      <c r="G429" s="523"/>
      <c r="H429" s="524"/>
      <c r="I429" s="524"/>
      <c r="J429" s="523" t="str">
        <f t="shared" si="7"/>
        <v/>
      </c>
      <c r="K429" s="534"/>
      <c r="L429" s="534"/>
      <c r="M429" s="535"/>
      <c r="N429" s="524"/>
      <c r="O429" s="524"/>
      <c r="P429" s="524"/>
      <c r="Q429" s="524"/>
      <c r="R429" s="524"/>
      <c r="S429" s="523" t="s">
        <v>1959</v>
      </c>
    </row>
    <row r="430" spans="4:19" x14ac:dyDescent="0.2">
      <c r="D430" s="524" t="s">
        <v>3227</v>
      </c>
      <c r="E430" s="523" t="s">
        <v>3223</v>
      </c>
      <c r="F430" s="524"/>
      <c r="G430" s="523"/>
      <c r="H430" s="524"/>
      <c r="I430" s="524"/>
      <c r="J430" s="523" t="str">
        <f t="shared" si="7"/>
        <v/>
      </c>
      <c r="K430" s="534"/>
      <c r="L430" s="534"/>
      <c r="M430" s="535"/>
      <c r="N430" s="524"/>
      <c r="O430" s="524"/>
      <c r="P430" s="524"/>
      <c r="Q430" s="524"/>
      <c r="R430" s="524"/>
      <c r="S430" s="523" t="s">
        <v>1960</v>
      </c>
    </row>
    <row r="431" spans="4:19" x14ac:dyDescent="0.2">
      <c r="D431" s="524" t="s">
        <v>3228</v>
      </c>
      <c r="E431" s="523" t="s">
        <v>3223</v>
      </c>
      <c r="F431" s="524"/>
      <c r="G431" s="523"/>
      <c r="H431" s="524"/>
      <c r="I431" s="524"/>
      <c r="J431" s="523" t="str">
        <f t="shared" si="7"/>
        <v/>
      </c>
      <c r="K431" s="534"/>
      <c r="L431" s="534"/>
      <c r="M431" s="535"/>
      <c r="N431" s="524"/>
      <c r="O431" s="524"/>
      <c r="P431" s="524"/>
      <c r="Q431" s="524"/>
      <c r="R431" s="524"/>
      <c r="S431" s="523" t="s">
        <v>1961</v>
      </c>
    </row>
    <row r="432" spans="4:19" x14ac:dyDescent="0.2">
      <c r="D432" s="524" t="s">
        <v>3229</v>
      </c>
      <c r="E432" s="523" t="s">
        <v>3223</v>
      </c>
      <c r="F432" s="524"/>
      <c r="G432" s="523"/>
      <c r="H432" s="524"/>
      <c r="I432" s="524"/>
      <c r="J432" s="523" t="str">
        <f t="shared" si="7"/>
        <v/>
      </c>
      <c r="K432" s="534"/>
      <c r="L432" s="534"/>
      <c r="M432" s="535"/>
      <c r="N432" s="524"/>
      <c r="O432" s="524"/>
      <c r="P432" s="524"/>
      <c r="Q432" s="524"/>
      <c r="R432" s="524"/>
      <c r="S432" s="523" t="s">
        <v>1962</v>
      </c>
    </row>
    <row r="433" spans="4:19" x14ac:dyDescent="0.2">
      <c r="D433" s="524" t="s">
        <v>3230</v>
      </c>
      <c r="E433" s="523" t="s">
        <v>3223</v>
      </c>
      <c r="F433" s="524"/>
      <c r="G433" s="523"/>
      <c r="H433" s="524"/>
      <c r="I433" s="524"/>
      <c r="J433" s="523" t="str">
        <f t="shared" si="7"/>
        <v/>
      </c>
      <c r="K433" s="534"/>
      <c r="L433" s="534"/>
      <c r="M433" s="535"/>
      <c r="N433" s="524"/>
      <c r="O433" s="524"/>
      <c r="P433" s="524"/>
      <c r="Q433" s="524"/>
      <c r="R433" s="524"/>
      <c r="S433" s="523" t="s">
        <v>1963</v>
      </c>
    </row>
    <row r="434" spans="4:19" x14ac:dyDescent="0.2">
      <c r="D434" s="524" t="s">
        <v>3231</v>
      </c>
      <c r="E434" s="523" t="s">
        <v>3223</v>
      </c>
      <c r="F434" s="524"/>
      <c r="G434" s="523"/>
      <c r="H434" s="524"/>
      <c r="I434" s="524"/>
      <c r="J434" s="523" t="str">
        <f t="shared" si="7"/>
        <v/>
      </c>
      <c r="K434" s="534"/>
      <c r="L434" s="534"/>
      <c r="M434" s="535"/>
      <c r="N434" s="524"/>
      <c r="O434" s="524"/>
      <c r="P434" s="524"/>
      <c r="Q434" s="524"/>
      <c r="R434" s="524"/>
      <c r="S434" s="523" t="s">
        <v>1964</v>
      </c>
    </row>
    <row r="435" spans="4:19" x14ac:dyDescent="0.2">
      <c r="D435" s="524" t="s">
        <v>3232</v>
      </c>
      <c r="E435" s="523" t="s">
        <v>3223</v>
      </c>
      <c r="F435" s="524"/>
      <c r="G435" s="523"/>
      <c r="H435" s="524"/>
      <c r="I435" s="524"/>
      <c r="J435" s="523" t="str">
        <f t="shared" si="7"/>
        <v/>
      </c>
      <c r="K435" s="534"/>
      <c r="L435" s="534"/>
      <c r="M435" s="535"/>
      <c r="N435" s="524"/>
      <c r="O435" s="524"/>
      <c r="P435" s="524"/>
      <c r="Q435" s="524"/>
      <c r="R435" s="524"/>
      <c r="S435" s="523" t="s">
        <v>1965</v>
      </c>
    </row>
    <row r="436" spans="4:19" x14ac:dyDescent="0.2">
      <c r="D436" s="524" t="s">
        <v>3233</v>
      </c>
      <c r="E436" s="523" t="s">
        <v>3234</v>
      </c>
      <c r="F436" s="524"/>
      <c r="G436" s="523"/>
      <c r="H436" s="524"/>
      <c r="I436" s="524"/>
      <c r="J436" s="523" t="str">
        <f t="shared" si="7"/>
        <v/>
      </c>
      <c r="K436" s="534"/>
      <c r="L436" s="534"/>
      <c r="M436" s="535"/>
      <c r="N436" s="524"/>
      <c r="O436" s="524"/>
      <c r="P436" s="524"/>
      <c r="Q436" s="524"/>
      <c r="R436" s="524"/>
      <c r="S436" s="523" t="s">
        <v>1966</v>
      </c>
    </row>
    <row r="437" spans="4:19" x14ac:dyDescent="0.2">
      <c r="D437" s="524" t="s">
        <v>3235</v>
      </c>
      <c r="E437" s="523" t="s">
        <v>3234</v>
      </c>
      <c r="F437" s="524"/>
      <c r="G437" s="523"/>
      <c r="H437" s="524"/>
      <c r="I437" s="524"/>
      <c r="J437" s="523" t="str">
        <f t="shared" si="7"/>
        <v/>
      </c>
      <c r="K437" s="534"/>
      <c r="L437" s="534"/>
      <c r="M437" s="535"/>
      <c r="N437" s="524"/>
      <c r="O437" s="524"/>
      <c r="P437" s="524"/>
      <c r="Q437" s="524"/>
      <c r="R437" s="524"/>
      <c r="S437" s="523" t="s">
        <v>1967</v>
      </c>
    </row>
    <row r="438" spans="4:19" x14ac:dyDescent="0.2">
      <c r="D438" s="524" t="s">
        <v>3236</v>
      </c>
      <c r="E438" s="523" t="s">
        <v>3234</v>
      </c>
      <c r="F438" s="524"/>
      <c r="G438" s="523"/>
      <c r="H438" s="524"/>
      <c r="I438" s="524"/>
      <c r="J438" s="523" t="str">
        <f t="shared" si="7"/>
        <v/>
      </c>
      <c r="K438" s="534"/>
      <c r="L438" s="534"/>
      <c r="M438" s="535"/>
      <c r="N438" s="524"/>
      <c r="O438" s="524"/>
      <c r="P438" s="524"/>
      <c r="Q438" s="524"/>
      <c r="R438" s="524"/>
      <c r="S438" s="523" t="s">
        <v>1968</v>
      </c>
    </row>
    <row r="439" spans="4:19" x14ac:dyDescent="0.2">
      <c r="D439" s="524" t="s">
        <v>3237</v>
      </c>
      <c r="E439" s="523" t="s">
        <v>3234</v>
      </c>
      <c r="F439" s="524"/>
      <c r="G439" s="523"/>
      <c r="H439" s="524"/>
      <c r="I439" s="524"/>
      <c r="J439" s="523" t="str">
        <f t="shared" si="7"/>
        <v/>
      </c>
      <c r="K439" s="534"/>
      <c r="L439" s="534"/>
      <c r="M439" s="535"/>
      <c r="N439" s="524"/>
      <c r="O439" s="524"/>
      <c r="P439" s="524"/>
      <c r="Q439" s="524"/>
      <c r="R439" s="524"/>
      <c r="S439" s="523" t="s">
        <v>1969</v>
      </c>
    </row>
    <row r="440" spans="4:19" x14ac:dyDescent="0.2">
      <c r="D440" s="524" t="s">
        <v>3238</v>
      </c>
      <c r="E440" s="523" t="s">
        <v>3234</v>
      </c>
      <c r="F440" s="524"/>
      <c r="G440" s="523"/>
      <c r="H440" s="524"/>
      <c r="I440" s="524"/>
      <c r="J440" s="523" t="str">
        <f t="shared" si="7"/>
        <v/>
      </c>
      <c r="K440" s="534"/>
      <c r="L440" s="534"/>
      <c r="M440" s="535"/>
      <c r="N440" s="524"/>
      <c r="O440" s="524"/>
      <c r="P440" s="524"/>
      <c r="Q440" s="524"/>
      <c r="R440" s="524"/>
      <c r="S440" s="523" t="s">
        <v>1970</v>
      </c>
    </row>
    <row r="441" spans="4:19" x14ac:dyDescent="0.2">
      <c r="D441" s="524" t="s">
        <v>3239</v>
      </c>
      <c r="E441" s="523" t="s">
        <v>3234</v>
      </c>
      <c r="F441" s="524"/>
      <c r="G441" s="523"/>
      <c r="H441" s="524"/>
      <c r="I441" s="524"/>
      <c r="J441" s="523" t="str">
        <f t="shared" si="7"/>
        <v/>
      </c>
      <c r="K441" s="534"/>
      <c r="L441" s="534"/>
      <c r="M441" s="535"/>
      <c r="N441" s="524"/>
      <c r="O441" s="524"/>
      <c r="P441" s="524"/>
      <c r="Q441" s="524"/>
      <c r="R441" s="524"/>
      <c r="S441" s="523" t="s">
        <v>1971</v>
      </c>
    </row>
    <row r="442" spans="4:19" x14ac:dyDescent="0.2">
      <c r="D442" s="524" t="s">
        <v>3240</v>
      </c>
      <c r="E442" s="523" t="s">
        <v>3234</v>
      </c>
      <c r="F442" s="524"/>
      <c r="G442" s="523"/>
      <c r="H442" s="524"/>
      <c r="I442" s="524"/>
      <c r="J442" s="523" t="str">
        <f t="shared" si="7"/>
        <v/>
      </c>
      <c r="K442" s="534"/>
      <c r="L442" s="534"/>
      <c r="M442" s="535"/>
      <c r="N442" s="524"/>
      <c r="O442" s="524"/>
      <c r="P442" s="524"/>
      <c r="Q442" s="524"/>
      <c r="R442" s="524"/>
      <c r="S442" s="523" t="s">
        <v>1972</v>
      </c>
    </row>
    <row r="443" spans="4:19" x14ac:dyDescent="0.2">
      <c r="D443" s="524" t="s">
        <v>3241</v>
      </c>
      <c r="E443" s="523" t="s">
        <v>3234</v>
      </c>
      <c r="F443" s="524"/>
      <c r="G443" s="523"/>
      <c r="H443" s="524"/>
      <c r="I443" s="524"/>
      <c r="J443" s="523" t="str">
        <f t="shared" si="7"/>
        <v/>
      </c>
      <c r="K443" s="534"/>
      <c r="L443" s="534"/>
      <c r="M443" s="535"/>
      <c r="N443" s="524"/>
      <c r="O443" s="524"/>
      <c r="P443" s="524"/>
      <c r="Q443" s="524"/>
      <c r="R443" s="524"/>
      <c r="S443" s="523" t="s">
        <v>1973</v>
      </c>
    </row>
    <row r="444" spans="4:19" x14ac:dyDescent="0.2">
      <c r="D444" s="524" t="s">
        <v>3242</v>
      </c>
      <c r="E444" s="523" t="s">
        <v>3234</v>
      </c>
      <c r="F444" s="524"/>
      <c r="G444" s="523"/>
      <c r="H444" s="524"/>
      <c r="I444" s="524"/>
      <c r="J444" s="523" t="str">
        <f t="shared" ref="J444:J507" si="8">F444&amp;H444&amp;I444</f>
        <v/>
      </c>
      <c r="K444" s="534"/>
      <c r="L444" s="534"/>
      <c r="M444" s="535"/>
      <c r="N444" s="524"/>
      <c r="O444" s="524"/>
      <c r="P444" s="524"/>
      <c r="Q444" s="524"/>
      <c r="R444" s="524"/>
      <c r="S444" s="523" t="s">
        <v>1974</v>
      </c>
    </row>
    <row r="445" spans="4:19" x14ac:dyDescent="0.2">
      <c r="D445" s="524" t="s">
        <v>3243</v>
      </c>
      <c r="E445" s="523" t="s">
        <v>3234</v>
      </c>
      <c r="F445" s="524"/>
      <c r="G445" s="523"/>
      <c r="H445" s="524"/>
      <c r="I445" s="524"/>
      <c r="J445" s="523" t="str">
        <f t="shared" si="8"/>
        <v/>
      </c>
      <c r="K445" s="534"/>
      <c r="L445" s="534"/>
      <c r="M445" s="535"/>
      <c r="N445" s="524"/>
      <c r="O445" s="524"/>
      <c r="P445" s="524"/>
      <c r="Q445" s="524"/>
      <c r="R445" s="524"/>
      <c r="S445" s="523" t="s">
        <v>1975</v>
      </c>
    </row>
    <row r="446" spans="4:19" x14ac:dyDescent="0.2">
      <c r="D446" s="524" t="s">
        <v>3244</v>
      </c>
      <c r="E446" s="523" t="s">
        <v>3245</v>
      </c>
      <c r="F446" s="524"/>
      <c r="G446" s="523"/>
      <c r="H446" s="524"/>
      <c r="I446" s="524"/>
      <c r="J446" s="523" t="str">
        <f t="shared" si="8"/>
        <v/>
      </c>
      <c r="K446" s="534"/>
      <c r="L446" s="534"/>
      <c r="M446" s="535"/>
      <c r="N446" s="524"/>
      <c r="O446" s="524"/>
      <c r="P446" s="524"/>
      <c r="Q446" s="524"/>
      <c r="R446" s="524"/>
      <c r="S446" s="523" t="s">
        <v>1976</v>
      </c>
    </row>
    <row r="447" spans="4:19" x14ac:dyDescent="0.2">
      <c r="D447" s="524" t="s">
        <v>3246</v>
      </c>
      <c r="E447" s="523" t="s">
        <v>3245</v>
      </c>
      <c r="F447" s="524"/>
      <c r="G447" s="523"/>
      <c r="H447" s="524"/>
      <c r="I447" s="524"/>
      <c r="J447" s="523" t="str">
        <f t="shared" si="8"/>
        <v/>
      </c>
      <c r="K447" s="534"/>
      <c r="L447" s="534"/>
      <c r="M447" s="535"/>
      <c r="N447" s="524"/>
      <c r="O447" s="524"/>
      <c r="P447" s="524"/>
      <c r="Q447" s="524"/>
      <c r="R447" s="524"/>
      <c r="S447" s="523" t="s">
        <v>1977</v>
      </c>
    </row>
    <row r="448" spans="4:19" x14ac:dyDescent="0.2">
      <c r="D448" s="524" t="s">
        <v>3247</v>
      </c>
      <c r="E448" s="523" t="s">
        <v>3245</v>
      </c>
      <c r="F448" s="524"/>
      <c r="G448" s="523"/>
      <c r="H448" s="524"/>
      <c r="I448" s="524"/>
      <c r="J448" s="523" t="str">
        <f t="shared" si="8"/>
        <v/>
      </c>
      <c r="K448" s="534"/>
      <c r="L448" s="534"/>
      <c r="M448" s="535"/>
      <c r="N448" s="524"/>
      <c r="O448" s="524"/>
      <c r="P448" s="524"/>
      <c r="Q448" s="524"/>
      <c r="R448" s="524"/>
      <c r="S448" s="523" t="s">
        <v>1978</v>
      </c>
    </row>
    <row r="449" spans="4:19" x14ac:dyDescent="0.2">
      <c r="D449" s="524" t="s">
        <v>3248</v>
      </c>
      <c r="E449" s="523" t="s">
        <v>3245</v>
      </c>
      <c r="F449" s="524"/>
      <c r="G449" s="523"/>
      <c r="H449" s="524"/>
      <c r="I449" s="524"/>
      <c r="J449" s="523" t="str">
        <f t="shared" si="8"/>
        <v/>
      </c>
      <c r="K449" s="534"/>
      <c r="L449" s="534"/>
      <c r="M449" s="535"/>
      <c r="N449" s="524"/>
      <c r="O449" s="524"/>
      <c r="P449" s="524"/>
      <c r="Q449" s="524"/>
      <c r="R449" s="524"/>
      <c r="S449" s="523" t="s">
        <v>1979</v>
      </c>
    </row>
    <row r="450" spans="4:19" x14ac:dyDescent="0.2">
      <c r="D450" s="524" t="s">
        <v>3249</v>
      </c>
      <c r="E450" s="523" t="s">
        <v>3245</v>
      </c>
      <c r="F450" s="524"/>
      <c r="G450" s="523"/>
      <c r="H450" s="524"/>
      <c r="I450" s="524"/>
      <c r="J450" s="523" t="str">
        <f t="shared" si="8"/>
        <v/>
      </c>
      <c r="K450" s="534"/>
      <c r="L450" s="534"/>
      <c r="M450" s="535"/>
      <c r="N450" s="524"/>
      <c r="O450" s="524"/>
      <c r="P450" s="524"/>
      <c r="Q450" s="524"/>
      <c r="R450" s="524"/>
      <c r="S450" s="523" t="s">
        <v>1980</v>
      </c>
    </row>
    <row r="451" spans="4:19" x14ac:dyDescent="0.2">
      <c r="D451" s="524" t="s">
        <v>3250</v>
      </c>
      <c r="E451" s="523" t="s">
        <v>3245</v>
      </c>
      <c r="F451" s="524"/>
      <c r="G451" s="523"/>
      <c r="H451" s="524"/>
      <c r="I451" s="524"/>
      <c r="J451" s="523" t="str">
        <f t="shared" si="8"/>
        <v/>
      </c>
      <c r="K451" s="534"/>
      <c r="L451" s="534"/>
      <c r="M451" s="535"/>
      <c r="N451" s="524"/>
      <c r="O451" s="524"/>
      <c r="P451" s="524"/>
      <c r="Q451" s="524"/>
      <c r="R451" s="524"/>
      <c r="S451" s="523" t="s">
        <v>1981</v>
      </c>
    </row>
    <row r="452" spans="4:19" x14ac:dyDescent="0.2">
      <c r="D452" s="524" t="s">
        <v>3251</v>
      </c>
      <c r="E452" s="523" t="s">
        <v>3245</v>
      </c>
      <c r="F452" s="524"/>
      <c r="G452" s="523"/>
      <c r="H452" s="524"/>
      <c r="I452" s="524"/>
      <c r="J452" s="523" t="str">
        <f t="shared" si="8"/>
        <v/>
      </c>
      <c r="K452" s="534"/>
      <c r="L452" s="534"/>
      <c r="M452" s="535"/>
      <c r="N452" s="524"/>
      <c r="O452" s="524"/>
      <c r="P452" s="524"/>
      <c r="Q452" s="524"/>
      <c r="R452" s="524"/>
      <c r="S452" s="523" t="s">
        <v>1982</v>
      </c>
    </row>
    <row r="453" spans="4:19" x14ac:dyDescent="0.2">
      <c r="D453" s="524" t="s">
        <v>3252</v>
      </c>
      <c r="E453" s="523" t="s">
        <v>3245</v>
      </c>
      <c r="F453" s="524"/>
      <c r="G453" s="523"/>
      <c r="H453" s="524"/>
      <c r="I453" s="524"/>
      <c r="J453" s="523" t="str">
        <f t="shared" si="8"/>
        <v/>
      </c>
      <c r="K453" s="534"/>
      <c r="L453" s="534"/>
      <c r="M453" s="535"/>
      <c r="N453" s="524"/>
      <c r="O453" s="524"/>
      <c r="P453" s="524"/>
      <c r="Q453" s="524"/>
      <c r="R453" s="524"/>
      <c r="S453" s="523" t="s">
        <v>1983</v>
      </c>
    </row>
    <row r="454" spans="4:19" x14ac:dyDescent="0.2">
      <c r="D454" s="524" t="s">
        <v>3253</v>
      </c>
      <c r="E454" s="523" t="s">
        <v>3245</v>
      </c>
      <c r="F454" s="524"/>
      <c r="G454" s="523"/>
      <c r="H454" s="524"/>
      <c r="I454" s="524"/>
      <c r="J454" s="523" t="str">
        <f t="shared" si="8"/>
        <v/>
      </c>
      <c r="K454" s="534"/>
      <c r="L454" s="534"/>
      <c r="M454" s="535"/>
      <c r="N454" s="524"/>
      <c r="O454" s="524"/>
      <c r="P454" s="524"/>
      <c r="Q454" s="524"/>
      <c r="R454" s="524"/>
      <c r="S454" s="523" t="s">
        <v>1984</v>
      </c>
    </row>
    <row r="455" spans="4:19" x14ac:dyDescent="0.2">
      <c r="D455" s="524" t="s">
        <v>3254</v>
      </c>
      <c r="E455" s="523" t="s">
        <v>3245</v>
      </c>
      <c r="F455" s="524"/>
      <c r="G455" s="523"/>
      <c r="H455" s="524"/>
      <c r="I455" s="524"/>
      <c r="J455" s="523" t="str">
        <f t="shared" si="8"/>
        <v/>
      </c>
      <c r="K455" s="534"/>
      <c r="L455" s="534"/>
      <c r="M455" s="535"/>
      <c r="N455" s="524"/>
      <c r="O455" s="524"/>
      <c r="P455" s="524"/>
      <c r="Q455" s="524"/>
      <c r="R455" s="524"/>
      <c r="S455" s="523" t="s">
        <v>1985</v>
      </c>
    </row>
    <row r="456" spans="4:19" x14ac:dyDescent="0.2">
      <c r="D456" s="524" t="s">
        <v>3255</v>
      </c>
      <c r="E456" s="523" t="s">
        <v>3256</v>
      </c>
      <c r="F456" s="524"/>
      <c r="G456" s="523"/>
      <c r="H456" s="524"/>
      <c r="I456" s="524"/>
      <c r="J456" s="523" t="str">
        <f t="shared" si="8"/>
        <v/>
      </c>
      <c r="K456" s="534"/>
      <c r="L456" s="534"/>
      <c r="M456" s="535"/>
      <c r="N456" s="524"/>
      <c r="O456" s="524"/>
      <c r="P456" s="524"/>
      <c r="Q456" s="524"/>
      <c r="R456" s="524"/>
      <c r="S456" s="523" t="s">
        <v>1986</v>
      </c>
    </row>
    <row r="457" spans="4:19" x14ac:dyDescent="0.2">
      <c r="D457" s="524" t="s">
        <v>3257</v>
      </c>
      <c r="E457" s="523" t="s">
        <v>3256</v>
      </c>
      <c r="F457" s="524"/>
      <c r="G457" s="523"/>
      <c r="H457" s="524"/>
      <c r="I457" s="524"/>
      <c r="J457" s="523" t="str">
        <f t="shared" si="8"/>
        <v/>
      </c>
      <c r="K457" s="534"/>
      <c r="L457" s="534"/>
      <c r="M457" s="535"/>
      <c r="N457" s="524"/>
      <c r="O457" s="524"/>
      <c r="P457" s="524"/>
      <c r="Q457" s="524"/>
      <c r="R457" s="524"/>
      <c r="S457" s="523" t="s">
        <v>1987</v>
      </c>
    </row>
    <row r="458" spans="4:19" x14ac:dyDescent="0.2">
      <c r="D458" s="524" t="s">
        <v>3258</v>
      </c>
      <c r="E458" s="523" t="s">
        <v>3256</v>
      </c>
      <c r="F458" s="524"/>
      <c r="G458" s="523"/>
      <c r="H458" s="524"/>
      <c r="I458" s="524"/>
      <c r="J458" s="523" t="str">
        <f t="shared" si="8"/>
        <v/>
      </c>
      <c r="K458" s="534"/>
      <c r="L458" s="534"/>
      <c r="M458" s="535"/>
      <c r="N458" s="524"/>
      <c r="O458" s="524"/>
      <c r="P458" s="524"/>
      <c r="Q458" s="524"/>
      <c r="R458" s="524"/>
      <c r="S458" s="523" t="s">
        <v>1988</v>
      </c>
    </row>
    <row r="459" spans="4:19" x14ac:dyDescent="0.2">
      <c r="D459" s="524" t="s">
        <v>3259</v>
      </c>
      <c r="E459" s="523" t="s">
        <v>3256</v>
      </c>
      <c r="F459" s="524"/>
      <c r="G459" s="523"/>
      <c r="H459" s="524"/>
      <c r="I459" s="524"/>
      <c r="J459" s="523" t="str">
        <f t="shared" si="8"/>
        <v/>
      </c>
      <c r="K459" s="534"/>
      <c r="L459" s="534"/>
      <c r="M459" s="535"/>
      <c r="N459" s="524"/>
      <c r="O459" s="524"/>
      <c r="P459" s="524"/>
      <c r="Q459" s="524"/>
      <c r="R459" s="524"/>
      <c r="S459" s="523" t="s">
        <v>1989</v>
      </c>
    </row>
    <row r="460" spans="4:19" x14ac:dyDescent="0.2">
      <c r="D460" s="524" t="s">
        <v>3260</v>
      </c>
      <c r="E460" s="523" t="s">
        <v>3256</v>
      </c>
      <c r="F460" s="524"/>
      <c r="G460" s="523"/>
      <c r="H460" s="524"/>
      <c r="I460" s="524"/>
      <c r="J460" s="523" t="str">
        <f t="shared" si="8"/>
        <v/>
      </c>
      <c r="K460" s="534"/>
      <c r="L460" s="534"/>
      <c r="M460" s="535"/>
      <c r="N460" s="524"/>
      <c r="O460" s="524"/>
      <c r="P460" s="524"/>
      <c r="Q460" s="524"/>
      <c r="R460" s="524"/>
      <c r="S460" s="523" t="s">
        <v>1990</v>
      </c>
    </row>
    <row r="461" spans="4:19" x14ac:dyDescent="0.2">
      <c r="D461" s="524" t="s">
        <v>3261</v>
      </c>
      <c r="E461" s="523" t="s">
        <v>3256</v>
      </c>
      <c r="F461" s="524"/>
      <c r="G461" s="523"/>
      <c r="H461" s="524"/>
      <c r="I461" s="524"/>
      <c r="J461" s="523" t="str">
        <f t="shared" si="8"/>
        <v/>
      </c>
      <c r="K461" s="534"/>
      <c r="L461" s="534"/>
      <c r="M461" s="535"/>
      <c r="N461" s="524"/>
      <c r="O461" s="524"/>
      <c r="P461" s="524"/>
      <c r="Q461" s="524"/>
      <c r="R461" s="524"/>
      <c r="S461" s="523" t="s">
        <v>1991</v>
      </c>
    </row>
    <row r="462" spans="4:19" x14ac:dyDescent="0.2">
      <c r="D462" s="524" t="s">
        <v>3262</v>
      </c>
      <c r="E462" s="523" t="s">
        <v>3256</v>
      </c>
      <c r="F462" s="524"/>
      <c r="G462" s="523"/>
      <c r="H462" s="524"/>
      <c r="I462" s="524"/>
      <c r="J462" s="523" t="str">
        <f t="shared" si="8"/>
        <v/>
      </c>
      <c r="K462" s="534"/>
      <c r="L462" s="534"/>
      <c r="M462" s="535"/>
      <c r="N462" s="524"/>
      <c r="O462" s="524"/>
      <c r="P462" s="524"/>
      <c r="Q462" s="524"/>
      <c r="R462" s="524"/>
      <c r="S462" s="523" t="s">
        <v>1992</v>
      </c>
    </row>
    <row r="463" spans="4:19" x14ac:dyDescent="0.2">
      <c r="D463" s="524" t="s">
        <v>3263</v>
      </c>
      <c r="E463" s="523" t="s">
        <v>3256</v>
      </c>
      <c r="F463" s="524"/>
      <c r="G463" s="523"/>
      <c r="H463" s="524"/>
      <c r="I463" s="524"/>
      <c r="J463" s="523" t="str">
        <f t="shared" si="8"/>
        <v/>
      </c>
      <c r="K463" s="534"/>
      <c r="L463" s="534"/>
      <c r="M463" s="535"/>
      <c r="N463" s="524"/>
      <c r="O463" s="524"/>
      <c r="P463" s="524"/>
      <c r="Q463" s="524"/>
      <c r="R463" s="524"/>
      <c r="S463" s="523" t="s">
        <v>1993</v>
      </c>
    </row>
    <row r="464" spans="4:19" x14ac:dyDescent="0.2">
      <c r="D464" s="524" t="s">
        <v>3264</v>
      </c>
      <c r="E464" s="523" t="s">
        <v>3256</v>
      </c>
      <c r="F464" s="524"/>
      <c r="G464" s="523"/>
      <c r="H464" s="524"/>
      <c r="I464" s="524"/>
      <c r="J464" s="523" t="str">
        <f t="shared" si="8"/>
        <v/>
      </c>
      <c r="K464" s="534"/>
      <c r="L464" s="534"/>
      <c r="M464" s="535"/>
      <c r="N464" s="524"/>
      <c r="O464" s="524"/>
      <c r="P464" s="524"/>
      <c r="Q464" s="524"/>
      <c r="R464" s="524"/>
      <c r="S464" s="523" t="s">
        <v>1994</v>
      </c>
    </row>
    <row r="465" spans="4:19" x14ac:dyDescent="0.2">
      <c r="D465" s="524" t="s">
        <v>3265</v>
      </c>
      <c r="E465" s="523" t="s">
        <v>3256</v>
      </c>
      <c r="F465" s="524"/>
      <c r="G465" s="523"/>
      <c r="H465" s="524"/>
      <c r="I465" s="524"/>
      <c r="J465" s="523" t="str">
        <f t="shared" si="8"/>
        <v/>
      </c>
      <c r="K465" s="534"/>
      <c r="L465" s="534"/>
      <c r="M465" s="535"/>
      <c r="N465" s="524"/>
      <c r="O465" s="524"/>
      <c r="P465" s="524"/>
      <c r="Q465" s="524"/>
      <c r="R465" s="524"/>
      <c r="S465" s="523" t="s">
        <v>1995</v>
      </c>
    </row>
    <row r="466" spans="4:19" x14ac:dyDescent="0.2">
      <c r="D466" s="524" t="s">
        <v>3266</v>
      </c>
      <c r="E466" s="523" t="s">
        <v>3267</v>
      </c>
      <c r="F466" s="524"/>
      <c r="G466" s="523"/>
      <c r="H466" s="524"/>
      <c r="I466" s="524"/>
      <c r="J466" s="523" t="str">
        <f t="shared" si="8"/>
        <v/>
      </c>
      <c r="K466" s="534"/>
      <c r="L466" s="534"/>
      <c r="M466" s="535"/>
      <c r="N466" s="524"/>
      <c r="O466" s="524"/>
      <c r="P466" s="524"/>
      <c r="Q466" s="524"/>
      <c r="R466" s="524"/>
      <c r="S466" s="523" t="s">
        <v>1996</v>
      </c>
    </row>
    <row r="467" spans="4:19" x14ac:dyDescent="0.2">
      <c r="D467" s="524" t="s">
        <v>3268</v>
      </c>
      <c r="E467" s="523" t="s">
        <v>3267</v>
      </c>
      <c r="F467" s="524"/>
      <c r="G467" s="523"/>
      <c r="H467" s="524"/>
      <c r="I467" s="524"/>
      <c r="J467" s="523" t="str">
        <f t="shared" si="8"/>
        <v/>
      </c>
      <c r="K467" s="534"/>
      <c r="L467" s="534"/>
      <c r="M467" s="535"/>
      <c r="N467" s="524"/>
      <c r="O467" s="524"/>
      <c r="P467" s="524"/>
      <c r="Q467" s="524"/>
      <c r="R467" s="524"/>
      <c r="S467" s="523" t="s">
        <v>1997</v>
      </c>
    </row>
    <row r="468" spans="4:19" x14ac:dyDescent="0.2">
      <c r="D468" s="524" t="s">
        <v>3269</v>
      </c>
      <c r="E468" s="523" t="s">
        <v>3267</v>
      </c>
      <c r="F468" s="524"/>
      <c r="G468" s="523"/>
      <c r="H468" s="524"/>
      <c r="I468" s="524"/>
      <c r="J468" s="523" t="str">
        <f t="shared" si="8"/>
        <v/>
      </c>
      <c r="K468" s="534"/>
      <c r="L468" s="534"/>
      <c r="M468" s="535"/>
      <c r="N468" s="524"/>
      <c r="O468" s="524"/>
      <c r="P468" s="524"/>
      <c r="Q468" s="524"/>
      <c r="R468" s="524"/>
      <c r="S468" s="523" t="s">
        <v>1998</v>
      </c>
    </row>
    <row r="469" spans="4:19" x14ac:dyDescent="0.2">
      <c r="D469" s="524" t="s">
        <v>3270</v>
      </c>
      <c r="E469" s="523" t="s">
        <v>3267</v>
      </c>
      <c r="F469" s="524"/>
      <c r="G469" s="523"/>
      <c r="H469" s="524"/>
      <c r="I469" s="524"/>
      <c r="J469" s="523" t="str">
        <f t="shared" si="8"/>
        <v/>
      </c>
      <c r="K469" s="534"/>
      <c r="L469" s="534"/>
      <c r="M469" s="535"/>
      <c r="N469" s="524"/>
      <c r="O469" s="524"/>
      <c r="P469" s="524"/>
      <c r="Q469" s="524"/>
      <c r="R469" s="524"/>
      <c r="S469" s="523" t="s">
        <v>1999</v>
      </c>
    </row>
    <row r="470" spans="4:19" x14ac:dyDescent="0.2">
      <c r="D470" s="524" t="s">
        <v>3271</v>
      </c>
      <c r="E470" s="523" t="s">
        <v>3267</v>
      </c>
      <c r="F470" s="524"/>
      <c r="G470" s="523"/>
      <c r="H470" s="524"/>
      <c r="I470" s="524"/>
      <c r="J470" s="523" t="str">
        <f t="shared" si="8"/>
        <v/>
      </c>
      <c r="K470" s="534"/>
      <c r="L470" s="534"/>
      <c r="M470" s="535"/>
      <c r="N470" s="524"/>
      <c r="O470" s="524"/>
      <c r="P470" s="524"/>
      <c r="Q470" s="524"/>
      <c r="R470" s="524"/>
      <c r="S470" s="523" t="s">
        <v>2000</v>
      </c>
    </row>
    <row r="471" spans="4:19" x14ac:dyDescent="0.2">
      <c r="D471" s="524" t="s">
        <v>3272</v>
      </c>
      <c r="E471" s="523" t="s">
        <v>3267</v>
      </c>
      <c r="F471" s="524"/>
      <c r="G471" s="523"/>
      <c r="H471" s="524"/>
      <c r="I471" s="524"/>
      <c r="J471" s="523" t="str">
        <f t="shared" si="8"/>
        <v/>
      </c>
      <c r="K471" s="534"/>
      <c r="L471" s="534"/>
      <c r="M471" s="535"/>
      <c r="N471" s="524"/>
      <c r="O471" s="524"/>
      <c r="P471" s="524"/>
      <c r="Q471" s="524"/>
      <c r="R471" s="524"/>
      <c r="S471" s="523" t="s">
        <v>2001</v>
      </c>
    </row>
    <row r="472" spans="4:19" x14ac:dyDescent="0.2">
      <c r="D472" s="524" t="s">
        <v>3273</v>
      </c>
      <c r="E472" s="523" t="s">
        <v>3267</v>
      </c>
      <c r="F472" s="524"/>
      <c r="G472" s="523"/>
      <c r="H472" s="524"/>
      <c r="I472" s="524"/>
      <c r="J472" s="523" t="str">
        <f t="shared" si="8"/>
        <v/>
      </c>
      <c r="K472" s="534"/>
      <c r="L472" s="534"/>
      <c r="M472" s="535"/>
      <c r="N472" s="524"/>
      <c r="O472" s="524"/>
      <c r="P472" s="524"/>
      <c r="Q472" s="524"/>
      <c r="R472" s="524"/>
      <c r="S472" s="523" t="s">
        <v>2002</v>
      </c>
    </row>
    <row r="473" spans="4:19" x14ac:dyDescent="0.2">
      <c r="D473" s="524" t="s">
        <v>3274</v>
      </c>
      <c r="E473" s="523" t="s">
        <v>3267</v>
      </c>
      <c r="F473" s="524"/>
      <c r="G473" s="523"/>
      <c r="H473" s="524"/>
      <c r="I473" s="524"/>
      <c r="J473" s="523" t="str">
        <f t="shared" si="8"/>
        <v/>
      </c>
      <c r="K473" s="534"/>
      <c r="L473" s="534"/>
      <c r="M473" s="535"/>
      <c r="N473" s="524"/>
      <c r="O473" s="524"/>
      <c r="P473" s="524"/>
      <c r="Q473" s="524"/>
      <c r="R473" s="524"/>
      <c r="S473" s="523" t="s">
        <v>2003</v>
      </c>
    </row>
    <row r="474" spans="4:19" x14ac:dyDescent="0.2">
      <c r="D474" s="524" t="s">
        <v>3275</v>
      </c>
      <c r="E474" s="523" t="s">
        <v>3267</v>
      </c>
      <c r="F474" s="524"/>
      <c r="G474" s="523"/>
      <c r="H474" s="524"/>
      <c r="I474" s="524"/>
      <c r="J474" s="523" t="str">
        <f t="shared" si="8"/>
        <v/>
      </c>
      <c r="K474" s="534"/>
      <c r="L474" s="534"/>
      <c r="M474" s="535"/>
      <c r="N474" s="524"/>
      <c r="O474" s="524"/>
      <c r="P474" s="524"/>
      <c r="Q474" s="524"/>
      <c r="R474" s="524"/>
      <c r="S474" s="523" t="s">
        <v>2004</v>
      </c>
    </row>
    <row r="475" spans="4:19" x14ac:dyDescent="0.2">
      <c r="D475" s="524" t="s">
        <v>3276</v>
      </c>
      <c r="E475" s="523" t="s">
        <v>3267</v>
      </c>
      <c r="F475" s="524"/>
      <c r="G475" s="523"/>
      <c r="H475" s="524"/>
      <c r="I475" s="524"/>
      <c r="J475" s="523" t="str">
        <f t="shared" si="8"/>
        <v/>
      </c>
      <c r="K475" s="534"/>
      <c r="L475" s="534"/>
      <c r="M475" s="535"/>
      <c r="N475" s="524"/>
      <c r="O475" s="524"/>
      <c r="P475" s="524"/>
      <c r="Q475" s="524"/>
      <c r="R475" s="524"/>
      <c r="S475" s="523" t="s">
        <v>2005</v>
      </c>
    </row>
    <row r="476" spans="4:19" x14ac:dyDescent="0.2">
      <c r="D476" s="524" t="s">
        <v>3277</v>
      </c>
      <c r="E476" s="523" t="s">
        <v>3278</v>
      </c>
      <c r="F476" s="524"/>
      <c r="G476" s="523"/>
      <c r="H476" s="524"/>
      <c r="I476" s="524"/>
      <c r="J476" s="523" t="str">
        <f t="shared" si="8"/>
        <v/>
      </c>
      <c r="K476" s="534"/>
      <c r="L476" s="534"/>
      <c r="M476" s="535"/>
      <c r="N476" s="524"/>
      <c r="O476" s="524"/>
      <c r="P476" s="524"/>
      <c r="Q476" s="524"/>
      <c r="R476" s="524"/>
      <c r="S476" s="523" t="s">
        <v>2006</v>
      </c>
    </row>
    <row r="477" spans="4:19" x14ac:dyDescent="0.2">
      <c r="D477" s="524" t="s">
        <v>3279</v>
      </c>
      <c r="E477" s="523" t="s">
        <v>3278</v>
      </c>
      <c r="F477" s="524"/>
      <c r="G477" s="523"/>
      <c r="H477" s="524"/>
      <c r="I477" s="524"/>
      <c r="J477" s="523" t="str">
        <f t="shared" si="8"/>
        <v/>
      </c>
      <c r="K477" s="534"/>
      <c r="L477" s="534"/>
      <c r="M477" s="535"/>
      <c r="N477" s="524"/>
      <c r="O477" s="524"/>
      <c r="P477" s="524"/>
      <c r="Q477" s="524"/>
      <c r="R477" s="524"/>
      <c r="S477" s="523" t="s">
        <v>2007</v>
      </c>
    </row>
    <row r="478" spans="4:19" x14ac:dyDescent="0.2">
      <c r="D478" s="524" t="s">
        <v>3280</v>
      </c>
      <c r="E478" s="523" t="s">
        <v>3278</v>
      </c>
      <c r="F478" s="524"/>
      <c r="G478" s="523"/>
      <c r="H478" s="524"/>
      <c r="I478" s="524"/>
      <c r="J478" s="523" t="str">
        <f t="shared" si="8"/>
        <v/>
      </c>
      <c r="K478" s="534"/>
      <c r="L478" s="534"/>
      <c r="M478" s="535"/>
      <c r="N478" s="524"/>
      <c r="O478" s="524"/>
      <c r="P478" s="524"/>
      <c r="Q478" s="524"/>
      <c r="R478" s="524"/>
      <c r="S478" s="523" t="s">
        <v>2008</v>
      </c>
    </row>
    <row r="479" spans="4:19" x14ac:dyDescent="0.2">
      <c r="D479" s="524" t="s">
        <v>3281</v>
      </c>
      <c r="E479" s="523" t="s">
        <v>3278</v>
      </c>
      <c r="F479" s="524"/>
      <c r="G479" s="523"/>
      <c r="H479" s="524"/>
      <c r="I479" s="524"/>
      <c r="J479" s="523" t="str">
        <f t="shared" si="8"/>
        <v/>
      </c>
      <c r="K479" s="534"/>
      <c r="L479" s="534"/>
      <c r="M479" s="535"/>
      <c r="N479" s="524"/>
      <c r="O479" s="524"/>
      <c r="P479" s="524"/>
      <c r="Q479" s="524"/>
      <c r="R479" s="524"/>
      <c r="S479" s="523" t="s">
        <v>2009</v>
      </c>
    </row>
    <row r="480" spans="4:19" x14ac:dyDescent="0.2">
      <c r="D480" s="524" t="s">
        <v>3282</v>
      </c>
      <c r="E480" s="523" t="s">
        <v>3278</v>
      </c>
      <c r="F480" s="524"/>
      <c r="G480" s="523"/>
      <c r="H480" s="524"/>
      <c r="I480" s="524"/>
      <c r="J480" s="523" t="str">
        <f t="shared" si="8"/>
        <v/>
      </c>
      <c r="K480" s="534"/>
      <c r="L480" s="534"/>
      <c r="M480" s="535"/>
      <c r="N480" s="524"/>
      <c r="O480" s="524"/>
      <c r="P480" s="524"/>
      <c r="Q480" s="524"/>
      <c r="R480" s="524"/>
      <c r="S480" s="523" t="s">
        <v>2010</v>
      </c>
    </row>
    <row r="481" spans="4:19" x14ac:dyDescent="0.2">
      <c r="D481" s="524" t="s">
        <v>3283</v>
      </c>
      <c r="E481" s="523" t="s">
        <v>3278</v>
      </c>
      <c r="F481" s="524"/>
      <c r="G481" s="523"/>
      <c r="H481" s="524"/>
      <c r="I481" s="524"/>
      <c r="J481" s="523" t="str">
        <f t="shared" si="8"/>
        <v/>
      </c>
      <c r="K481" s="534"/>
      <c r="L481" s="534"/>
      <c r="M481" s="535"/>
      <c r="N481" s="524"/>
      <c r="O481" s="524"/>
      <c r="P481" s="524"/>
      <c r="Q481" s="524"/>
      <c r="R481" s="524"/>
      <c r="S481" s="523" t="s">
        <v>2011</v>
      </c>
    </row>
    <row r="482" spans="4:19" x14ac:dyDescent="0.2">
      <c r="D482" s="524" t="s">
        <v>3284</v>
      </c>
      <c r="E482" s="523" t="s">
        <v>3278</v>
      </c>
      <c r="F482" s="524"/>
      <c r="G482" s="523"/>
      <c r="H482" s="524"/>
      <c r="I482" s="524"/>
      <c r="J482" s="523" t="str">
        <f t="shared" si="8"/>
        <v/>
      </c>
      <c r="K482" s="534"/>
      <c r="L482" s="534"/>
      <c r="M482" s="535"/>
      <c r="N482" s="524"/>
      <c r="O482" s="524"/>
      <c r="P482" s="524"/>
      <c r="Q482" s="524"/>
      <c r="R482" s="524"/>
      <c r="S482" s="523" t="s">
        <v>2012</v>
      </c>
    </row>
    <row r="483" spans="4:19" x14ac:dyDescent="0.2">
      <c r="D483" s="524" t="s">
        <v>3285</v>
      </c>
      <c r="E483" s="523" t="s">
        <v>3278</v>
      </c>
      <c r="F483" s="524"/>
      <c r="G483" s="523"/>
      <c r="H483" s="524"/>
      <c r="I483" s="524"/>
      <c r="J483" s="523" t="str">
        <f t="shared" si="8"/>
        <v/>
      </c>
      <c r="K483" s="534"/>
      <c r="L483" s="534"/>
      <c r="M483" s="535"/>
      <c r="N483" s="524"/>
      <c r="O483" s="524"/>
      <c r="P483" s="524"/>
      <c r="Q483" s="524"/>
      <c r="R483" s="524"/>
      <c r="S483" s="523" t="s">
        <v>2013</v>
      </c>
    </row>
    <row r="484" spans="4:19" x14ac:dyDescent="0.2">
      <c r="D484" s="524" t="s">
        <v>3286</v>
      </c>
      <c r="E484" s="523" t="s">
        <v>3278</v>
      </c>
      <c r="F484" s="524"/>
      <c r="G484" s="523"/>
      <c r="H484" s="524"/>
      <c r="I484" s="524"/>
      <c r="J484" s="523" t="str">
        <f t="shared" si="8"/>
        <v/>
      </c>
      <c r="K484" s="534"/>
      <c r="L484" s="534"/>
      <c r="M484" s="535"/>
      <c r="N484" s="524"/>
      <c r="O484" s="524"/>
      <c r="P484" s="524"/>
      <c r="Q484" s="524"/>
      <c r="R484" s="524"/>
      <c r="S484" s="523" t="s">
        <v>2014</v>
      </c>
    </row>
    <row r="485" spans="4:19" x14ac:dyDescent="0.2">
      <c r="D485" s="524" t="s">
        <v>3287</v>
      </c>
      <c r="E485" s="523" t="s">
        <v>3278</v>
      </c>
      <c r="F485" s="524"/>
      <c r="G485" s="523"/>
      <c r="H485" s="524"/>
      <c r="I485" s="524"/>
      <c r="J485" s="523" t="str">
        <f t="shared" si="8"/>
        <v/>
      </c>
      <c r="K485" s="534"/>
      <c r="L485" s="534"/>
      <c r="M485" s="535"/>
      <c r="N485" s="524"/>
      <c r="O485" s="524"/>
      <c r="P485" s="524"/>
      <c r="Q485" s="524"/>
      <c r="R485" s="524"/>
      <c r="S485" s="523" t="s">
        <v>2015</v>
      </c>
    </row>
    <row r="486" spans="4:19" x14ac:dyDescent="0.2">
      <c r="D486" s="524" t="s">
        <v>3288</v>
      </c>
      <c r="E486" s="523" t="s">
        <v>3289</v>
      </c>
      <c r="F486" s="524"/>
      <c r="G486" s="523"/>
      <c r="H486" s="524"/>
      <c r="I486" s="524"/>
      <c r="J486" s="523" t="str">
        <f t="shared" si="8"/>
        <v/>
      </c>
      <c r="K486" s="534"/>
      <c r="L486" s="534"/>
      <c r="M486" s="535"/>
      <c r="N486" s="524"/>
      <c r="O486" s="524"/>
      <c r="P486" s="524"/>
      <c r="Q486" s="524"/>
      <c r="R486" s="524"/>
      <c r="S486" s="523" t="s">
        <v>2016</v>
      </c>
    </row>
    <row r="487" spans="4:19" x14ac:dyDescent="0.2">
      <c r="D487" s="524" t="s">
        <v>3290</v>
      </c>
      <c r="E487" s="523" t="s">
        <v>3289</v>
      </c>
      <c r="F487" s="524"/>
      <c r="G487" s="523"/>
      <c r="H487" s="524"/>
      <c r="I487" s="524"/>
      <c r="J487" s="523" t="str">
        <f t="shared" si="8"/>
        <v/>
      </c>
      <c r="K487" s="534"/>
      <c r="L487" s="534"/>
      <c r="M487" s="535"/>
      <c r="N487" s="524"/>
      <c r="O487" s="524"/>
      <c r="P487" s="524"/>
      <c r="Q487" s="524"/>
      <c r="R487" s="524"/>
      <c r="S487" s="523" t="s">
        <v>2017</v>
      </c>
    </row>
    <row r="488" spans="4:19" x14ac:dyDescent="0.2">
      <c r="D488" s="524" t="s">
        <v>3291</v>
      </c>
      <c r="E488" s="523" t="s">
        <v>3289</v>
      </c>
      <c r="F488" s="524"/>
      <c r="G488" s="523"/>
      <c r="H488" s="524"/>
      <c r="I488" s="524"/>
      <c r="J488" s="523" t="str">
        <f t="shared" si="8"/>
        <v/>
      </c>
      <c r="K488" s="534"/>
      <c r="L488" s="534"/>
      <c r="M488" s="535"/>
      <c r="N488" s="524"/>
      <c r="O488" s="524"/>
      <c r="P488" s="524"/>
      <c r="Q488" s="524"/>
      <c r="R488" s="524"/>
      <c r="S488" s="523" t="s">
        <v>2018</v>
      </c>
    </row>
    <row r="489" spans="4:19" x14ac:dyDescent="0.2">
      <c r="D489" s="524" t="s">
        <v>3292</v>
      </c>
      <c r="E489" s="523" t="s">
        <v>3289</v>
      </c>
      <c r="F489" s="524"/>
      <c r="G489" s="523"/>
      <c r="H489" s="524"/>
      <c r="I489" s="524"/>
      <c r="J489" s="523" t="str">
        <f t="shared" si="8"/>
        <v/>
      </c>
      <c r="K489" s="534"/>
      <c r="L489" s="534"/>
      <c r="M489" s="535"/>
      <c r="N489" s="524"/>
      <c r="O489" s="524"/>
      <c r="P489" s="524"/>
      <c r="Q489" s="524"/>
      <c r="R489" s="524"/>
      <c r="S489" s="523" t="s">
        <v>2019</v>
      </c>
    </row>
    <row r="490" spans="4:19" x14ac:dyDescent="0.2">
      <c r="D490" s="524" t="s">
        <v>3293</v>
      </c>
      <c r="E490" s="523" t="s">
        <v>3289</v>
      </c>
      <c r="F490" s="524"/>
      <c r="G490" s="523"/>
      <c r="H490" s="524"/>
      <c r="I490" s="524"/>
      <c r="J490" s="523" t="str">
        <f t="shared" si="8"/>
        <v/>
      </c>
      <c r="K490" s="534"/>
      <c r="L490" s="534"/>
      <c r="M490" s="535"/>
      <c r="N490" s="524"/>
      <c r="O490" s="524"/>
      <c r="P490" s="524"/>
      <c r="Q490" s="524"/>
      <c r="R490" s="524"/>
      <c r="S490" s="523" t="s">
        <v>2020</v>
      </c>
    </row>
    <row r="491" spans="4:19" x14ac:dyDescent="0.2">
      <c r="D491" s="524" t="s">
        <v>3294</v>
      </c>
      <c r="E491" s="523" t="s">
        <v>3289</v>
      </c>
      <c r="F491" s="524"/>
      <c r="G491" s="523"/>
      <c r="H491" s="524"/>
      <c r="I491" s="524"/>
      <c r="J491" s="523" t="str">
        <f t="shared" si="8"/>
        <v/>
      </c>
      <c r="K491" s="534"/>
      <c r="L491" s="534"/>
      <c r="M491" s="535"/>
      <c r="N491" s="524"/>
      <c r="O491" s="524"/>
      <c r="P491" s="524"/>
      <c r="Q491" s="524"/>
      <c r="R491" s="524"/>
      <c r="S491" s="523" t="s">
        <v>2021</v>
      </c>
    </row>
    <row r="492" spans="4:19" x14ac:dyDescent="0.2">
      <c r="D492" s="524" t="s">
        <v>3295</v>
      </c>
      <c r="E492" s="523" t="s">
        <v>3289</v>
      </c>
      <c r="F492" s="524"/>
      <c r="G492" s="523"/>
      <c r="H492" s="524"/>
      <c r="I492" s="524"/>
      <c r="J492" s="523" t="str">
        <f t="shared" si="8"/>
        <v/>
      </c>
      <c r="K492" s="534"/>
      <c r="L492" s="534"/>
      <c r="M492" s="535"/>
      <c r="N492" s="524"/>
      <c r="O492" s="524"/>
      <c r="P492" s="524"/>
      <c r="Q492" s="524"/>
      <c r="R492" s="524"/>
      <c r="S492" s="523" t="s">
        <v>2022</v>
      </c>
    </row>
    <row r="493" spans="4:19" x14ac:dyDescent="0.2">
      <c r="D493" s="524" t="s">
        <v>3296</v>
      </c>
      <c r="E493" s="523" t="s">
        <v>3289</v>
      </c>
      <c r="F493" s="524"/>
      <c r="G493" s="523"/>
      <c r="H493" s="524"/>
      <c r="I493" s="524"/>
      <c r="J493" s="523" t="str">
        <f t="shared" si="8"/>
        <v/>
      </c>
      <c r="K493" s="534"/>
      <c r="L493" s="534"/>
      <c r="M493" s="535"/>
      <c r="N493" s="524"/>
      <c r="O493" s="524"/>
      <c r="P493" s="524"/>
      <c r="Q493" s="524"/>
      <c r="R493" s="524"/>
      <c r="S493" s="523" t="s">
        <v>2023</v>
      </c>
    </row>
    <row r="494" spans="4:19" x14ac:dyDescent="0.2">
      <c r="D494" s="524" t="s">
        <v>3297</v>
      </c>
      <c r="E494" s="523" t="s">
        <v>3289</v>
      </c>
      <c r="F494" s="524"/>
      <c r="G494" s="523"/>
      <c r="H494" s="524"/>
      <c r="I494" s="524"/>
      <c r="J494" s="523" t="str">
        <f t="shared" si="8"/>
        <v/>
      </c>
      <c r="K494" s="534"/>
      <c r="L494" s="534"/>
      <c r="M494" s="535"/>
      <c r="N494" s="524"/>
      <c r="O494" s="524"/>
      <c r="P494" s="524"/>
      <c r="Q494" s="524"/>
      <c r="R494" s="524"/>
      <c r="S494" s="523" t="s">
        <v>2024</v>
      </c>
    </row>
    <row r="495" spans="4:19" x14ac:dyDescent="0.2">
      <c r="D495" s="524" t="s">
        <v>3298</v>
      </c>
      <c r="E495" s="523" t="s">
        <v>3289</v>
      </c>
      <c r="F495" s="524"/>
      <c r="G495" s="523"/>
      <c r="H495" s="524"/>
      <c r="I495" s="524"/>
      <c r="J495" s="523" t="str">
        <f t="shared" si="8"/>
        <v/>
      </c>
      <c r="K495" s="534"/>
      <c r="L495" s="534"/>
      <c r="M495" s="535"/>
      <c r="N495" s="524"/>
      <c r="O495" s="524"/>
      <c r="P495" s="524"/>
      <c r="Q495" s="524"/>
      <c r="R495" s="524"/>
      <c r="S495" s="523" t="s">
        <v>2025</v>
      </c>
    </row>
    <row r="496" spans="4:19" x14ac:dyDescent="0.2">
      <c r="D496" s="524" t="s">
        <v>3299</v>
      </c>
      <c r="E496" s="523" t="s">
        <v>3300</v>
      </c>
      <c r="F496" s="524"/>
      <c r="G496" s="523"/>
      <c r="H496" s="524"/>
      <c r="I496" s="524"/>
      <c r="J496" s="523" t="str">
        <f t="shared" si="8"/>
        <v/>
      </c>
      <c r="K496" s="534"/>
      <c r="L496" s="534"/>
      <c r="M496" s="535"/>
      <c r="N496" s="524"/>
      <c r="O496" s="524"/>
      <c r="P496" s="524"/>
      <c r="Q496" s="524"/>
      <c r="R496" s="524"/>
      <c r="S496" s="523" t="s">
        <v>2026</v>
      </c>
    </row>
    <row r="497" spans="4:19" x14ac:dyDescent="0.2">
      <c r="D497" s="524" t="s">
        <v>3301</v>
      </c>
      <c r="E497" s="523" t="s">
        <v>3300</v>
      </c>
      <c r="F497" s="524"/>
      <c r="G497" s="523"/>
      <c r="H497" s="524"/>
      <c r="I497" s="524"/>
      <c r="J497" s="523" t="str">
        <f t="shared" si="8"/>
        <v/>
      </c>
      <c r="K497" s="534"/>
      <c r="L497" s="534"/>
      <c r="M497" s="535"/>
      <c r="N497" s="524"/>
      <c r="O497" s="524"/>
      <c r="P497" s="524"/>
      <c r="Q497" s="524"/>
      <c r="R497" s="524"/>
      <c r="S497" s="523" t="s">
        <v>2027</v>
      </c>
    </row>
    <row r="498" spans="4:19" x14ac:dyDescent="0.2">
      <c r="D498" s="524" t="s">
        <v>3302</v>
      </c>
      <c r="E498" s="523" t="s">
        <v>3300</v>
      </c>
      <c r="F498" s="524"/>
      <c r="G498" s="523"/>
      <c r="H498" s="524"/>
      <c r="I498" s="524"/>
      <c r="J498" s="523" t="str">
        <f t="shared" si="8"/>
        <v/>
      </c>
      <c r="K498" s="534"/>
      <c r="L498" s="534"/>
      <c r="M498" s="535"/>
      <c r="N498" s="524"/>
      <c r="O498" s="524"/>
      <c r="P498" s="524"/>
      <c r="Q498" s="524"/>
      <c r="R498" s="524"/>
      <c r="S498" s="523" t="s">
        <v>2028</v>
      </c>
    </row>
    <row r="499" spans="4:19" x14ac:dyDescent="0.2">
      <c r="D499" s="524" t="s">
        <v>3303</v>
      </c>
      <c r="E499" s="523" t="s">
        <v>3300</v>
      </c>
      <c r="F499" s="524"/>
      <c r="G499" s="523"/>
      <c r="H499" s="524"/>
      <c r="I499" s="524"/>
      <c r="J499" s="523" t="str">
        <f t="shared" si="8"/>
        <v/>
      </c>
      <c r="K499" s="534"/>
      <c r="L499" s="534"/>
      <c r="M499" s="535"/>
      <c r="N499" s="524"/>
      <c r="O499" s="524"/>
      <c r="P499" s="524"/>
      <c r="Q499" s="524"/>
      <c r="R499" s="524"/>
      <c r="S499" s="523" t="s">
        <v>2029</v>
      </c>
    </row>
    <row r="500" spans="4:19" x14ac:dyDescent="0.2">
      <c r="D500" s="524" t="s">
        <v>3304</v>
      </c>
      <c r="E500" s="523" t="s">
        <v>3300</v>
      </c>
      <c r="F500" s="524"/>
      <c r="G500" s="523"/>
      <c r="H500" s="524"/>
      <c r="I500" s="524"/>
      <c r="J500" s="523" t="str">
        <f t="shared" si="8"/>
        <v/>
      </c>
      <c r="K500" s="534"/>
      <c r="L500" s="534"/>
      <c r="M500" s="535"/>
      <c r="N500" s="524"/>
      <c r="O500" s="524"/>
      <c r="P500" s="524"/>
      <c r="Q500" s="524"/>
      <c r="R500" s="524"/>
      <c r="S500" s="523" t="s">
        <v>2030</v>
      </c>
    </row>
    <row r="501" spans="4:19" x14ac:dyDescent="0.2">
      <c r="D501" s="524" t="s">
        <v>3305</v>
      </c>
      <c r="E501" s="523" t="s">
        <v>3300</v>
      </c>
      <c r="F501" s="524"/>
      <c r="G501" s="523"/>
      <c r="H501" s="524"/>
      <c r="I501" s="524"/>
      <c r="J501" s="523" t="str">
        <f t="shared" si="8"/>
        <v/>
      </c>
      <c r="K501" s="534"/>
      <c r="L501" s="534"/>
      <c r="M501" s="535"/>
      <c r="N501" s="524"/>
      <c r="O501" s="524"/>
      <c r="P501" s="524"/>
      <c r="Q501" s="524"/>
      <c r="R501" s="524"/>
      <c r="S501" s="523" t="s">
        <v>2031</v>
      </c>
    </row>
    <row r="502" spans="4:19" x14ac:dyDescent="0.2">
      <c r="D502" s="524" t="s">
        <v>3306</v>
      </c>
      <c r="E502" s="523" t="s">
        <v>3300</v>
      </c>
      <c r="F502" s="524"/>
      <c r="G502" s="523"/>
      <c r="H502" s="524"/>
      <c r="I502" s="524"/>
      <c r="J502" s="523" t="str">
        <f t="shared" si="8"/>
        <v/>
      </c>
      <c r="K502" s="534"/>
      <c r="L502" s="534"/>
      <c r="M502" s="535"/>
      <c r="N502" s="524"/>
      <c r="O502" s="524"/>
      <c r="P502" s="524"/>
      <c r="Q502" s="524"/>
      <c r="R502" s="524"/>
      <c r="S502" s="523" t="s">
        <v>2032</v>
      </c>
    </row>
    <row r="503" spans="4:19" x14ac:dyDescent="0.2">
      <c r="D503" s="524" t="s">
        <v>3307</v>
      </c>
      <c r="E503" s="523" t="s">
        <v>3300</v>
      </c>
      <c r="F503" s="524"/>
      <c r="G503" s="523"/>
      <c r="H503" s="524"/>
      <c r="I503" s="524"/>
      <c r="J503" s="523" t="str">
        <f t="shared" si="8"/>
        <v/>
      </c>
      <c r="K503" s="534"/>
      <c r="L503" s="534"/>
      <c r="M503" s="535"/>
      <c r="N503" s="524"/>
      <c r="O503" s="524"/>
      <c r="P503" s="524"/>
      <c r="Q503" s="524"/>
      <c r="R503" s="524"/>
      <c r="S503" s="523" t="s">
        <v>2033</v>
      </c>
    </row>
    <row r="504" spans="4:19" x14ac:dyDescent="0.2">
      <c r="D504" s="524" t="s">
        <v>3308</v>
      </c>
      <c r="E504" s="523" t="s">
        <v>3300</v>
      </c>
      <c r="F504" s="524"/>
      <c r="G504" s="523"/>
      <c r="H504" s="524"/>
      <c r="I504" s="524"/>
      <c r="J504" s="523" t="str">
        <f t="shared" si="8"/>
        <v/>
      </c>
      <c r="K504" s="534"/>
      <c r="L504" s="534"/>
      <c r="M504" s="535"/>
      <c r="N504" s="524"/>
      <c r="O504" s="524"/>
      <c r="P504" s="524"/>
      <c r="Q504" s="524"/>
      <c r="R504" s="524"/>
      <c r="S504" s="523" t="s">
        <v>2034</v>
      </c>
    </row>
    <row r="505" spans="4:19" x14ac:dyDescent="0.2">
      <c r="D505" s="524" t="s">
        <v>3309</v>
      </c>
      <c r="E505" s="523" t="s">
        <v>3300</v>
      </c>
      <c r="F505" s="524"/>
      <c r="G505" s="523"/>
      <c r="H505" s="524"/>
      <c r="I505" s="524"/>
      <c r="J505" s="523" t="str">
        <f t="shared" si="8"/>
        <v/>
      </c>
      <c r="K505" s="534"/>
      <c r="L505" s="534"/>
      <c r="M505" s="535"/>
      <c r="N505" s="524"/>
      <c r="O505" s="524"/>
      <c r="P505" s="524"/>
      <c r="Q505" s="524"/>
      <c r="R505" s="524"/>
      <c r="S505" s="523" t="s">
        <v>2035</v>
      </c>
    </row>
    <row r="506" spans="4:19" x14ac:dyDescent="0.2">
      <c r="D506" s="524" t="s">
        <v>3310</v>
      </c>
      <c r="E506" s="523" t="s">
        <v>3311</v>
      </c>
      <c r="F506" s="524"/>
      <c r="G506" s="523"/>
      <c r="H506" s="524"/>
      <c r="I506" s="524"/>
      <c r="J506" s="523" t="str">
        <f t="shared" si="8"/>
        <v/>
      </c>
      <c r="K506" s="534"/>
      <c r="L506" s="534"/>
      <c r="M506" s="535"/>
      <c r="N506" s="524"/>
      <c r="O506" s="524"/>
      <c r="P506" s="524"/>
      <c r="Q506" s="524"/>
      <c r="R506" s="524"/>
      <c r="S506" s="523" t="s">
        <v>2036</v>
      </c>
    </row>
    <row r="507" spans="4:19" x14ac:dyDescent="0.2">
      <c r="D507" s="524" t="s">
        <v>3312</v>
      </c>
      <c r="E507" s="523" t="s">
        <v>3311</v>
      </c>
      <c r="F507" s="524"/>
      <c r="G507" s="523"/>
      <c r="H507" s="524"/>
      <c r="I507" s="524"/>
      <c r="J507" s="523" t="str">
        <f t="shared" si="8"/>
        <v/>
      </c>
      <c r="K507" s="534"/>
      <c r="L507" s="534"/>
      <c r="M507" s="535"/>
      <c r="N507" s="524"/>
      <c r="O507" s="524"/>
      <c r="P507" s="524"/>
      <c r="Q507" s="524"/>
      <c r="R507" s="524"/>
      <c r="S507" s="523" t="s">
        <v>2037</v>
      </c>
    </row>
    <row r="508" spans="4:19" x14ac:dyDescent="0.2">
      <c r="D508" s="524" t="s">
        <v>3313</v>
      </c>
      <c r="E508" s="523" t="s">
        <v>3311</v>
      </c>
      <c r="F508" s="524"/>
      <c r="G508" s="523"/>
      <c r="H508" s="524"/>
      <c r="I508" s="524"/>
      <c r="J508" s="523" t="str">
        <f t="shared" ref="J508:J571" si="9">F508&amp;H508&amp;I508</f>
        <v/>
      </c>
      <c r="K508" s="534"/>
      <c r="L508" s="534"/>
      <c r="M508" s="535"/>
      <c r="N508" s="524"/>
      <c r="O508" s="524"/>
      <c r="P508" s="524"/>
      <c r="Q508" s="524"/>
      <c r="R508" s="524"/>
      <c r="S508" s="523" t="s">
        <v>2038</v>
      </c>
    </row>
    <row r="509" spans="4:19" x14ac:dyDescent="0.2">
      <c r="D509" s="524" t="s">
        <v>3314</v>
      </c>
      <c r="E509" s="523" t="s">
        <v>3311</v>
      </c>
      <c r="F509" s="524"/>
      <c r="G509" s="523"/>
      <c r="H509" s="524"/>
      <c r="I509" s="524"/>
      <c r="J509" s="523" t="str">
        <f t="shared" si="9"/>
        <v/>
      </c>
      <c r="K509" s="534"/>
      <c r="L509" s="534"/>
      <c r="M509" s="535"/>
      <c r="N509" s="524"/>
      <c r="O509" s="524"/>
      <c r="P509" s="524"/>
      <c r="Q509" s="524"/>
      <c r="R509" s="524"/>
      <c r="S509" s="523" t="s">
        <v>2039</v>
      </c>
    </row>
    <row r="510" spans="4:19" x14ac:dyDescent="0.2">
      <c r="D510" s="524" t="s">
        <v>3315</v>
      </c>
      <c r="E510" s="523" t="s">
        <v>3311</v>
      </c>
      <c r="F510" s="524"/>
      <c r="G510" s="523"/>
      <c r="H510" s="524"/>
      <c r="I510" s="524"/>
      <c r="J510" s="523" t="str">
        <f t="shared" si="9"/>
        <v/>
      </c>
      <c r="K510" s="534"/>
      <c r="L510" s="534"/>
      <c r="M510" s="535"/>
      <c r="N510" s="524"/>
      <c r="O510" s="524"/>
      <c r="P510" s="524"/>
      <c r="Q510" s="524"/>
      <c r="R510" s="524"/>
      <c r="S510" s="523" t="s">
        <v>2040</v>
      </c>
    </row>
    <row r="511" spans="4:19" x14ac:dyDescent="0.2">
      <c r="D511" s="524" t="s">
        <v>3316</v>
      </c>
      <c r="E511" s="523" t="s">
        <v>3311</v>
      </c>
      <c r="F511" s="524"/>
      <c r="G511" s="523"/>
      <c r="H511" s="524"/>
      <c r="I511" s="524"/>
      <c r="J511" s="523" t="str">
        <f t="shared" si="9"/>
        <v/>
      </c>
      <c r="K511" s="534"/>
      <c r="L511" s="534"/>
      <c r="M511" s="535"/>
      <c r="N511" s="524"/>
      <c r="O511" s="524"/>
      <c r="P511" s="524"/>
      <c r="Q511" s="524"/>
      <c r="R511" s="524"/>
      <c r="S511" s="523" t="s">
        <v>2041</v>
      </c>
    </row>
    <row r="512" spans="4:19" x14ac:dyDescent="0.2">
      <c r="D512" s="524" t="s">
        <v>3317</v>
      </c>
      <c r="E512" s="523" t="s">
        <v>3311</v>
      </c>
      <c r="F512" s="524"/>
      <c r="G512" s="523"/>
      <c r="H512" s="524"/>
      <c r="I512" s="524"/>
      <c r="J512" s="523" t="str">
        <f t="shared" si="9"/>
        <v/>
      </c>
      <c r="K512" s="534"/>
      <c r="L512" s="534"/>
      <c r="M512" s="535"/>
      <c r="N512" s="524"/>
      <c r="O512" s="524"/>
      <c r="P512" s="524"/>
      <c r="Q512" s="524"/>
      <c r="R512" s="524"/>
      <c r="S512" s="523" t="s">
        <v>2042</v>
      </c>
    </row>
    <row r="513" spans="4:19" x14ac:dyDescent="0.2">
      <c r="D513" s="524" t="s">
        <v>3318</v>
      </c>
      <c r="E513" s="523" t="s">
        <v>3311</v>
      </c>
      <c r="F513" s="524"/>
      <c r="G513" s="523"/>
      <c r="H513" s="524"/>
      <c r="I513" s="524"/>
      <c r="J513" s="523" t="str">
        <f t="shared" si="9"/>
        <v/>
      </c>
      <c r="K513" s="534"/>
      <c r="L513" s="534"/>
      <c r="M513" s="535"/>
      <c r="N513" s="524"/>
      <c r="O513" s="524"/>
      <c r="P513" s="524"/>
      <c r="Q513" s="524"/>
      <c r="R513" s="524"/>
      <c r="S513" s="523" t="s">
        <v>2043</v>
      </c>
    </row>
    <row r="514" spans="4:19" x14ac:dyDescent="0.2">
      <c r="D514" s="524" t="s">
        <v>3319</v>
      </c>
      <c r="E514" s="523" t="s">
        <v>3311</v>
      </c>
      <c r="F514" s="524"/>
      <c r="G514" s="523"/>
      <c r="H514" s="524"/>
      <c r="I514" s="524"/>
      <c r="J514" s="523" t="str">
        <f t="shared" si="9"/>
        <v/>
      </c>
      <c r="K514" s="534"/>
      <c r="L514" s="534"/>
      <c r="M514" s="535"/>
      <c r="N514" s="524"/>
      <c r="O514" s="524"/>
      <c r="P514" s="524"/>
      <c r="Q514" s="524"/>
      <c r="R514" s="524"/>
      <c r="S514" s="523" t="s">
        <v>2044</v>
      </c>
    </row>
    <row r="515" spans="4:19" x14ac:dyDescent="0.2">
      <c r="D515" s="524" t="s">
        <v>3320</v>
      </c>
      <c r="E515" s="523" t="s">
        <v>3311</v>
      </c>
      <c r="F515" s="524"/>
      <c r="G515" s="523"/>
      <c r="H515" s="524"/>
      <c r="I515" s="524"/>
      <c r="J515" s="523" t="str">
        <f t="shared" si="9"/>
        <v/>
      </c>
      <c r="K515" s="534"/>
      <c r="L515" s="534"/>
      <c r="M515" s="535"/>
      <c r="N515" s="524"/>
      <c r="O515" s="524"/>
      <c r="P515" s="524"/>
      <c r="Q515" s="524"/>
      <c r="R515" s="524"/>
      <c r="S515" s="523" t="s">
        <v>2045</v>
      </c>
    </row>
    <row r="516" spans="4:19" x14ac:dyDescent="0.2">
      <c r="D516" s="524" t="s">
        <v>3321</v>
      </c>
      <c r="E516" s="523" t="s">
        <v>3322</v>
      </c>
      <c r="F516" s="524"/>
      <c r="G516" s="523"/>
      <c r="H516" s="524"/>
      <c r="I516" s="524"/>
      <c r="J516" s="523" t="str">
        <f t="shared" si="9"/>
        <v/>
      </c>
      <c r="K516" s="534"/>
      <c r="L516" s="534"/>
      <c r="M516" s="535"/>
      <c r="N516" s="524"/>
      <c r="O516" s="524"/>
      <c r="P516" s="524"/>
      <c r="Q516" s="524"/>
      <c r="R516" s="524"/>
      <c r="S516" s="523" t="s">
        <v>2046</v>
      </c>
    </row>
    <row r="517" spans="4:19" x14ac:dyDescent="0.2">
      <c r="D517" s="524" t="s">
        <v>3323</v>
      </c>
      <c r="E517" s="523" t="s">
        <v>3322</v>
      </c>
      <c r="F517" s="524"/>
      <c r="G517" s="523"/>
      <c r="H517" s="524"/>
      <c r="I517" s="524"/>
      <c r="J517" s="523" t="str">
        <f t="shared" si="9"/>
        <v/>
      </c>
      <c r="K517" s="534"/>
      <c r="L517" s="534"/>
      <c r="M517" s="535"/>
      <c r="N517" s="524"/>
      <c r="O517" s="524"/>
      <c r="P517" s="524"/>
      <c r="Q517" s="524"/>
      <c r="R517" s="524"/>
      <c r="S517" s="523" t="s">
        <v>2047</v>
      </c>
    </row>
    <row r="518" spans="4:19" x14ac:dyDescent="0.2">
      <c r="D518" s="524" t="s">
        <v>3324</v>
      </c>
      <c r="E518" s="523" t="s">
        <v>3322</v>
      </c>
      <c r="F518" s="524"/>
      <c r="G518" s="523"/>
      <c r="H518" s="524"/>
      <c r="I518" s="524"/>
      <c r="J518" s="523" t="str">
        <f t="shared" si="9"/>
        <v/>
      </c>
      <c r="K518" s="534"/>
      <c r="L518" s="534"/>
      <c r="M518" s="535"/>
      <c r="N518" s="524"/>
      <c r="O518" s="524"/>
      <c r="P518" s="524"/>
      <c r="Q518" s="524"/>
      <c r="R518" s="524"/>
      <c r="S518" s="523" t="s">
        <v>2048</v>
      </c>
    </row>
    <row r="519" spans="4:19" x14ac:dyDescent="0.2">
      <c r="D519" s="524" t="s">
        <v>3325</v>
      </c>
      <c r="E519" s="523" t="s">
        <v>3322</v>
      </c>
      <c r="F519" s="524"/>
      <c r="G519" s="523"/>
      <c r="H519" s="524"/>
      <c r="I519" s="524"/>
      <c r="J519" s="523" t="str">
        <f t="shared" si="9"/>
        <v/>
      </c>
      <c r="K519" s="534"/>
      <c r="L519" s="534"/>
      <c r="M519" s="535"/>
      <c r="N519" s="524"/>
      <c r="O519" s="524"/>
      <c r="P519" s="524"/>
      <c r="Q519" s="524"/>
      <c r="R519" s="524"/>
      <c r="S519" s="523" t="s">
        <v>2049</v>
      </c>
    </row>
    <row r="520" spans="4:19" x14ac:dyDescent="0.2">
      <c r="D520" s="524" t="s">
        <v>3326</v>
      </c>
      <c r="E520" s="523" t="s">
        <v>3322</v>
      </c>
      <c r="F520" s="524"/>
      <c r="G520" s="523"/>
      <c r="H520" s="524"/>
      <c r="I520" s="524"/>
      <c r="J520" s="523" t="str">
        <f t="shared" si="9"/>
        <v/>
      </c>
      <c r="K520" s="534"/>
      <c r="L520" s="534"/>
      <c r="M520" s="535"/>
      <c r="N520" s="524"/>
      <c r="O520" s="524"/>
      <c r="P520" s="524"/>
      <c r="Q520" s="524"/>
      <c r="R520" s="524"/>
      <c r="S520" s="523" t="s">
        <v>2050</v>
      </c>
    </row>
    <row r="521" spans="4:19" x14ac:dyDescent="0.2">
      <c r="D521" s="524" t="s">
        <v>3327</v>
      </c>
      <c r="E521" s="523" t="s">
        <v>3322</v>
      </c>
      <c r="F521" s="524"/>
      <c r="G521" s="523"/>
      <c r="H521" s="524"/>
      <c r="I521" s="524"/>
      <c r="J521" s="523" t="str">
        <f t="shared" si="9"/>
        <v/>
      </c>
      <c r="K521" s="534"/>
      <c r="L521" s="534"/>
      <c r="M521" s="535"/>
      <c r="N521" s="524"/>
      <c r="O521" s="524"/>
      <c r="P521" s="524"/>
      <c r="Q521" s="524"/>
      <c r="R521" s="524"/>
      <c r="S521" s="523" t="s">
        <v>2051</v>
      </c>
    </row>
    <row r="522" spans="4:19" x14ac:dyDescent="0.2">
      <c r="D522" s="524" t="s">
        <v>3328</v>
      </c>
      <c r="E522" s="523" t="s">
        <v>3322</v>
      </c>
      <c r="F522" s="524"/>
      <c r="G522" s="523"/>
      <c r="H522" s="524"/>
      <c r="I522" s="524"/>
      <c r="J522" s="523" t="str">
        <f t="shared" si="9"/>
        <v/>
      </c>
      <c r="K522" s="534"/>
      <c r="L522" s="534"/>
      <c r="M522" s="535"/>
      <c r="N522" s="524"/>
      <c r="O522" s="524"/>
      <c r="P522" s="524"/>
      <c r="Q522" s="524"/>
      <c r="R522" s="524"/>
      <c r="S522" s="523" t="s">
        <v>2052</v>
      </c>
    </row>
    <row r="523" spans="4:19" x14ac:dyDescent="0.2">
      <c r="D523" s="524" t="s">
        <v>3329</v>
      </c>
      <c r="E523" s="523" t="s">
        <v>3322</v>
      </c>
      <c r="F523" s="524"/>
      <c r="G523" s="523"/>
      <c r="H523" s="524"/>
      <c r="I523" s="524"/>
      <c r="J523" s="523" t="str">
        <f t="shared" si="9"/>
        <v/>
      </c>
      <c r="K523" s="534"/>
      <c r="L523" s="534"/>
      <c r="M523" s="535"/>
      <c r="N523" s="524"/>
      <c r="O523" s="524"/>
      <c r="P523" s="524"/>
      <c r="Q523" s="524"/>
      <c r="R523" s="524"/>
      <c r="S523" s="523" t="s">
        <v>2053</v>
      </c>
    </row>
    <row r="524" spans="4:19" x14ac:dyDescent="0.2">
      <c r="D524" s="524" t="s">
        <v>3330</v>
      </c>
      <c r="E524" s="523" t="s">
        <v>3322</v>
      </c>
      <c r="F524" s="524"/>
      <c r="G524" s="523"/>
      <c r="H524" s="524"/>
      <c r="I524" s="524"/>
      <c r="J524" s="523" t="str">
        <f t="shared" si="9"/>
        <v/>
      </c>
      <c r="K524" s="534"/>
      <c r="L524" s="534"/>
      <c r="M524" s="535"/>
      <c r="N524" s="524"/>
      <c r="O524" s="524"/>
      <c r="P524" s="524"/>
      <c r="Q524" s="524"/>
      <c r="R524" s="524"/>
      <c r="S524" s="523" t="s">
        <v>2054</v>
      </c>
    </row>
    <row r="525" spans="4:19" x14ac:dyDescent="0.2">
      <c r="D525" s="524" t="s">
        <v>3331</v>
      </c>
      <c r="E525" s="523" t="s">
        <v>3322</v>
      </c>
      <c r="F525" s="524"/>
      <c r="G525" s="523"/>
      <c r="H525" s="524"/>
      <c r="I525" s="524"/>
      <c r="J525" s="523" t="str">
        <f t="shared" si="9"/>
        <v/>
      </c>
      <c r="K525" s="534"/>
      <c r="L525" s="534"/>
      <c r="M525" s="535"/>
      <c r="N525" s="524"/>
      <c r="O525" s="524"/>
      <c r="P525" s="524"/>
      <c r="Q525" s="524"/>
      <c r="R525" s="524"/>
      <c r="S525" s="523" t="s">
        <v>2055</v>
      </c>
    </row>
    <row r="526" spans="4:19" x14ac:dyDescent="0.2">
      <c r="D526" s="524" t="s">
        <v>3332</v>
      </c>
      <c r="E526" s="523" t="s">
        <v>3333</v>
      </c>
      <c r="F526" s="524"/>
      <c r="G526" s="523"/>
      <c r="H526" s="524"/>
      <c r="I526" s="524"/>
      <c r="J526" s="523" t="str">
        <f t="shared" si="9"/>
        <v/>
      </c>
      <c r="K526" s="534"/>
      <c r="L526" s="534"/>
      <c r="M526" s="535"/>
      <c r="N526" s="524"/>
      <c r="O526" s="524"/>
      <c r="P526" s="524"/>
      <c r="Q526" s="524"/>
      <c r="R526" s="524"/>
      <c r="S526" s="523" t="s">
        <v>2056</v>
      </c>
    </row>
    <row r="527" spans="4:19" x14ac:dyDescent="0.2">
      <c r="D527" s="524" t="s">
        <v>3334</v>
      </c>
      <c r="E527" s="523" t="s">
        <v>3333</v>
      </c>
      <c r="F527" s="524"/>
      <c r="G527" s="523"/>
      <c r="H527" s="524"/>
      <c r="I527" s="524"/>
      <c r="J527" s="523" t="str">
        <f t="shared" si="9"/>
        <v/>
      </c>
      <c r="K527" s="534"/>
      <c r="L527" s="534"/>
      <c r="M527" s="535"/>
      <c r="N527" s="524"/>
      <c r="O527" s="524"/>
      <c r="P527" s="524"/>
      <c r="Q527" s="524"/>
      <c r="R527" s="524"/>
      <c r="S527" s="523" t="s">
        <v>2057</v>
      </c>
    </row>
    <row r="528" spans="4:19" x14ac:dyDescent="0.2">
      <c r="D528" s="524" t="s">
        <v>3335</v>
      </c>
      <c r="E528" s="523" t="s">
        <v>3333</v>
      </c>
      <c r="F528" s="524"/>
      <c r="G528" s="523"/>
      <c r="H528" s="524"/>
      <c r="I528" s="524"/>
      <c r="J528" s="523" t="str">
        <f t="shared" si="9"/>
        <v/>
      </c>
      <c r="K528" s="534"/>
      <c r="L528" s="534"/>
      <c r="M528" s="535"/>
      <c r="N528" s="524"/>
      <c r="O528" s="524"/>
      <c r="P528" s="524"/>
      <c r="Q528" s="524"/>
      <c r="R528" s="524"/>
      <c r="S528" s="523" t="s">
        <v>2058</v>
      </c>
    </row>
    <row r="529" spans="4:19" x14ac:dyDescent="0.2">
      <c r="D529" s="524" t="s">
        <v>3336</v>
      </c>
      <c r="E529" s="523" t="s">
        <v>3333</v>
      </c>
      <c r="F529" s="524"/>
      <c r="G529" s="523"/>
      <c r="H529" s="524"/>
      <c r="I529" s="524"/>
      <c r="J529" s="523" t="str">
        <f t="shared" si="9"/>
        <v/>
      </c>
      <c r="K529" s="534"/>
      <c r="L529" s="534"/>
      <c r="M529" s="535"/>
      <c r="N529" s="524"/>
      <c r="O529" s="524"/>
      <c r="P529" s="524"/>
      <c r="Q529" s="524"/>
      <c r="R529" s="524"/>
      <c r="S529" s="523" t="s">
        <v>2059</v>
      </c>
    </row>
    <row r="530" spans="4:19" x14ac:dyDescent="0.2">
      <c r="D530" s="524" t="s">
        <v>3337</v>
      </c>
      <c r="E530" s="523" t="s">
        <v>3333</v>
      </c>
      <c r="F530" s="524"/>
      <c r="G530" s="523"/>
      <c r="H530" s="524"/>
      <c r="I530" s="524"/>
      <c r="J530" s="523" t="str">
        <f t="shared" si="9"/>
        <v/>
      </c>
      <c r="K530" s="534"/>
      <c r="L530" s="534"/>
      <c r="M530" s="535"/>
      <c r="N530" s="524"/>
      <c r="O530" s="524"/>
      <c r="P530" s="524"/>
      <c r="Q530" s="524"/>
      <c r="R530" s="524"/>
      <c r="S530" s="523" t="s">
        <v>2060</v>
      </c>
    </row>
    <row r="531" spans="4:19" x14ac:dyDescent="0.2">
      <c r="D531" s="524" t="s">
        <v>3338</v>
      </c>
      <c r="E531" s="523" t="s">
        <v>3333</v>
      </c>
      <c r="F531" s="524"/>
      <c r="G531" s="523"/>
      <c r="H531" s="524"/>
      <c r="I531" s="524"/>
      <c r="J531" s="523" t="str">
        <f t="shared" si="9"/>
        <v/>
      </c>
      <c r="K531" s="534"/>
      <c r="L531" s="534"/>
      <c r="M531" s="535"/>
      <c r="N531" s="524"/>
      <c r="O531" s="524"/>
      <c r="P531" s="524"/>
      <c r="Q531" s="524"/>
      <c r="R531" s="524"/>
      <c r="S531" s="523" t="s">
        <v>2061</v>
      </c>
    </row>
    <row r="532" spans="4:19" x14ac:dyDescent="0.2">
      <c r="D532" s="524" t="s">
        <v>3339</v>
      </c>
      <c r="E532" s="523" t="s">
        <v>3333</v>
      </c>
      <c r="F532" s="524"/>
      <c r="G532" s="523"/>
      <c r="H532" s="524"/>
      <c r="I532" s="524"/>
      <c r="J532" s="523" t="str">
        <f t="shared" si="9"/>
        <v/>
      </c>
      <c r="K532" s="534"/>
      <c r="L532" s="534"/>
      <c r="M532" s="535"/>
      <c r="N532" s="524"/>
      <c r="O532" s="524"/>
      <c r="P532" s="524"/>
      <c r="Q532" s="524"/>
      <c r="R532" s="524"/>
      <c r="S532" s="523" t="s">
        <v>2062</v>
      </c>
    </row>
    <row r="533" spans="4:19" x14ac:dyDescent="0.2">
      <c r="D533" s="524" t="s">
        <v>3340</v>
      </c>
      <c r="E533" s="523" t="s">
        <v>3333</v>
      </c>
      <c r="F533" s="524"/>
      <c r="G533" s="523"/>
      <c r="H533" s="524"/>
      <c r="I533" s="524"/>
      <c r="J533" s="523" t="str">
        <f t="shared" si="9"/>
        <v/>
      </c>
      <c r="K533" s="534"/>
      <c r="L533" s="534"/>
      <c r="M533" s="535"/>
      <c r="N533" s="524"/>
      <c r="O533" s="524"/>
      <c r="P533" s="524"/>
      <c r="Q533" s="524"/>
      <c r="R533" s="524"/>
      <c r="S533" s="523" t="s">
        <v>2063</v>
      </c>
    </row>
    <row r="534" spans="4:19" x14ac:dyDescent="0.2">
      <c r="D534" s="524" t="s">
        <v>3341</v>
      </c>
      <c r="E534" s="523" t="s">
        <v>3333</v>
      </c>
      <c r="F534" s="524"/>
      <c r="G534" s="523"/>
      <c r="H534" s="524"/>
      <c r="I534" s="524"/>
      <c r="J534" s="523" t="str">
        <f t="shared" si="9"/>
        <v/>
      </c>
      <c r="K534" s="534"/>
      <c r="L534" s="534"/>
      <c r="M534" s="535"/>
      <c r="N534" s="524"/>
      <c r="O534" s="524"/>
      <c r="P534" s="524"/>
      <c r="Q534" s="524"/>
      <c r="R534" s="524"/>
      <c r="S534" s="523" t="s">
        <v>2064</v>
      </c>
    </row>
    <row r="535" spans="4:19" x14ac:dyDescent="0.2">
      <c r="D535" s="524" t="s">
        <v>3342</v>
      </c>
      <c r="E535" s="523" t="s">
        <v>3333</v>
      </c>
      <c r="F535" s="524"/>
      <c r="G535" s="523"/>
      <c r="H535" s="524"/>
      <c r="I535" s="524"/>
      <c r="J535" s="523" t="str">
        <f t="shared" si="9"/>
        <v/>
      </c>
      <c r="K535" s="534"/>
      <c r="L535" s="534"/>
      <c r="M535" s="535"/>
      <c r="N535" s="524"/>
      <c r="O535" s="524"/>
      <c r="P535" s="524"/>
      <c r="Q535" s="524"/>
      <c r="R535" s="524"/>
      <c r="S535" s="523" t="s">
        <v>2065</v>
      </c>
    </row>
    <row r="536" spans="4:19" x14ac:dyDescent="0.2">
      <c r="D536" s="524" t="s">
        <v>3343</v>
      </c>
      <c r="E536" s="523" t="s">
        <v>3344</v>
      </c>
      <c r="F536" s="524"/>
      <c r="G536" s="523"/>
      <c r="H536" s="524"/>
      <c r="I536" s="524"/>
      <c r="J536" s="523" t="str">
        <f t="shared" si="9"/>
        <v/>
      </c>
      <c r="K536" s="534"/>
      <c r="L536" s="534"/>
      <c r="M536" s="535"/>
      <c r="N536" s="524"/>
      <c r="O536" s="524"/>
      <c r="P536" s="524"/>
      <c r="Q536" s="524"/>
      <c r="R536" s="524"/>
      <c r="S536" s="523" t="s">
        <v>2066</v>
      </c>
    </row>
    <row r="537" spans="4:19" x14ac:dyDescent="0.2">
      <c r="D537" s="524" t="s">
        <v>3345</v>
      </c>
      <c r="E537" s="523" t="s">
        <v>3344</v>
      </c>
      <c r="F537" s="524"/>
      <c r="G537" s="523"/>
      <c r="H537" s="524"/>
      <c r="I537" s="524"/>
      <c r="J537" s="523" t="str">
        <f t="shared" si="9"/>
        <v/>
      </c>
      <c r="K537" s="534"/>
      <c r="L537" s="534"/>
      <c r="M537" s="535"/>
      <c r="N537" s="524"/>
      <c r="O537" s="524"/>
      <c r="P537" s="524"/>
      <c r="Q537" s="524"/>
      <c r="R537" s="524"/>
      <c r="S537" s="523" t="s">
        <v>2067</v>
      </c>
    </row>
    <row r="538" spans="4:19" x14ac:dyDescent="0.2">
      <c r="D538" s="524" t="s">
        <v>3346</v>
      </c>
      <c r="E538" s="523" t="s">
        <v>3344</v>
      </c>
      <c r="F538" s="524"/>
      <c r="G538" s="523"/>
      <c r="H538" s="524"/>
      <c r="I538" s="524"/>
      <c r="J538" s="523" t="str">
        <f t="shared" si="9"/>
        <v/>
      </c>
      <c r="K538" s="534"/>
      <c r="L538" s="534"/>
      <c r="M538" s="535"/>
      <c r="N538" s="524"/>
      <c r="O538" s="524"/>
      <c r="P538" s="524"/>
      <c r="Q538" s="524"/>
      <c r="R538" s="524"/>
      <c r="S538" s="523" t="s">
        <v>2068</v>
      </c>
    </row>
    <row r="539" spans="4:19" x14ac:dyDescent="0.2">
      <c r="D539" s="524" t="s">
        <v>3347</v>
      </c>
      <c r="E539" s="523" t="s">
        <v>3344</v>
      </c>
      <c r="F539" s="524"/>
      <c r="G539" s="523"/>
      <c r="H539" s="524"/>
      <c r="I539" s="524"/>
      <c r="J539" s="523" t="str">
        <f t="shared" si="9"/>
        <v/>
      </c>
      <c r="K539" s="534"/>
      <c r="L539" s="534"/>
      <c r="M539" s="535"/>
      <c r="N539" s="524"/>
      <c r="O539" s="524"/>
      <c r="P539" s="524"/>
      <c r="Q539" s="524"/>
      <c r="R539" s="524"/>
      <c r="S539" s="523" t="s">
        <v>2069</v>
      </c>
    </row>
    <row r="540" spans="4:19" x14ac:dyDescent="0.2">
      <c r="D540" s="524" t="s">
        <v>3348</v>
      </c>
      <c r="E540" s="523" t="s">
        <v>3344</v>
      </c>
      <c r="F540" s="524"/>
      <c r="G540" s="523"/>
      <c r="H540" s="524"/>
      <c r="I540" s="524"/>
      <c r="J540" s="523" t="str">
        <f t="shared" si="9"/>
        <v/>
      </c>
      <c r="K540" s="534"/>
      <c r="L540" s="534"/>
      <c r="M540" s="535"/>
      <c r="N540" s="524"/>
      <c r="O540" s="524"/>
      <c r="P540" s="524"/>
      <c r="Q540" s="524"/>
      <c r="R540" s="524"/>
      <c r="S540" s="523" t="s">
        <v>2070</v>
      </c>
    </row>
    <row r="541" spans="4:19" x14ac:dyDescent="0.2">
      <c r="D541" s="524" t="s">
        <v>3349</v>
      </c>
      <c r="E541" s="523" t="s">
        <v>3344</v>
      </c>
      <c r="F541" s="524"/>
      <c r="G541" s="523"/>
      <c r="H541" s="524"/>
      <c r="I541" s="524"/>
      <c r="J541" s="523" t="str">
        <f t="shared" si="9"/>
        <v/>
      </c>
      <c r="K541" s="534"/>
      <c r="L541" s="534"/>
      <c r="M541" s="535"/>
      <c r="N541" s="524"/>
      <c r="O541" s="524"/>
      <c r="P541" s="524"/>
      <c r="Q541" s="524"/>
      <c r="R541" s="524"/>
      <c r="S541" s="523" t="s">
        <v>2071</v>
      </c>
    </row>
    <row r="542" spans="4:19" x14ac:dyDescent="0.2">
      <c r="D542" s="524" t="s">
        <v>3350</v>
      </c>
      <c r="E542" s="523" t="s">
        <v>3344</v>
      </c>
      <c r="F542" s="524"/>
      <c r="G542" s="523"/>
      <c r="H542" s="524"/>
      <c r="I542" s="524"/>
      <c r="J542" s="523" t="str">
        <f t="shared" si="9"/>
        <v/>
      </c>
      <c r="K542" s="534"/>
      <c r="L542" s="534"/>
      <c r="M542" s="535"/>
      <c r="N542" s="524"/>
      <c r="O542" s="524"/>
      <c r="P542" s="524"/>
      <c r="Q542" s="524"/>
      <c r="R542" s="524"/>
      <c r="S542" s="523" t="s">
        <v>2072</v>
      </c>
    </row>
    <row r="543" spans="4:19" x14ac:dyDescent="0.2">
      <c r="D543" s="524" t="s">
        <v>3351</v>
      </c>
      <c r="E543" s="523" t="s">
        <v>3344</v>
      </c>
      <c r="F543" s="524"/>
      <c r="G543" s="523"/>
      <c r="H543" s="524"/>
      <c r="I543" s="524"/>
      <c r="J543" s="523" t="str">
        <f t="shared" si="9"/>
        <v/>
      </c>
      <c r="K543" s="534"/>
      <c r="L543" s="534"/>
      <c r="M543" s="535"/>
      <c r="N543" s="524"/>
      <c r="O543" s="524"/>
      <c r="P543" s="524"/>
      <c r="Q543" s="524"/>
      <c r="R543" s="524"/>
      <c r="S543" s="523" t="s">
        <v>2073</v>
      </c>
    </row>
    <row r="544" spans="4:19" x14ac:dyDescent="0.2">
      <c r="D544" s="524" t="s">
        <v>3352</v>
      </c>
      <c r="E544" s="523" t="s">
        <v>3344</v>
      </c>
      <c r="F544" s="524"/>
      <c r="G544" s="523"/>
      <c r="H544" s="524"/>
      <c r="I544" s="524"/>
      <c r="J544" s="523" t="str">
        <f t="shared" si="9"/>
        <v/>
      </c>
      <c r="K544" s="534"/>
      <c r="L544" s="534"/>
      <c r="M544" s="535"/>
      <c r="N544" s="524"/>
      <c r="O544" s="524"/>
      <c r="P544" s="524"/>
      <c r="Q544" s="524"/>
      <c r="R544" s="524"/>
      <c r="S544" s="523" t="s">
        <v>2074</v>
      </c>
    </row>
    <row r="545" spans="4:19" x14ac:dyDescent="0.2">
      <c r="D545" s="524" t="s">
        <v>3353</v>
      </c>
      <c r="E545" s="523" t="s">
        <v>3344</v>
      </c>
      <c r="F545" s="524"/>
      <c r="G545" s="523"/>
      <c r="H545" s="524"/>
      <c r="I545" s="524"/>
      <c r="J545" s="523" t="str">
        <f t="shared" si="9"/>
        <v/>
      </c>
      <c r="K545" s="534"/>
      <c r="L545" s="534"/>
      <c r="M545" s="535"/>
      <c r="N545" s="524"/>
      <c r="O545" s="524"/>
      <c r="P545" s="524"/>
      <c r="Q545" s="524"/>
      <c r="R545" s="524"/>
      <c r="S545" s="523" t="s">
        <v>2075</v>
      </c>
    </row>
    <row r="546" spans="4:19" x14ac:dyDescent="0.2">
      <c r="D546" s="524" t="s">
        <v>3354</v>
      </c>
      <c r="E546" s="523" t="s">
        <v>3355</v>
      </c>
      <c r="F546" s="524"/>
      <c r="G546" s="523"/>
      <c r="H546" s="524"/>
      <c r="I546" s="524"/>
      <c r="J546" s="523" t="str">
        <f t="shared" si="9"/>
        <v/>
      </c>
      <c r="K546" s="534"/>
      <c r="L546" s="534"/>
      <c r="M546" s="535"/>
      <c r="N546" s="524"/>
      <c r="O546" s="524"/>
      <c r="P546" s="524"/>
      <c r="Q546" s="524"/>
      <c r="R546" s="524"/>
      <c r="S546" s="523" t="s">
        <v>2076</v>
      </c>
    </row>
    <row r="547" spans="4:19" x14ac:dyDescent="0.2">
      <c r="D547" s="524" t="s">
        <v>3356</v>
      </c>
      <c r="E547" s="523" t="s">
        <v>3355</v>
      </c>
      <c r="F547" s="524"/>
      <c r="G547" s="523"/>
      <c r="H547" s="524"/>
      <c r="I547" s="524"/>
      <c r="J547" s="523" t="str">
        <f t="shared" si="9"/>
        <v/>
      </c>
      <c r="K547" s="534"/>
      <c r="L547" s="534"/>
      <c r="M547" s="535"/>
      <c r="N547" s="524"/>
      <c r="O547" s="524"/>
      <c r="P547" s="524"/>
      <c r="Q547" s="524"/>
      <c r="R547" s="524"/>
      <c r="S547" s="523" t="s">
        <v>2077</v>
      </c>
    </row>
    <row r="548" spans="4:19" x14ac:dyDescent="0.2">
      <c r="D548" s="524" t="s">
        <v>3357</v>
      </c>
      <c r="E548" s="523" t="s">
        <v>3355</v>
      </c>
      <c r="F548" s="524"/>
      <c r="G548" s="523"/>
      <c r="H548" s="524"/>
      <c r="I548" s="524"/>
      <c r="J548" s="523" t="str">
        <f t="shared" si="9"/>
        <v/>
      </c>
      <c r="K548" s="534"/>
      <c r="L548" s="534"/>
      <c r="M548" s="535"/>
      <c r="N548" s="524"/>
      <c r="O548" s="524"/>
      <c r="P548" s="524"/>
      <c r="Q548" s="524"/>
      <c r="R548" s="524"/>
      <c r="S548" s="523" t="s">
        <v>2078</v>
      </c>
    </row>
    <row r="549" spans="4:19" x14ac:dyDescent="0.2">
      <c r="D549" s="524" t="s">
        <v>3358</v>
      </c>
      <c r="E549" s="523" t="s">
        <v>3355</v>
      </c>
      <c r="F549" s="524"/>
      <c r="G549" s="523"/>
      <c r="H549" s="524"/>
      <c r="I549" s="524"/>
      <c r="J549" s="523" t="str">
        <f t="shared" si="9"/>
        <v/>
      </c>
      <c r="K549" s="534"/>
      <c r="L549" s="534"/>
      <c r="M549" s="535"/>
      <c r="N549" s="524"/>
      <c r="O549" s="524"/>
      <c r="P549" s="524"/>
      <c r="Q549" s="524"/>
      <c r="R549" s="524"/>
      <c r="S549" s="523" t="s">
        <v>2079</v>
      </c>
    </row>
    <row r="550" spans="4:19" x14ac:dyDescent="0.2">
      <c r="D550" s="524" t="s">
        <v>3359</v>
      </c>
      <c r="E550" s="523" t="s">
        <v>3355</v>
      </c>
      <c r="F550" s="524"/>
      <c r="G550" s="523"/>
      <c r="H550" s="524"/>
      <c r="I550" s="524"/>
      <c r="J550" s="523" t="str">
        <f t="shared" si="9"/>
        <v/>
      </c>
      <c r="K550" s="534"/>
      <c r="L550" s="534"/>
      <c r="M550" s="535"/>
      <c r="N550" s="524"/>
      <c r="O550" s="524"/>
      <c r="P550" s="524"/>
      <c r="Q550" s="524"/>
      <c r="R550" s="524"/>
      <c r="S550" s="523" t="s">
        <v>2080</v>
      </c>
    </row>
    <row r="551" spans="4:19" x14ac:dyDescent="0.2">
      <c r="D551" s="524" t="s">
        <v>3360</v>
      </c>
      <c r="E551" s="523" t="s">
        <v>3355</v>
      </c>
      <c r="F551" s="524"/>
      <c r="G551" s="523"/>
      <c r="H551" s="524"/>
      <c r="I551" s="524"/>
      <c r="J551" s="523" t="str">
        <f t="shared" si="9"/>
        <v/>
      </c>
      <c r="K551" s="534"/>
      <c r="L551" s="534"/>
      <c r="M551" s="535"/>
      <c r="N551" s="524"/>
      <c r="O551" s="524"/>
      <c r="P551" s="524"/>
      <c r="Q551" s="524"/>
      <c r="R551" s="524"/>
      <c r="S551" s="523" t="s">
        <v>2081</v>
      </c>
    </row>
    <row r="552" spans="4:19" x14ac:dyDescent="0.2">
      <c r="D552" s="524" t="s">
        <v>3361</v>
      </c>
      <c r="E552" s="523" t="s">
        <v>3355</v>
      </c>
      <c r="F552" s="524"/>
      <c r="G552" s="523"/>
      <c r="H552" s="524"/>
      <c r="I552" s="524"/>
      <c r="J552" s="523" t="str">
        <f t="shared" si="9"/>
        <v/>
      </c>
      <c r="K552" s="534"/>
      <c r="L552" s="534"/>
      <c r="M552" s="535"/>
      <c r="N552" s="524"/>
      <c r="O552" s="524"/>
      <c r="P552" s="524"/>
      <c r="Q552" s="524"/>
      <c r="R552" s="524"/>
      <c r="S552" s="523" t="s">
        <v>2082</v>
      </c>
    </row>
    <row r="553" spans="4:19" x14ac:dyDescent="0.2">
      <c r="D553" s="524" t="s">
        <v>3362</v>
      </c>
      <c r="E553" s="523" t="s">
        <v>3355</v>
      </c>
      <c r="F553" s="524"/>
      <c r="G553" s="523"/>
      <c r="H553" s="524"/>
      <c r="I553" s="524"/>
      <c r="J553" s="523" t="str">
        <f t="shared" si="9"/>
        <v/>
      </c>
      <c r="K553" s="534"/>
      <c r="L553" s="534"/>
      <c r="M553" s="535"/>
      <c r="N553" s="524"/>
      <c r="O553" s="524"/>
      <c r="P553" s="524"/>
      <c r="Q553" s="524"/>
      <c r="R553" s="524"/>
      <c r="S553" s="523" t="s">
        <v>2083</v>
      </c>
    </row>
    <row r="554" spans="4:19" x14ac:dyDescent="0.2">
      <c r="D554" s="524" t="s">
        <v>3363</v>
      </c>
      <c r="E554" s="523" t="s">
        <v>3355</v>
      </c>
      <c r="F554" s="524"/>
      <c r="G554" s="523"/>
      <c r="H554" s="524"/>
      <c r="I554" s="524"/>
      <c r="J554" s="523" t="str">
        <f t="shared" si="9"/>
        <v/>
      </c>
      <c r="K554" s="534"/>
      <c r="L554" s="534"/>
      <c r="M554" s="535"/>
      <c r="N554" s="524"/>
      <c r="O554" s="524"/>
      <c r="P554" s="524"/>
      <c r="Q554" s="524"/>
      <c r="R554" s="524"/>
      <c r="S554" s="523" t="s">
        <v>2084</v>
      </c>
    </row>
    <row r="555" spans="4:19" x14ac:dyDescent="0.2">
      <c r="D555" s="524" t="s">
        <v>3364</v>
      </c>
      <c r="E555" s="523" t="s">
        <v>3355</v>
      </c>
      <c r="F555" s="524"/>
      <c r="G555" s="523"/>
      <c r="H555" s="524"/>
      <c r="I555" s="524"/>
      <c r="J555" s="523" t="str">
        <f t="shared" si="9"/>
        <v/>
      </c>
      <c r="K555" s="534"/>
      <c r="L555" s="534"/>
      <c r="M555" s="535"/>
      <c r="N555" s="524"/>
      <c r="O555" s="524"/>
      <c r="P555" s="524"/>
      <c r="Q555" s="524"/>
      <c r="R555" s="524"/>
      <c r="S555" s="523" t="s">
        <v>2085</v>
      </c>
    </row>
    <row r="556" spans="4:19" x14ac:dyDescent="0.2">
      <c r="D556" s="524" t="s">
        <v>3365</v>
      </c>
      <c r="E556" s="523" t="s">
        <v>3366</v>
      </c>
      <c r="F556" s="524"/>
      <c r="G556" s="523"/>
      <c r="H556" s="524"/>
      <c r="I556" s="524"/>
      <c r="J556" s="523" t="str">
        <f t="shared" si="9"/>
        <v/>
      </c>
      <c r="K556" s="534"/>
      <c r="L556" s="534"/>
      <c r="M556" s="535"/>
      <c r="N556" s="524"/>
      <c r="O556" s="524"/>
      <c r="P556" s="524"/>
      <c r="Q556" s="524"/>
      <c r="R556" s="524"/>
      <c r="S556" s="523" t="s">
        <v>2086</v>
      </c>
    </row>
    <row r="557" spans="4:19" x14ac:dyDescent="0.2">
      <c r="D557" s="524" t="s">
        <v>3367</v>
      </c>
      <c r="E557" s="523" t="s">
        <v>3366</v>
      </c>
      <c r="F557" s="524"/>
      <c r="G557" s="523"/>
      <c r="H557" s="524"/>
      <c r="I557" s="524"/>
      <c r="J557" s="523" t="str">
        <f t="shared" si="9"/>
        <v/>
      </c>
      <c r="K557" s="534"/>
      <c r="L557" s="534"/>
      <c r="M557" s="535"/>
      <c r="N557" s="524"/>
      <c r="O557" s="524"/>
      <c r="P557" s="524"/>
      <c r="Q557" s="524"/>
      <c r="R557" s="524"/>
      <c r="S557" s="523" t="s">
        <v>2087</v>
      </c>
    </row>
    <row r="558" spans="4:19" x14ac:dyDescent="0.2">
      <c r="D558" s="524" t="s">
        <v>3368</v>
      </c>
      <c r="E558" s="523" t="s">
        <v>3366</v>
      </c>
      <c r="F558" s="524"/>
      <c r="G558" s="523"/>
      <c r="H558" s="524"/>
      <c r="I558" s="524"/>
      <c r="J558" s="523" t="str">
        <f t="shared" si="9"/>
        <v/>
      </c>
      <c r="K558" s="534"/>
      <c r="L558" s="534"/>
      <c r="M558" s="535"/>
      <c r="N558" s="524"/>
      <c r="O558" s="524"/>
      <c r="P558" s="524"/>
      <c r="Q558" s="524"/>
      <c r="R558" s="524"/>
      <c r="S558" s="523" t="s">
        <v>2088</v>
      </c>
    </row>
    <row r="559" spans="4:19" x14ac:dyDescent="0.2">
      <c r="D559" s="524" t="s">
        <v>3369</v>
      </c>
      <c r="E559" s="523" t="s">
        <v>3366</v>
      </c>
      <c r="F559" s="524"/>
      <c r="G559" s="523"/>
      <c r="H559" s="524"/>
      <c r="I559" s="524"/>
      <c r="J559" s="523" t="str">
        <f t="shared" si="9"/>
        <v/>
      </c>
      <c r="K559" s="534"/>
      <c r="L559" s="534"/>
      <c r="M559" s="535"/>
      <c r="N559" s="524"/>
      <c r="O559" s="524"/>
      <c r="P559" s="524"/>
      <c r="Q559" s="524"/>
      <c r="R559" s="524"/>
      <c r="S559" s="523" t="s">
        <v>2089</v>
      </c>
    </row>
    <row r="560" spans="4:19" x14ac:dyDescent="0.2">
      <c r="D560" s="524" t="s">
        <v>3370</v>
      </c>
      <c r="E560" s="523" t="s">
        <v>3366</v>
      </c>
      <c r="F560" s="524"/>
      <c r="G560" s="523"/>
      <c r="H560" s="524"/>
      <c r="I560" s="524"/>
      <c r="J560" s="523" t="str">
        <f t="shared" si="9"/>
        <v/>
      </c>
      <c r="K560" s="534"/>
      <c r="L560" s="534"/>
      <c r="M560" s="535"/>
      <c r="N560" s="524"/>
      <c r="O560" s="524"/>
      <c r="P560" s="524"/>
      <c r="Q560" s="524"/>
      <c r="R560" s="524"/>
      <c r="S560" s="523" t="s">
        <v>2090</v>
      </c>
    </row>
    <row r="561" spans="4:19" x14ac:dyDescent="0.2">
      <c r="D561" s="524" t="s">
        <v>3371</v>
      </c>
      <c r="E561" s="523" t="s">
        <v>3366</v>
      </c>
      <c r="F561" s="524"/>
      <c r="G561" s="523"/>
      <c r="H561" s="524"/>
      <c r="I561" s="524"/>
      <c r="J561" s="523" t="str">
        <f t="shared" si="9"/>
        <v/>
      </c>
      <c r="K561" s="534"/>
      <c r="L561" s="534"/>
      <c r="M561" s="535"/>
      <c r="N561" s="524"/>
      <c r="O561" s="524"/>
      <c r="P561" s="524"/>
      <c r="Q561" s="524"/>
      <c r="R561" s="524"/>
      <c r="S561" s="523" t="s">
        <v>2091</v>
      </c>
    </row>
    <row r="562" spans="4:19" x14ac:dyDescent="0.2">
      <c r="D562" s="524" t="s">
        <v>3372</v>
      </c>
      <c r="E562" s="523" t="s">
        <v>3366</v>
      </c>
      <c r="F562" s="524"/>
      <c r="G562" s="523"/>
      <c r="H562" s="524"/>
      <c r="I562" s="524"/>
      <c r="J562" s="523" t="str">
        <f t="shared" si="9"/>
        <v/>
      </c>
      <c r="K562" s="534"/>
      <c r="L562" s="534"/>
      <c r="M562" s="535"/>
      <c r="N562" s="524"/>
      <c r="O562" s="524"/>
      <c r="P562" s="524"/>
      <c r="Q562" s="524"/>
      <c r="R562" s="524"/>
      <c r="S562" s="523" t="s">
        <v>2092</v>
      </c>
    </row>
    <row r="563" spans="4:19" x14ac:dyDescent="0.2">
      <c r="D563" s="524" t="s">
        <v>3373</v>
      </c>
      <c r="E563" s="523" t="s">
        <v>3366</v>
      </c>
      <c r="F563" s="524"/>
      <c r="G563" s="523"/>
      <c r="H563" s="524"/>
      <c r="I563" s="524"/>
      <c r="J563" s="523" t="str">
        <f t="shared" si="9"/>
        <v/>
      </c>
      <c r="K563" s="534"/>
      <c r="L563" s="534"/>
      <c r="M563" s="535"/>
      <c r="N563" s="524"/>
      <c r="O563" s="524"/>
      <c r="P563" s="524"/>
      <c r="Q563" s="524"/>
      <c r="R563" s="524"/>
      <c r="S563" s="523" t="s">
        <v>2093</v>
      </c>
    </row>
    <row r="564" spans="4:19" x14ac:dyDescent="0.2">
      <c r="D564" s="524" t="s">
        <v>3374</v>
      </c>
      <c r="E564" s="523" t="s">
        <v>3366</v>
      </c>
      <c r="F564" s="524"/>
      <c r="G564" s="523"/>
      <c r="H564" s="524"/>
      <c r="I564" s="524"/>
      <c r="J564" s="523" t="str">
        <f t="shared" si="9"/>
        <v/>
      </c>
      <c r="K564" s="534"/>
      <c r="L564" s="534"/>
      <c r="M564" s="535"/>
      <c r="N564" s="524"/>
      <c r="O564" s="524"/>
      <c r="P564" s="524"/>
      <c r="Q564" s="524"/>
      <c r="R564" s="524"/>
      <c r="S564" s="523" t="s">
        <v>2094</v>
      </c>
    </row>
    <row r="565" spans="4:19" x14ac:dyDescent="0.2">
      <c r="D565" s="524" t="s">
        <v>3375</v>
      </c>
      <c r="E565" s="523" t="s">
        <v>3366</v>
      </c>
      <c r="F565" s="524"/>
      <c r="G565" s="523"/>
      <c r="H565" s="524"/>
      <c r="I565" s="524"/>
      <c r="J565" s="523" t="str">
        <f t="shared" si="9"/>
        <v/>
      </c>
      <c r="K565" s="534"/>
      <c r="L565" s="534"/>
      <c r="M565" s="535"/>
      <c r="N565" s="524"/>
      <c r="O565" s="524"/>
      <c r="P565" s="524"/>
      <c r="Q565" s="524"/>
      <c r="R565" s="524"/>
      <c r="S565" s="523" t="s">
        <v>2095</v>
      </c>
    </row>
    <row r="566" spans="4:19" x14ac:dyDescent="0.2">
      <c r="D566" s="524" t="s">
        <v>3376</v>
      </c>
      <c r="E566" s="523" t="s">
        <v>3377</v>
      </c>
      <c r="F566" s="524"/>
      <c r="G566" s="523"/>
      <c r="H566" s="524"/>
      <c r="I566" s="524"/>
      <c r="J566" s="523" t="str">
        <f t="shared" si="9"/>
        <v/>
      </c>
      <c r="K566" s="534"/>
      <c r="L566" s="534"/>
      <c r="M566" s="535"/>
      <c r="N566" s="524"/>
      <c r="O566" s="524"/>
      <c r="P566" s="524"/>
      <c r="Q566" s="524"/>
      <c r="R566" s="524"/>
      <c r="S566" s="523" t="s">
        <v>2096</v>
      </c>
    </row>
    <row r="567" spans="4:19" x14ac:dyDescent="0.2">
      <c r="D567" s="524" t="s">
        <v>3378</v>
      </c>
      <c r="E567" s="523" t="s">
        <v>3377</v>
      </c>
      <c r="F567" s="524"/>
      <c r="G567" s="523"/>
      <c r="H567" s="524"/>
      <c r="I567" s="524"/>
      <c r="J567" s="523" t="str">
        <f t="shared" si="9"/>
        <v/>
      </c>
      <c r="K567" s="534"/>
      <c r="L567" s="534"/>
      <c r="M567" s="535"/>
      <c r="N567" s="524"/>
      <c r="O567" s="524"/>
      <c r="P567" s="524"/>
      <c r="Q567" s="524"/>
      <c r="R567" s="524"/>
      <c r="S567" s="523" t="s">
        <v>2097</v>
      </c>
    </row>
    <row r="568" spans="4:19" x14ac:dyDescent="0.2">
      <c r="D568" s="524" t="s">
        <v>3379</v>
      </c>
      <c r="E568" s="523" t="s">
        <v>3377</v>
      </c>
      <c r="F568" s="524"/>
      <c r="G568" s="523"/>
      <c r="H568" s="524"/>
      <c r="I568" s="524"/>
      <c r="J568" s="523" t="str">
        <f t="shared" si="9"/>
        <v/>
      </c>
      <c r="K568" s="534"/>
      <c r="L568" s="534"/>
      <c r="M568" s="535"/>
      <c r="N568" s="524"/>
      <c r="O568" s="524"/>
      <c r="P568" s="524"/>
      <c r="Q568" s="524"/>
      <c r="R568" s="524"/>
      <c r="S568" s="523" t="s">
        <v>2098</v>
      </c>
    </row>
    <row r="569" spans="4:19" x14ac:dyDescent="0.2">
      <c r="D569" s="524" t="s">
        <v>3380</v>
      </c>
      <c r="E569" s="523" t="s">
        <v>3377</v>
      </c>
      <c r="F569" s="524"/>
      <c r="G569" s="523"/>
      <c r="H569" s="524"/>
      <c r="I569" s="524"/>
      <c r="J569" s="523" t="str">
        <f t="shared" si="9"/>
        <v/>
      </c>
      <c r="K569" s="534"/>
      <c r="L569" s="534"/>
      <c r="M569" s="535"/>
      <c r="N569" s="524"/>
      <c r="O569" s="524"/>
      <c r="P569" s="524"/>
      <c r="Q569" s="524"/>
      <c r="R569" s="524"/>
      <c r="S569" s="523" t="s">
        <v>2099</v>
      </c>
    </row>
    <row r="570" spans="4:19" x14ac:dyDescent="0.2">
      <c r="D570" s="524" t="s">
        <v>3381</v>
      </c>
      <c r="E570" s="523" t="s">
        <v>3377</v>
      </c>
      <c r="F570" s="524"/>
      <c r="G570" s="523"/>
      <c r="H570" s="524"/>
      <c r="I570" s="524"/>
      <c r="J570" s="523" t="str">
        <f t="shared" si="9"/>
        <v/>
      </c>
      <c r="K570" s="534"/>
      <c r="L570" s="534"/>
      <c r="M570" s="535"/>
      <c r="N570" s="524"/>
      <c r="O570" s="524"/>
      <c r="P570" s="524"/>
      <c r="Q570" s="524"/>
      <c r="R570" s="524"/>
      <c r="S570" s="523" t="s">
        <v>2100</v>
      </c>
    </row>
    <row r="571" spans="4:19" x14ac:dyDescent="0.2">
      <c r="D571" s="524" t="s">
        <v>3382</v>
      </c>
      <c r="E571" s="523" t="s">
        <v>3377</v>
      </c>
      <c r="F571" s="524"/>
      <c r="G571" s="523"/>
      <c r="H571" s="524"/>
      <c r="I571" s="524"/>
      <c r="J571" s="523" t="str">
        <f t="shared" si="9"/>
        <v/>
      </c>
      <c r="K571" s="534"/>
      <c r="L571" s="534"/>
      <c r="M571" s="535"/>
      <c r="N571" s="524"/>
      <c r="O571" s="524"/>
      <c r="P571" s="524"/>
      <c r="Q571" s="524"/>
      <c r="R571" s="524"/>
      <c r="S571" s="523" t="s">
        <v>2101</v>
      </c>
    </row>
    <row r="572" spans="4:19" x14ac:dyDescent="0.2">
      <c r="D572" s="524" t="s">
        <v>3383</v>
      </c>
      <c r="E572" s="523" t="s">
        <v>3377</v>
      </c>
      <c r="F572" s="524"/>
      <c r="G572" s="523"/>
      <c r="H572" s="524"/>
      <c r="I572" s="524"/>
      <c r="J572" s="523" t="str">
        <f t="shared" ref="J572:J615" si="10">F572&amp;H572&amp;I572</f>
        <v/>
      </c>
      <c r="K572" s="534"/>
      <c r="L572" s="534"/>
      <c r="M572" s="535"/>
      <c r="N572" s="524"/>
      <c r="O572" s="524"/>
      <c r="P572" s="524"/>
      <c r="Q572" s="524"/>
      <c r="R572" s="524"/>
      <c r="S572" s="523" t="s">
        <v>2102</v>
      </c>
    </row>
    <row r="573" spans="4:19" x14ac:dyDescent="0.2">
      <c r="D573" s="524" t="s">
        <v>3384</v>
      </c>
      <c r="E573" s="523" t="s">
        <v>3377</v>
      </c>
      <c r="F573" s="524"/>
      <c r="G573" s="523"/>
      <c r="H573" s="524"/>
      <c r="I573" s="524"/>
      <c r="J573" s="523" t="str">
        <f t="shared" si="10"/>
        <v/>
      </c>
      <c r="K573" s="534"/>
      <c r="L573" s="534"/>
      <c r="M573" s="535"/>
      <c r="N573" s="524"/>
      <c r="O573" s="524"/>
      <c r="P573" s="524"/>
      <c r="Q573" s="524"/>
      <c r="R573" s="524"/>
      <c r="S573" s="523" t="s">
        <v>2103</v>
      </c>
    </row>
    <row r="574" spans="4:19" x14ac:dyDescent="0.2">
      <c r="D574" s="524" t="s">
        <v>3385</v>
      </c>
      <c r="E574" s="523" t="s">
        <v>3377</v>
      </c>
      <c r="F574" s="524"/>
      <c r="G574" s="523"/>
      <c r="H574" s="524"/>
      <c r="I574" s="524"/>
      <c r="J574" s="523" t="str">
        <f t="shared" si="10"/>
        <v/>
      </c>
      <c r="K574" s="534"/>
      <c r="L574" s="534"/>
      <c r="M574" s="535"/>
      <c r="N574" s="524"/>
      <c r="O574" s="524"/>
      <c r="P574" s="524"/>
      <c r="Q574" s="524"/>
      <c r="R574" s="524"/>
      <c r="S574" s="523" t="s">
        <v>2104</v>
      </c>
    </row>
    <row r="575" spans="4:19" x14ac:dyDescent="0.2">
      <c r="D575" s="524" t="s">
        <v>3386</v>
      </c>
      <c r="E575" s="523" t="s">
        <v>3377</v>
      </c>
      <c r="F575" s="524"/>
      <c r="G575" s="523"/>
      <c r="H575" s="524"/>
      <c r="I575" s="524"/>
      <c r="J575" s="523" t="str">
        <f t="shared" si="10"/>
        <v/>
      </c>
      <c r="K575" s="534"/>
      <c r="L575" s="534"/>
      <c r="M575" s="535"/>
      <c r="N575" s="524"/>
      <c r="O575" s="524"/>
      <c r="P575" s="524"/>
      <c r="Q575" s="524"/>
      <c r="R575" s="524"/>
      <c r="S575" s="523" t="s">
        <v>2105</v>
      </c>
    </row>
    <row r="576" spans="4:19" x14ac:dyDescent="0.2">
      <c r="D576" s="524" t="s">
        <v>3387</v>
      </c>
      <c r="E576" s="523" t="s">
        <v>3388</v>
      </c>
      <c r="F576" s="524"/>
      <c r="G576" s="523"/>
      <c r="H576" s="524"/>
      <c r="I576" s="524"/>
      <c r="J576" s="523" t="str">
        <f t="shared" si="10"/>
        <v/>
      </c>
      <c r="K576" s="534"/>
      <c r="L576" s="534"/>
      <c r="M576" s="535"/>
      <c r="N576" s="524"/>
      <c r="O576" s="524"/>
      <c r="P576" s="524"/>
      <c r="Q576" s="524"/>
      <c r="R576" s="524"/>
      <c r="S576" s="523" t="s">
        <v>2106</v>
      </c>
    </row>
    <row r="577" spans="4:19" x14ac:dyDescent="0.2">
      <c r="D577" s="524" t="s">
        <v>3389</v>
      </c>
      <c r="E577" s="523" t="s">
        <v>3388</v>
      </c>
      <c r="F577" s="524"/>
      <c r="G577" s="523"/>
      <c r="H577" s="524"/>
      <c r="I577" s="524"/>
      <c r="J577" s="523" t="str">
        <f t="shared" si="10"/>
        <v/>
      </c>
      <c r="K577" s="534"/>
      <c r="L577" s="534"/>
      <c r="M577" s="535"/>
      <c r="N577" s="524"/>
      <c r="O577" s="524"/>
      <c r="P577" s="524"/>
      <c r="Q577" s="524"/>
      <c r="R577" s="524"/>
      <c r="S577" s="523" t="s">
        <v>2107</v>
      </c>
    </row>
    <row r="578" spans="4:19" x14ac:dyDescent="0.2">
      <c r="D578" s="524" t="s">
        <v>3390</v>
      </c>
      <c r="E578" s="523" t="s">
        <v>3388</v>
      </c>
      <c r="F578" s="524"/>
      <c r="G578" s="523"/>
      <c r="H578" s="524"/>
      <c r="I578" s="524"/>
      <c r="J578" s="523" t="str">
        <f t="shared" si="10"/>
        <v/>
      </c>
      <c r="K578" s="534"/>
      <c r="L578" s="534"/>
      <c r="M578" s="535"/>
      <c r="N578" s="524"/>
      <c r="O578" s="524"/>
      <c r="P578" s="524"/>
      <c r="Q578" s="524"/>
      <c r="R578" s="524"/>
      <c r="S578" s="523" t="s">
        <v>2108</v>
      </c>
    </row>
    <row r="579" spans="4:19" x14ac:dyDescent="0.2">
      <c r="D579" s="524" t="s">
        <v>3391</v>
      </c>
      <c r="E579" s="523" t="s">
        <v>3388</v>
      </c>
      <c r="F579" s="524"/>
      <c r="G579" s="523"/>
      <c r="H579" s="524"/>
      <c r="I579" s="524"/>
      <c r="J579" s="523" t="str">
        <f t="shared" si="10"/>
        <v/>
      </c>
      <c r="K579" s="534"/>
      <c r="L579" s="534"/>
      <c r="M579" s="535"/>
      <c r="N579" s="524"/>
      <c r="O579" s="524"/>
      <c r="P579" s="524"/>
      <c r="Q579" s="524"/>
      <c r="R579" s="524"/>
      <c r="S579" s="523" t="s">
        <v>2109</v>
      </c>
    </row>
    <row r="580" spans="4:19" x14ac:dyDescent="0.2">
      <c r="D580" s="524" t="s">
        <v>3392</v>
      </c>
      <c r="E580" s="523" t="s">
        <v>3388</v>
      </c>
      <c r="F580" s="524"/>
      <c r="G580" s="523"/>
      <c r="H580" s="524"/>
      <c r="I580" s="524"/>
      <c r="J580" s="523" t="str">
        <f t="shared" si="10"/>
        <v/>
      </c>
      <c r="K580" s="534"/>
      <c r="L580" s="534"/>
      <c r="M580" s="535"/>
      <c r="N580" s="524"/>
      <c r="O580" s="524"/>
      <c r="P580" s="524"/>
      <c r="Q580" s="524"/>
      <c r="R580" s="524"/>
      <c r="S580" s="523" t="s">
        <v>2110</v>
      </c>
    </row>
    <row r="581" spans="4:19" x14ac:dyDescent="0.2">
      <c r="D581" s="524" t="s">
        <v>3393</v>
      </c>
      <c r="E581" s="523" t="s">
        <v>3388</v>
      </c>
      <c r="F581" s="524"/>
      <c r="G581" s="523"/>
      <c r="H581" s="524"/>
      <c r="I581" s="524"/>
      <c r="J581" s="523" t="str">
        <f t="shared" si="10"/>
        <v/>
      </c>
      <c r="K581" s="534"/>
      <c r="L581" s="534"/>
      <c r="M581" s="535"/>
      <c r="N581" s="524"/>
      <c r="O581" s="524"/>
      <c r="P581" s="524"/>
      <c r="Q581" s="524"/>
      <c r="R581" s="524"/>
      <c r="S581" s="523" t="s">
        <v>2111</v>
      </c>
    </row>
    <row r="582" spans="4:19" x14ac:dyDescent="0.2">
      <c r="D582" s="524" t="s">
        <v>3394</v>
      </c>
      <c r="E582" s="523" t="s">
        <v>3388</v>
      </c>
      <c r="F582" s="524"/>
      <c r="G582" s="523"/>
      <c r="H582" s="524"/>
      <c r="I582" s="524"/>
      <c r="J582" s="523" t="str">
        <f t="shared" si="10"/>
        <v/>
      </c>
      <c r="K582" s="534"/>
      <c r="L582" s="534"/>
      <c r="M582" s="535"/>
      <c r="N582" s="524"/>
      <c r="O582" s="524"/>
      <c r="P582" s="524"/>
      <c r="Q582" s="524"/>
      <c r="R582" s="524"/>
      <c r="S582" s="523" t="s">
        <v>2112</v>
      </c>
    </row>
    <row r="583" spans="4:19" x14ac:dyDescent="0.2">
      <c r="D583" s="524" t="s">
        <v>3395</v>
      </c>
      <c r="E583" s="523" t="s">
        <v>3388</v>
      </c>
      <c r="F583" s="524"/>
      <c r="G583" s="523"/>
      <c r="H583" s="524"/>
      <c r="I583" s="524"/>
      <c r="J583" s="523" t="str">
        <f t="shared" si="10"/>
        <v/>
      </c>
      <c r="K583" s="534"/>
      <c r="L583" s="534"/>
      <c r="M583" s="535"/>
      <c r="N583" s="524"/>
      <c r="O583" s="524"/>
      <c r="P583" s="524"/>
      <c r="Q583" s="524"/>
      <c r="R583" s="524"/>
      <c r="S583" s="523" t="s">
        <v>2113</v>
      </c>
    </row>
    <row r="584" spans="4:19" x14ac:dyDescent="0.2">
      <c r="D584" s="524" t="s">
        <v>3396</v>
      </c>
      <c r="E584" s="523" t="s">
        <v>3388</v>
      </c>
      <c r="F584" s="524"/>
      <c r="G584" s="523"/>
      <c r="H584" s="524"/>
      <c r="I584" s="524"/>
      <c r="J584" s="523" t="str">
        <f t="shared" si="10"/>
        <v/>
      </c>
      <c r="K584" s="534"/>
      <c r="L584" s="534"/>
      <c r="M584" s="535"/>
      <c r="N584" s="524"/>
      <c r="O584" s="524"/>
      <c r="P584" s="524"/>
      <c r="Q584" s="524"/>
      <c r="R584" s="524"/>
      <c r="S584" s="523" t="s">
        <v>2114</v>
      </c>
    </row>
    <row r="585" spans="4:19" x14ac:dyDescent="0.2">
      <c r="D585" s="524" t="s">
        <v>3397</v>
      </c>
      <c r="E585" s="523" t="s">
        <v>3388</v>
      </c>
      <c r="F585" s="524"/>
      <c r="G585" s="523"/>
      <c r="H585" s="524"/>
      <c r="I585" s="524"/>
      <c r="J585" s="523" t="str">
        <f t="shared" si="10"/>
        <v/>
      </c>
      <c r="K585" s="534"/>
      <c r="L585" s="534"/>
      <c r="M585" s="535"/>
      <c r="N585" s="524"/>
      <c r="O585" s="524"/>
      <c r="P585" s="524"/>
      <c r="Q585" s="524"/>
      <c r="R585" s="524"/>
      <c r="S585" s="523" t="s">
        <v>2115</v>
      </c>
    </row>
    <row r="586" spans="4:19" x14ac:dyDescent="0.2">
      <c r="D586" s="524" t="s">
        <v>3398</v>
      </c>
      <c r="E586" s="523" t="s">
        <v>3399</v>
      </c>
      <c r="F586" s="524"/>
      <c r="G586" s="523"/>
      <c r="H586" s="524"/>
      <c r="I586" s="524"/>
      <c r="J586" s="523" t="str">
        <f t="shared" si="10"/>
        <v/>
      </c>
      <c r="K586" s="534"/>
      <c r="L586" s="534"/>
      <c r="M586" s="535"/>
      <c r="N586" s="524"/>
      <c r="O586" s="524"/>
      <c r="P586" s="524"/>
      <c r="Q586" s="524"/>
      <c r="R586" s="524"/>
      <c r="S586" s="523" t="s">
        <v>2116</v>
      </c>
    </row>
    <row r="587" spans="4:19" x14ac:dyDescent="0.2">
      <c r="D587" s="524" t="s">
        <v>3400</v>
      </c>
      <c r="E587" s="523" t="s">
        <v>3399</v>
      </c>
      <c r="F587" s="524"/>
      <c r="G587" s="523"/>
      <c r="H587" s="524"/>
      <c r="I587" s="524"/>
      <c r="J587" s="523" t="str">
        <f t="shared" si="10"/>
        <v/>
      </c>
      <c r="K587" s="534"/>
      <c r="L587" s="534"/>
      <c r="M587" s="535"/>
      <c r="N587" s="524"/>
      <c r="O587" s="524"/>
      <c r="P587" s="524"/>
      <c r="Q587" s="524"/>
      <c r="R587" s="524"/>
      <c r="S587" s="523" t="s">
        <v>2117</v>
      </c>
    </row>
    <row r="588" spans="4:19" x14ac:dyDescent="0.2">
      <c r="D588" s="524" t="s">
        <v>3401</v>
      </c>
      <c r="E588" s="523" t="s">
        <v>3399</v>
      </c>
      <c r="F588" s="524"/>
      <c r="G588" s="523"/>
      <c r="H588" s="524"/>
      <c r="I588" s="524"/>
      <c r="J588" s="523" t="str">
        <f t="shared" si="10"/>
        <v/>
      </c>
      <c r="K588" s="534"/>
      <c r="L588" s="534"/>
      <c r="M588" s="535"/>
      <c r="N588" s="524"/>
      <c r="O588" s="524"/>
      <c r="P588" s="524"/>
      <c r="Q588" s="524"/>
      <c r="R588" s="524"/>
      <c r="S588" s="523" t="s">
        <v>2118</v>
      </c>
    </row>
    <row r="589" spans="4:19" x14ac:dyDescent="0.2">
      <c r="D589" s="524" t="s">
        <v>3402</v>
      </c>
      <c r="E589" s="523" t="s">
        <v>3399</v>
      </c>
      <c r="F589" s="524"/>
      <c r="G589" s="523"/>
      <c r="H589" s="524"/>
      <c r="I589" s="524"/>
      <c r="J589" s="523" t="str">
        <f t="shared" si="10"/>
        <v/>
      </c>
      <c r="K589" s="534"/>
      <c r="L589" s="534"/>
      <c r="M589" s="535"/>
      <c r="N589" s="524"/>
      <c r="O589" s="524"/>
      <c r="P589" s="524"/>
      <c r="Q589" s="524"/>
      <c r="R589" s="524"/>
      <c r="S589" s="523" t="s">
        <v>2119</v>
      </c>
    </row>
    <row r="590" spans="4:19" x14ac:dyDescent="0.2">
      <c r="D590" s="524" t="s">
        <v>3403</v>
      </c>
      <c r="E590" s="523" t="s">
        <v>3399</v>
      </c>
      <c r="F590" s="524"/>
      <c r="G590" s="523"/>
      <c r="H590" s="524"/>
      <c r="I590" s="524"/>
      <c r="J590" s="523" t="str">
        <f t="shared" si="10"/>
        <v/>
      </c>
      <c r="K590" s="534"/>
      <c r="L590" s="534"/>
      <c r="M590" s="535"/>
      <c r="N590" s="524"/>
      <c r="O590" s="524"/>
      <c r="P590" s="524"/>
      <c r="Q590" s="524"/>
      <c r="R590" s="524"/>
      <c r="S590" s="523" t="s">
        <v>2120</v>
      </c>
    </row>
    <row r="591" spans="4:19" x14ac:dyDescent="0.2">
      <c r="D591" s="524" t="s">
        <v>3404</v>
      </c>
      <c r="E591" s="523" t="s">
        <v>3399</v>
      </c>
      <c r="F591" s="524"/>
      <c r="G591" s="523"/>
      <c r="H591" s="524"/>
      <c r="I591" s="524"/>
      <c r="J591" s="523" t="str">
        <f t="shared" si="10"/>
        <v/>
      </c>
      <c r="K591" s="534"/>
      <c r="L591" s="534"/>
      <c r="M591" s="535"/>
      <c r="N591" s="524"/>
      <c r="O591" s="524"/>
      <c r="P591" s="524"/>
      <c r="Q591" s="524"/>
      <c r="R591" s="524"/>
      <c r="S591" s="523" t="s">
        <v>2121</v>
      </c>
    </row>
    <row r="592" spans="4:19" x14ac:dyDescent="0.2">
      <c r="D592" s="524" t="s">
        <v>3405</v>
      </c>
      <c r="E592" s="523" t="s">
        <v>3399</v>
      </c>
      <c r="F592" s="524"/>
      <c r="G592" s="523"/>
      <c r="H592" s="524"/>
      <c r="I592" s="524"/>
      <c r="J592" s="523" t="str">
        <f t="shared" si="10"/>
        <v/>
      </c>
      <c r="K592" s="534"/>
      <c r="L592" s="534"/>
      <c r="M592" s="535"/>
      <c r="N592" s="524"/>
      <c r="O592" s="524"/>
      <c r="P592" s="524"/>
      <c r="Q592" s="524"/>
      <c r="R592" s="524"/>
      <c r="S592" s="523" t="s">
        <v>2122</v>
      </c>
    </row>
    <row r="593" spans="4:19" x14ac:dyDescent="0.2">
      <c r="D593" s="524" t="s">
        <v>3406</v>
      </c>
      <c r="E593" s="523" t="s">
        <v>3399</v>
      </c>
      <c r="F593" s="524"/>
      <c r="G593" s="523"/>
      <c r="H593" s="524"/>
      <c r="I593" s="524"/>
      <c r="J593" s="523" t="str">
        <f t="shared" si="10"/>
        <v/>
      </c>
      <c r="K593" s="534"/>
      <c r="L593" s="534"/>
      <c r="M593" s="535"/>
      <c r="N593" s="524"/>
      <c r="O593" s="524"/>
      <c r="P593" s="524"/>
      <c r="Q593" s="524"/>
      <c r="R593" s="524"/>
      <c r="S593" s="523" t="s">
        <v>2123</v>
      </c>
    </row>
    <row r="594" spans="4:19" x14ac:dyDescent="0.2">
      <c r="D594" s="524" t="s">
        <v>3407</v>
      </c>
      <c r="E594" s="523" t="s">
        <v>3399</v>
      </c>
      <c r="F594" s="524"/>
      <c r="G594" s="523"/>
      <c r="H594" s="524"/>
      <c r="I594" s="524"/>
      <c r="J594" s="523" t="str">
        <f t="shared" si="10"/>
        <v/>
      </c>
      <c r="K594" s="534"/>
      <c r="L594" s="534"/>
      <c r="M594" s="535"/>
      <c r="N594" s="524"/>
      <c r="O594" s="524"/>
      <c r="P594" s="524"/>
      <c r="Q594" s="524"/>
      <c r="R594" s="524"/>
      <c r="S594" s="523" t="s">
        <v>2124</v>
      </c>
    </row>
    <row r="595" spans="4:19" x14ac:dyDescent="0.2">
      <c r="D595" s="524" t="s">
        <v>3408</v>
      </c>
      <c r="E595" s="523" t="s">
        <v>3399</v>
      </c>
      <c r="F595" s="524"/>
      <c r="G595" s="523"/>
      <c r="H595" s="524"/>
      <c r="I595" s="524"/>
      <c r="J595" s="523" t="str">
        <f t="shared" si="10"/>
        <v/>
      </c>
      <c r="K595" s="534"/>
      <c r="L595" s="534"/>
      <c r="M595" s="535"/>
      <c r="N595" s="524"/>
      <c r="O595" s="524"/>
      <c r="P595" s="524"/>
      <c r="Q595" s="524"/>
      <c r="R595" s="524"/>
      <c r="S595" s="523" t="s">
        <v>2125</v>
      </c>
    </row>
    <row r="596" spans="4:19" x14ac:dyDescent="0.2">
      <c r="D596" s="524" t="s">
        <v>3409</v>
      </c>
      <c r="E596" s="523" t="s">
        <v>3410</v>
      </c>
      <c r="F596" s="524"/>
      <c r="G596" s="523"/>
      <c r="H596" s="524"/>
      <c r="I596" s="524"/>
      <c r="J596" s="523" t="str">
        <f t="shared" si="10"/>
        <v/>
      </c>
      <c r="K596" s="534"/>
      <c r="L596" s="534"/>
      <c r="M596" s="535"/>
      <c r="N596" s="524"/>
      <c r="O596" s="524"/>
      <c r="P596" s="524"/>
      <c r="Q596" s="524"/>
      <c r="R596" s="524"/>
      <c r="S596" s="523" t="s">
        <v>2126</v>
      </c>
    </row>
    <row r="597" spans="4:19" x14ac:dyDescent="0.2">
      <c r="D597" s="524" t="s">
        <v>3411</v>
      </c>
      <c r="E597" s="523" t="s">
        <v>3410</v>
      </c>
      <c r="F597" s="524"/>
      <c r="G597" s="523"/>
      <c r="H597" s="524"/>
      <c r="I597" s="524"/>
      <c r="J597" s="523" t="str">
        <f t="shared" si="10"/>
        <v/>
      </c>
      <c r="K597" s="534"/>
      <c r="L597" s="534"/>
      <c r="M597" s="535"/>
      <c r="N597" s="524"/>
      <c r="O597" s="524"/>
      <c r="P597" s="524"/>
      <c r="Q597" s="524"/>
      <c r="R597" s="524"/>
      <c r="S597" s="523" t="s">
        <v>2127</v>
      </c>
    </row>
    <row r="598" spans="4:19" x14ac:dyDescent="0.2">
      <c r="D598" s="524" t="s">
        <v>3412</v>
      </c>
      <c r="E598" s="523" t="s">
        <v>3410</v>
      </c>
      <c r="F598" s="524"/>
      <c r="G598" s="523"/>
      <c r="H598" s="524"/>
      <c r="I598" s="524"/>
      <c r="J598" s="523" t="str">
        <f t="shared" si="10"/>
        <v/>
      </c>
      <c r="K598" s="534"/>
      <c r="L598" s="534"/>
      <c r="M598" s="535"/>
      <c r="N598" s="524"/>
      <c r="O598" s="524"/>
      <c r="P598" s="524"/>
      <c r="Q598" s="524"/>
      <c r="R598" s="524"/>
      <c r="S598" s="523" t="s">
        <v>2128</v>
      </c>
    </row>
    <row r="599" spans="4:19" x14ac:dyDescent="0.2">
      <c r="D599" s="524" t="s">
        <v>3413</v>
      </c>
      <c r="E599" s="523" t="s">
        <v>3410</v>
      </c>
      <c r="F599" s="524"/>
      <c r="G599" s="523"/>
      <c r="H599" s="524"/>
      <c r="I599" s="524"/>
      <c r="J599" s="523" t="str">
        <f t="shared" si="10"/>
        <v/>
      </c>
      <c r="K599" s="534"/>
      <c r="L599" s="534"/>
      <c r="M599" s="535"/>
      <c r="N599" s="524"/>
      <c r="O599" s="524"/>
      <c r="P599" s="524"/>
      <c r="Q599" s="524"/>
      <c r="R599" s="524"/>
      <c r="S599" s="523" t="s">
        <v>2129</v>
      </c>
    </row>
    <row r="600" spans="4:19" x14ac:dyDescent="0.2">
      <c r="D600" s="524" t="s">
        <v>3414</v>
      </c>
      <c r="E600" s="523" t="s">
        <v>3410</v>
      </c>
      <c r="F600" s="524"/>
      <c r="G600" s="523"/>
      <c r="H600" s="524"/>
      <c r="I600" s="524"/>
      <c r="J600" s="523" t="str">
        <f t="shared" si="10"/>
        <v/>
      </c>
      <c r="K600" s="534"/>
      <c r="L600" s="534"/>
      <c r="M600" s="535"/>
      <c r="N600" s="524"/>
      <c r="O600" s="524"/>
      <c r="P600" s="524"/>
      <c r="Q600" s="524"/>
      <c r="R600" s="524"/>
      <c r="S600" s="523" t="s">
        <v>2130</v>
      </c>
    </row>
    <row r="601" spans="4:19" x14ac:dyDescent="0.2">
      <c r="D601" s="524" t="s">
        <v>3415</v>
      </c>
      <c r="E601" s="523" t="s">
        <v>3410</v>
      </c>
      <c r="F601" s="524"/>
      <c r="G601" s="523"/>
      <c r="H601" s="524"/>
      <c r="I601" s="524"/>
      <c r="J601" s="523" t="str">
        <f t="shared" si="10"/>
        <v/>
      </c>
      <c r="K601" s="534"/>
      <c r="L601" s="534"/>
      <c r="M601" s="535"/>
      <c r="N601" s="524"/>
      <c r="O601" s="524"/>
      <c r="P601" s="524"/>
      <c r="Q601" s="524"/>
      <c r="R601" s="524"/>
      <c r="S601" s="523" t="s">
        <v>2131</v>
      </c>
    </row>
    <row r="602" spans="4:19" x14ac:dyDescent="0.2">
      <c r="D602" s="524" t="s">
        <v>3416</v>
      </c>
      <c r="E602" s="523" t="s">
        <v>3410</v>
      </c>
      <c r="F602" s="524"/>
      <c r="G602" s="523"/>
      <c r="H602" s="524"/>
      <c r="I602" s="524"/>
      <c r="J602" s="523" t="str">
        <f t="shared" si="10"/>
        <v/>
      </c>
      <c r="K602" s="534"/>
      <c r="L602" s="534"/>
      <c r="M602" s="535"/>
      <c r="N602" s="524"/>
      <c r="O602" s="524"/>
      <c r="P602" s="524"/>
      <c r="Q602" s="524"/>
      <c r="R602" s="524"/>
      <c r="S602" s="523" t="s">
        <v>2132</v>
      </c>
    </row>
    <row r="603" spans="4:19" x14ac:dyDescent="0.2">
      <c r="D603" s="524" t="s">
        <v>3417</v>
      </c>
      <c r="E603" s="523" t="s">
        <v>3410</v>
      </c>
      <c r="F603" s="524"/>
      <c r="G603" s="523"/>
      <c r="H603" s="524"/>
      <c r="I603" s="524"/>
      <c r="J603" s="523" t="str">
        <f t="shared" si="10"/>
        <v/>
      </c>
      <c r="K603" s="534"/>
      <c r="L603" s="534"/>
      <c r="M603" s="535"/>
      <c r="N603" s="524"/>
      <c r="O603" s="524"/>
      <c r="P603" s="524"/>
      <c r="Q603" s="524"/>
      <c r="R603" s="524"/>
      <c r="S603" s="523" t="s">
        <v>2133</v>
      </c>
    </row>
    <row r="604" spans="4:19" x14ac:dyDescent="0.2">
      <c r="D604" s="524" t="s">
        <v>3418</v>
      </c>
      <c r="E604" s="523" t="s">
        <v>3410</v>
      </c>
      <c r="F604" s="524"/>
      <c r="G604" s="523"/>
      <c r="H604" s="524"/>
      <c r="I604" s="524"/>
      <c r="J604" s="523" t="str">
        <f t="shared" si="10"/>
        <v/>
      </c>
      <c r="K604" s="534"/>
      <c r="L604" s="534"/>
      <c r="M604" s="535"/>
      <c r="N604" s="524"/>
      <c r="O604" s="524"/>
      <c r="P604" s="524"/>
      <c r="Q604" s="524"/>
      <c r="R604" s="524"/>
      <c r="S604" s="523" t="s">
        <v>2134</v>
      </c>
    </row>
    <row r="605" spans="4:19" x14ac:dyDescent="0.2">
      <c r="D605" s="524" t="s">
        <v>3419</v>
      </c>
      <c r="E605" s="523" t="s">
        <v>3410</v>
      </c>
      <c r="F605" s="524"/>
      <c r="G605" s="523"/>
      <c r="H605" s="524"/>
      <c r="I605" s="524"/>
      <c r="J605" s="523" t="str">
        <f t="shared" si="10"/>
        <v/>
      </c>
      <c r="K605" s="534"/>
      <c r="L605" s="534"/>
      <c r="M605" s="535"/>
      <c r="N605" s="524"/>
      <c r="O605" s="524"/>
      <c r="P605" s="524"/>
      <c r="Q605" s="524"/>
      <c r="R605" s="524"/>
      <c r="S605" s="523" t="s">
        <v>2135</v>
      </c>
    </row>
    <row r="606" spans="4:19" x14ac:dyDescent="0.2">
      <c r="D606" s="524" t="s">
        <v>3420</v>
      </c>
      <c r="E606" s="523" t="s">
        <v>3421</v>
      </c>
      <c r="F606" s="524"/>
      <c r="G606" s="523"/>
      <c r="H606" s="524"/>
      <c r="I606" s="524"/>
      <c r="J606" s="523" t="str">
        <f t="shared" si="10"/>
        <v/>
      </c>
      <c r="K606" s="534"/>
      <c r="L606" s="534"/>
      <c r="M606" s="535"/>
      <c r="N606" s="524"/>
      <c r="O606" s="524"/>
      <c r="P606" s="524"/>
      <c r="Q606" s="524"/>
      <c r="R606" s="524"/>
      <c r="S606" s="523" t="s">
        <v>2136</v>
      </c>
    </row>
    <row r="607" spans="4:19" x14ac:dyDescent="0.2">
      <c r="D607" s="524" t="s">
        <v>3422</v>
      </c>
      <c r="E607" s="523" t="s">
        <v>3421</v>
      </c>
      <c r="F607" s="524"/>
      <c r="G607" s="523"/>
      <c r="H607" s="524"/>
      <c r="I607" s="524"/>
      <c r="J607" s="523" t="str">
        <f t="shared" si="10"/>
        <v/>
      </c>
      <c r="K607" s="534"/>
      <c r="L607" s="534"/>
      <c r="M607" s="535"/>
      <c r="N607" s="524"/>
      <c r="O607" s="524"/>
      <c r="P607" s="524"/>
      <c r="Q607" s="524"/>
      <c r="R607" s="524"/>
      <c r="S607" s="523" t="s">
        <v>2137</v>
      </c>
    </row>
    <row r="608" spans="4:19" x14ac:dyDescent="0.2">
      <c r="D608" s="524" t="s">
        <v>3423</v>
      </c>
      <c r="E608" s="523" t="s">
        <v>3421</v>
      </c>
      <c r="F608" s="524"/>
      <c r="G608" s="523"/>
      <c r="H608" s="524"/>
      <c r="I608" s="524"/>
      <c r="J608" s="523" t="str">
        <f t="shared" si="10"/>
        <v/>
      </c>
      <c r="K608" s="534"/>
      <c r="L608" s="534"/>
      <c r="M608" s="535"/>
      <c r="N608" s="524"/>
      <c r="O608" s="524"/>
      <c r="P608" s="524"/>
      <c r="Q608" s="524"/>
      <c r="R608" s="524"/>
      <c r="S608" s="523" t="s">
        <v>2138</v>
      </c>
    </row>
    <row r="609" spans="4:19" x14ac:dyDescent="0.2">
      <c r="D609" s="524" t="s">
        <v>3424</v>
      </c>
      <c r="E609" s="523" t="s">
        <v>3421</v>
      </c>
      <c r="F609" s="524"/>
      <c r="G609" s="523"/>
      <c r="H609" s="524"/>
      <c r="I609" s="524"/>
      <c r="J609" s="523" t="str">
        <f t="shared" si="10"/>
        <v/>
      </c>
      <c r="K609" s="534"/>
      <c r="L609" s="534"/>
      <c r="M609" s="535"/>
      <c r="N609" s="524"/>
      <c r="O609" s="524"/>
      <c r="P609" s="524"/>
      <c r="Q609" s="524"/>
      <c r="R609" s="524"/>
      <c r="S609" s="523" t="s">
        <v>2139</v>
      </c>
    </row>
    <row r="610" spans="4:19" x14ac:dyDescent="0.2">
      <c r="D610" s="524" t="s">
        <v>3425</v>
      </c>
      <c r="E610" s="523" t="s">
        <v>3421</v>
      </c>
      <c r="F610" s="524"/>
      <c r="G610" s="523"/>
      <c r="H610" s="524"/>
      <c r="I610" s="524"/>
      <c r="J610" s="523" t="str">
        <f t="shared" si="10"/>
        <v/>
      </c>
      <c r="K610" s="534"/>
      <c r="L610" s="534"/>
      <c r="M610" s="535"/>
      <c r="N610" s="524"/>
      <c r="O610" s="524"/>
      <c r="P610" s="524"/>
      <c r="Q610" s="524"/>
      <c r="R610" s="524"/>
      <c r="S610" s="523" t="s">
        <v>2140</v>
      </c>
    </row>
    <row r="611" spans="4:19" x14ac:dyDescent="0.2">
      <c r="D611" s="524" t="s">
        <v>3426</v>
      </c>
      <c r="E611" s="523" t="s">
        <v>3421</v>
      </c>
      <c r="F611" s="524"/>
      <c r="G611" s="523"/>
      <c r="H611" s="524"/>
      <c r="I611" s="524"/>
      <c r="J611" s="523" t="str">
        <f t="shared" si="10"/>
        <v/>
      </c>
      <c r="K611" s="534"/>
      <c r="L611" s="534"/>
      <c r="M611" s="535"/>
      <c r="N611" s="524"/>
      <c r="O611" s="524"/>
      <c r="P611" s="524"/>
      <c r="Q611" s="524"/>
      <c r="R611" s="524"/>
      <c r="S611" s="523" t="s">
        <v>2141</v>
      </c>
    </row>
    <row r="612" spans="4:19" x14ac:dyDescent="0.2">
      <c r="D612" s="524" t="s">
        <v>3427</v>
      </c>
      <c r="E612" s="523" t="s">
        <v>3421</v>
      </c>
      <c r="F612" s="524"/>
      <c r="G612" s="523"/>
      <c r="H612" s="524"/>
      <c r="I612" s="524"/>
      <c r="J612" s="523" t="str">
        <f t="shared" si="10"/>
        <v/>
      </c>
      <c r="K612" s="534"/>
      <c r="L612" s="534"/>
      <c r="M612" s="535"/>
      <c r="N612" s="524"/>
      <c r="O612" s="524"/>
      <c r="P612" s="524"/>
      <c r="Q612" s="524"/>
      <c r="R612" s="524"/>
      <c r="S612" s="523" t="s">
        <v>2142</v>
      </c>
    </row>
    <row r="613" spans="4:19" x14ac:dyDescent="0.2">
      <c r="D613" s="524" t="s">
        <v>3428</v>
      </c>
      <c r="E613" s="523" t="s">
        <v>3421</v>
      </c>
      <c r="F613" s="524"/>
      <c r="G613" s="523"/>
      <c r="H613" s="524"/>
      <c r="I613" s="524"/>
      <c r="J613" s="523" t="str">
        <f t="shared" si="10"/>
        <v/>
      </c>
      <c r="K613" s="534"/>
      <c r="L613" s="534"/>
      <c r="M613" s="535"/>
      <c r="N613" s="524"/>
      <c r="O613" s="524"/>
      <c r="P613" s="524"/>
      <c r="Q613" s="524"/>
      <c r="R613" s="524"/>
      <c r="S613" s="523" t="s">
        <v>2143</v>
      </c>
    </row>
    <row r="614" spans="4:19" x14ac:dyDescent="0.2">
      <c r="D614" s="524" t="s">
        <v>3429</v>
      </c>
      <c r="E614" s="523" t="s">
        <v>3421</v>
      </c>
      <c r="F614" s="524"/>
      <c r="G614" s="523"/>
      <c r="H614" s="524"/>
      <c r="I614" s="524"/>
      <c r="J614" s="523" t="str">
        <f t="shared" si="10"/>
        <v/>
      </c>
      <c r="K614" s="534"/>
      <c r="L614" s="534"/>
      <c r="M614" s="535"/>
      <c r="N614" s="524"/>
      <c r="O614" s="524"/>
      <c r="P614" s="524"/>
      <c r="Q614" s="524"/>
      <c r="R614" s="524"/>
      <c r="S614" s="523" t="s">
        <v>2144</v>
      </c>
    </row>
    <row r="615" spans="4:19" x14ac:dyDescent="0.2">
      <c r="D615" s="524" t="s">
        <v>3430</v>
      </c>
      <c r="E615" s="523" t="s">
        <v>3421</v>
      </c>
      <c r="F615" s="524"/>
      <c r="G615" s="523"/>
      <c r="H615" s="524"/>
      <c r="I615" s="524"/>
      <c r="J615" s="523" t="str">
        <f t="shared" si="10"/>
        <v/>
      </c>
      <c r="K615" s="534"/>
      <c r="L615" s="534"/>
      <c r="M615" s="535"/>
      <c r="N615" s="524"/>
      <c r="O615" s="524"/>
      <c r="P615" s="524"/>
      <c r="Q615" s="524"/>
      <c r="R615" s="524"/>
      <c r="S615" s="523" t="s">
        <v>2145</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Q3:Q153 Q159:Q309 S315:S61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61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61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615">
      <formula1>-99999.99</formula1>
      <formula2>99999.99</formula2>
    </dataValidation>
    <dataValidation type="list" allowBlank="1" showInputMessage="1" showErrorMessage="1" errorTitle="X-Author for Excel" error="Please select a value from the drop-down." promptTitle="X-Author for Excel" sqref="N315:N61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8e6c43a-9e99-4bdd-9574-a0fa4ea3b61e" ContentTypeId="0x010100F075C04BA242A84ABD3293E3AD35CDA4" PreviousValue="false"/>
</file>

<file path=customXml/item2.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f1161f5b-24a3-4c2d-bc81-44cb9325e8ee">ATLASPDC-4-94137</_dlc_DocId>
    <_dlc_DocIdUrl xmlns="f1161f5b-24a3-4c2d-bc81-44cb9325e8ee">
      <Url>https://info.undp.org/docs/pdc/_layouts/DocIdRedir.aspx?ID=ATLASPDC-4-94137</Url>
      <Description>ATLASPDC-4-94137</Description>
    </_dlc_DocIdUrl>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2019-01-12T08:00:00+00:00</UNDPPublishedDate>
    <UNDPCountryTaxHTField0 xmlns="1ed4137b-41b2-488b-8250-6d369ec27664">
      <Terms xmlns="http://schemas.microsoft.com/office/infopath/2007/PartnerControls"/>
    </UNDPCountryTaxHTField0>
    <UndpOUCode xmlns="1ed4137b-41b2-488b-8250-6d369ec27664">DJI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1314</Value>
      <Value>1107</Value>
      <Value>1</Value>
    </TaxCatchAll>
    <c4e2ab2cc9354bbf9064eeb465a566ea xmlns="1ed4137b-41b2-488b-8250-6d369ec27664">
      <Terms xmlns="http://schemas.microsoft.com/office/infopath/2007/PartnerControls"/>
    </c4e2ab2cc9354bbf9064eeb465a566ea>
    <UndpProjectNo xmlns="1ed4137b-41b2-488b-8250-6d369ec27664">00106650</UndpProjectNo>
    <UndpDocStatus xmlns="1ed4137b-41b2-488b-8250-6d369ec27664">Final</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DJI</TermName>
          <TermId xmlns="http://schemas.microsoft.com/office/infopath/2007/PartnerControls">1b6de570-7fa5-49d5-b9a2-40242f39cfce</TermId>
        </TermInfo>
      </Terms>
    </gc6531b704974d528487414686b72f6f>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Props1.xml><?xml version="1.0" encoding="utf-8"?>
<ds:datastoreItem xmlns:ds="http://schemas.openxmlformats.org/officeDocument/2006/customXml" ds:itemID="{403CC767-E11D-46C4-8B07-222192F1DC16}"/>
</file>

<file path=customXml/itemProps2.xml><?xml version="1.0" encoding="utf-8"?>
<ds:datastoreItem xmlns:ds="http://schemas.openxmlformats.org/officeDocument/2006/customXml" ds:itemID="{68E64BF9-9C20-46F8-BB80-9BE682D15E7B}"/>
</file>

<file path=customXml/itemProps3.xml><?xml version="1.0" encoding="utf-8"?>
<ds:datastoreItem xmlns:ds="http://schemas.openxmlformats.org/officeDocument/2006/customXml" ds:itemID="{B455C608-957A-4FAC-8B45-FA56FE3E0F5E}"/>
</file>

<file path=customXml/itemProps4.xml><?xml version="1.0" encoding="utf-8"?>
<ds:datastoreItem xmlns:ds="http://schemas.openxmlformats.org/officeDocument/2006/customXml" ds:itemID="{1D95F2CA-92F7-452E-AA59-E306E62A11E0}"/>
</file>

<file path=customXml/itemProps5.xml><?xml version="1.0" encoding="utf-8"?>
<ds:datastoreItem xmlns:ds="http://schemas.openxmlformats.org/officeDocument/2006/customXml" ds:itemID="{EBDADF3E-3DA3-488E-B406-058AE2CE64D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439</vt:i4>
      </vt:variant>
    </vt:vector>
  </HeadingPairs>
  <TitlesOfParts>
    <vt:vector size="448" baseType="lpstr">
      <vt:lpstr>Overview - Section A</vt:lpstr>
      <vt:lpstr>Impact Indicators - Section B</vt:lpstr>
      <vt:lpstr>Hypotheses cas du Paludisme</vt:lpstr>
      <vt:lpstr>Hypoth_diagnosti_traitement</vt:lpstr>
      <vt:lpstr>Outcome Indicators - Section C</vt:lpstr>
      <vt:lpstr>Coverage Indicators - Section D</vt:lpstr>
      <vt:lpstr> Disaggregation - Section E</vt:lpstr>
      <vt:lpstr>WPTM - Section F</vt:lpstr>
      <vt:lpstr>Print View</vt:lpstr>
      <vt:lpstr>_00007c01_2979_435a_943c_b31d5f171b5b</vt:lpstr>
      <vt:lpstr>_01367400_ef9e_4181_ac47_b2ed1a455cc2</vt:lpstr>
      <vt:lpstr>_014af77a_8bcb_4d0c_beeb_a3d72f1332b5</vt:lpstr>
      <vt:lpstr>_01cccfef_5573_4d36_b9d3_e32bd9199c70</vt:lpstr>
      <vt:lpstr>_0215c642_4079_4a66_b33f_02948e5b161c</vt:lpstr>
      <vt:lpstr>_0278b5de_0da4_4498_a134_99a2744a9fab</vt:lpstr>
      <vt:lpstr>_033fcd6d_adce_4700_8852_ca583a6bef6b</vt:lpstr>
      <vt:lpstr>_03460dc1_5ceb_4c82_9cde_8ce9e4a019b7</vt:lpstr>
      <vt:lpstr>_06a30c86_360f_426e_8e45_34c8bc342561</vt:lpstr>
      <vt:lpstr>_0883281e_e21d_43ef_9187_230346f845f9</vt:lpstr>
      <vt:lpstr>_0aee399a_9776_4eaa_972f_b8dcf296ae2a</vt:lpstr>
      <vt:lpstr>_0beac2ba_bbbb_431d_8bce_14dbf66bdf78</vt:lpstr>
      <vt:lpstr>_0c4ccd3c_f7d7_4e9d_9482_1c0c40aa9b88</vt:lpstr>
      <vt:lpstr>_0c768466_fe8f_4b21_9004_5e0f2a3cd930</vt:lpstr>
      <vt:lpstr>_0c774a1c_7efb_4321_a634_6fa015b1adb5</vt:lpstr>
      <vt:lpstr>_0cdb72c3_6724_4a77_bc28_1011a00b051b</vt:lpstr>
      <vt:lpstr>_0d05643b_4cb7_4837_bcd9_f884243e61fc</vt:lpstr>
      <vt:lpstr>_0d49e5e0_de02_447f_864b_65e040c1adc9</vt:lpstr>
      <vt:lpstr>_0dc96169_1e4e_4b6f_8f38_6c1e88134dc4</vt:lpstr>
      <vt:lpstr>_0fdd94bf_72a7_4d6c_9b9e_1bd4732717bd</vt:lpstr>
      <vt:lpstr>_10653d8b_f9c7_483c_8121_cb87b830a0e0</vt:lpstr>
      <vt:lpstr>_1246254b_5e90_409e_9cc8_822b2d6744f4</vt:lpstr>
      <vt:lpstr>_1250b2bc_334d_4908_a7ab_a61ca175ec52</vt:lpstr>
      <vt:lpstr>_133a33a4_ef56_4597_81f3_93ace16e6e1a</vt:lpstr>
      <vt:lpstr>_1345e61d_a8fe_4213_85d7_1db0d6d6f5c1</vt:lpstr>
      <vt:lpstr>_1394d6ab_8539_4e64_bb74_c2678e11372d</vt:lpstr>
      <vt:lpstr>_13f5bbc3_a06d_4a3e_b75e_ac6929e1cb91</vt:lpstr>
      <vt:lpstr>_146cf40c_55d8_4bda_84bf_73b101e12ff2</vt:lpstr>
      <vt:lpstr>_15d23191_61cc_42d1_9dac_fbdc3cccac55</vt:lpstr>
      <vt:lpstr>_15e11eef_3068_4f4a_909c_00c848c150e2</vt:lpstr>
      <vt:lpstr>_164e6d09_185f_4eb7_8d48_b40f818dce2a</vt:lpstr>
      <vt:lpstr>_16ab10e1_95cf_415a_b5bd_c9e6b7ec4bdd</vt:lpstr>
      <vt:lpstr>_17957cfb_392b_4224_bff8_6733ea96104e</vt:lpstr>
      <vt:lpstr>_17f5512d_ec99_4a26_87b1_844196d76728</vt:lpstr>
      <vt:lpstr>_1955075b_5332_4022_9e1d_d8310266160b</vt:lpstr>
      <vt:lpstr>_1994383f_9572_4042_b119_2bbc032af4bf</vt:lpstr>
      <vt:lpstr>_1aa1a76c_dd86_4169_9713_d4769c038cf4</vt:lpstr>
      <vt:lpstr>_1afa72c9_dc27_4c9f_b1ac_7f8bc7410cff</vt:lpstr>
      <vt:lpstr>_1b8aaee3_08fa_47b6_9b44_c592025d5948</vt:lpstr>
      <vt:lpstr>_1bcbb583_e5a9_4a6b_8584_0d82f680244f</vt:lpstr>
      <vt:lpstr>_1c33fbf8_edba_40f4_9a5f_aed37076391f</vt:lpstr>
      <vt:lpstr>_1c760e84_7860_4647_97d8_05a0ab084c30</vt:lpstr>
      <vt:lpstr>_1cfaffa5_a1e7_40ad_a8cc_cbc751be15bf</vt:lpstr>
      <vt:lpstr>_1e572a0d_6949_4ace_a404_06dbcac29888</vt:lpstr>
      <vt:lpstr>_20ae8d3e_2e6d_4166_845e_233754971b78</vt:lpstr>
      <vt:lpstr>_21546636_20c6_4878_ba5b_6cb3d96028d3</vt:lpstr>
      <vt:lpstr>_21e79bef_aeed_4e3b_a2f8_653b27dca3bb</vt:lpstr>
      <vt:lpstr>_22d5ff4c_6447_4efd_b03c_f868e38a0b86</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_247a5a92_188b_4fa6_9738_0b2cdd989342</vt:lpstr>
      <vt:lpstr>_2483cccb_9f1d_4be3_b239_5309c0995641</vt:lpstr>
      <vt:lpstr>_24a1218b_8da6_427f_a25f_08e741170602</vt:lpstr>
      <vt:lpstr>_24ce621f_5feb_4421_aa7b_30c973952869</vt:lpstr>
      <vt:lpstr>_25903c5a_79da_48aa_a73a_0efa3fa709b3</vt:lpstr>
      <vt:lpstr>_25c4f9c3_a465_4509_8e2f_b4c3afc12d62</vt:lpstr>
      <vt:lpstr>_262ef686_1dea_4059_ba6d_c1e300c6c435</vt:lpstr>
      <vt:lpstr>_26874af8_f15f_4555_b6ba_d39eb5bc132c</vt:lpstr>
      <vt:lpstr>_27ac2a1e_d077_4df3_924a_c13fa7c47b76</vt:lpstr>
      <vt:lpstr>_295f3441_adc3_4dc5_8a9e_67266d697395</vt:lpstr>
      <vt:lpstr>_29998246_c49d_4a02_a3ff_a8ff4f07132b</vt:lpstr>
      <vt:lpstr>_29de1210_4fea_46a8_ac63_eb3a3734b209</vt:lpstr>
      <vt:lpstr>_2d8e48b5_25c6_4b04_8f1a_564a145ea078</vt:lpstr>
      <vt:lpstr>_2e4bbd74_8ddb_4b98_a759_b7bb03582544</vt:lpstr>
      <vt:lpstr>_2e71836a_5af1_416c_932b_00631550138c</vt:lpstr>
      <vt:lpstr>_2ef5dfde_8ec5_4b0f_b79e_1e3da16c9079</vt:lpstr>
      <vt:lpstr>_2ef9050b_c1ab_4df7_8595_656f220820e7</vt:lpstr>
      <vt:lpstr>_2f779270_bafb_4509_b7c1_f9f5a5f6b50c</vt:lpstr>
      <vt:lpstr>_2f925802_ee4b_4280_9422_3a4a9db137c8</vt:lpstr>
      <vt:lpstr>_304a4b38_aadb_465f_bec4_ede79462324a</vt:lpstr>
      <vt:lpstr>_30572134_8290_4750_a680_dd1dbf9fbe17</vt:lpstr>
      <vt:lpstr>_309cb4e6_0866_4b59_9ad8_dce9deb459a4</vt:lpstr>
      <vt:lpstr>_30bf1a46_c9f4_4bc4_a488_fcb146f7c5d6</vt:lpstr>
      <vt:lpstr>_3105ccf5_9cc6_4704_bb83_1b42895f7a2a</vt:lpstr>
      <vt:lpstr>_31306633_9f79_4bea_ab54_3276e33671ea</vt:lpstr>
      <vt:lpstr>_319841cb_9653_453c_bbe8_0dbeddb83526</vt:lpstr>
      <vt:lpstr>_319e4e82_c315_47b2_9413_95670d6e61c3</vt:lpstr>
      <vt:lpstr>_31abdfc0_7b3f_4421_9bb3_3010b64c33c6</vt:lpstr>
      <vt:lpstr>_32cc9015_aa43_492e_931d_d4dc3bcbbefd</vt:lpstr>
      <vt:lpstr>_33898a8c_e55b_4fb6_a523_fc8d172930cd</vt:lpstr>
      <vt:lpstr>_339d96ff_1502_408b_8b62_a0d2a6d2aa31</vt:lpstr>
      <vt:lpstr>_33f94c69_7ad0_42e4_ae97_cd43ab2f6fb1</vt:lpstr>
      <vt:lpstr>_346ee33b_5c29_4f26_8fdd_263472711ff5</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_388e9f7b_b253_414f_b074_2b51db867bec</vt:lpstr>
      <vt:lpstr>_392813d9_1ed5_446f_a952_c1eb0907e701</vt:lpstr>
      <vt:lpstr>_3a54c0cb_5d61_44ab_9f5f_59c0b83c7017</vt:lpstr>
      <vt:lpstr>_3a87c5f7_0769_4a3a_a3e3_82a4b0341068</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_3f450a54_eabe_42be_b6a5_18c086a5d786</vt:lpstr>
      <vt:lpstr>_3fd30741_73e2_456a_bde5_e2500a98fec9</vt:lpstr>
      <vt:lpstr>_41035b85_dee5_4987_975b_e8a43c433c05</vt:lpstr>
      <vt:lpstr>_41767207_265c_4167_ac65_a8fe55edeb17</vt:lpstr>
      <vt:lpstr>_41e51ddb_6a25_46dc_8af3_4ccc6f48952e</vt:lpstr>
      <vt:lpstr>_4266c6da_54ca_4a1a_a567_1b51c0445aba</vt:lpstr>
      <vt:lpstr>_4328025e_31a9_4656_9da6_43a7b71a143c</vt:lpstr>
      <vt:lpstr>_450f1a8a_7aa9_485e_a1d2_42f5fc741efc</vt:lpstr>
      <vt:lpstr>_45f488a1_3258_4e32_b1ae_7890c4b57499</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_49c180e4_6756_4b15_9899_7d02a2376717</vt:lpstr>
      <vt:lpstr>_4a722a42_3427_4c97_a2ae_75ed784657ce</vt:lpstr>
      <vt:lpstr>_4aad1a51_3f1c_416c_b69e_77f5f7e3d827</vt:lpstr>
      <vt:lpstr>_4b36df75_ea3b_4116_b8ac_4a66abe762ad</vt:lpstr>
      <vt:lpstr>_4b7bb144_c4f2_43ec_aa53_4cd0ce38b239</vt:lpstr>
      <vt:lpstr>_4c1ee9f0_1d73_4ecb_9583_fc4a01748218</vt:lpstr>
      <vt:lpstr>_4cc22988_4307_4a30_889f_ad684342da5b</vt:lpstr>
      <vt:lpstr>_4db5cf38_f801_4806_bf2c_599132967e52</vt:lpstr>
      <vt:lpstr>_4e0083d7_1d55_466c_9f41_d6713c9418d1</vt:lpstr>
      <vt:lpstr>_4e038600_c291_44b6_ac34_659ae4373869</vt:lpstr>
      <vt:lpstr>_4e28d14a_809b_451a_94f7_5adb1a78a192</vt:lpstr>
      <vt:lpstr>_4e3ce3cc_8312_431b_a087_d993964fb260</vt:lpstr>
      <vt:lpstr>_4e82750a_5fea_44c6_80cf_72f682152f92</vt:lpstr>
      <vt:lpstr>_4e9531b5_28be_4af4_97f1_0b341b6f101f</vt:lpstr>
      <vt:lpstr>_4ede0df7_bdae_485c_a6aa_cd381b32466f</vt:lpstr>
      <vt:lpstr>_4f36af19_06bf_4c59_990d_586822b3d259</vt:lpstr>
      <vt:lpstr>_4f5b3252_6be2_48d6_8668_ae97ed3beb7b</vt:lpstr>
      <vt:lpstr>_4fbef69a_89a1_4fe0_a0d5_f835ba38ab8d</vt:lpstr>
      <vt:lpstr>_50928f1e_48c5_4ef6_88ff_d8326e7f2489</vt:lpstr>
      <vt:lpstr>_5150ea96_8ae4_47fe_90fa_c78607579ac6</vt:lpstr>
      <vt:lpstr>_51962b0f_1846_4edc_a46f_b6dc9eeb3141</vt:lpstr>
      <vt:lpstr>_525c92bf_e026_479f_9074_848639bbcf7d</vt:lpstr>
      <vt:lpstr>_52ac63ca_c44a_489a_9f24_e18fba91d188</vt:lpstr>
      <vt:lpstr>_52d6fc62_59f3_4757_a084_a8aeafb48d9b</vt:lpstr>
      <vt:lpstr>_53066892_24de_428a_ae98_ea86638a4c62</vt:lpstr>
      <vt:lpstr>_53d2ad41_b4cf_4891_8bce_8b891c472938</vt:lpstr>
      <vt:lpstr>_5486feae_3dbd_4704_9f21_63bc76d59ea7</vt:lpstr>
      <vt:lpstr>_56054dfa_b687_4a06_b8be_e876776b18ab</vt:lpstr>
      <vt:lpstr>_564b0f85_8e08_4b67_8536_37f9c9c896e7</vt:lpstr>
      <vt:lpstr>_56838d50_0249_46fb_8476_da52a39ec03d</vt:lpstr>
      <vt:lpstr>_56a50b53_97b0_4bb6_8da9_3f8e86042954</vt:lpstr>
      <vt:lpstr>_572e42ad_37ba_41a9_bff2_b341932489fa</vt:lpstr>
      <vt:lpstr>_57d881a2_e071_4f93_877d_86ed39358290</vt:lpstr>
      <vt:lpstr>_5ad0234d_a1bc_4ff2_bb3e_48d3fd8081e6</vt:lpstr>
      <vt:lpstr>_5bbf0674_0b9d_43ea_a331_02264f85850a</vt:lpstr>
      <vt:lpstr>_5bdd240d_fc66_4b36_8d87_3013bbac9fbc</vt:lpstr>
      <vt:lpstr>_5dae1918_b6e8_4171_bf05_89160975fe45</vt:lpstr>
      <vt:lpstr>_5f68ec29_18be_452f_b553_c2120d23bdfe</vt:lpstr>
      <vt:lpstr>_6017e447_f4b2_4605_8be3_67be82447dcf</vt:lpstr>
      <vt:lpstr>_60cca16c_2bbf_4012_b9ed_84b4cc4c6513</vt:lpstr>
      <vt:lpstr>_6215a746_6f69_4789_9880_868918c15a62</vt:lpstr>
      <vt:lpstr>_62fc5abc_c22f_4886_8298_ae4140ce6a16</vt:lpstr>
      <vt:lpstr>_63de57f1_547d_4bd8_8c72_4f7979df3206</vt:lpstr>
      <vt:lpstr>_64c63797_ff12_4f02_aafc_7dc9cc39b6e1</vt:lpstr>
      <vt:lpstr>_651c1cff_29dc_4f61_8994_ff4aa592187f</vt:lpstr>
      <vt:lpstr>_654bca83_10b5_4fb3_962f_80e82dfc63ce</vt:lpstr>
      <vt:lpstr>_6610fb82_a604_47fc_8eb9_548299e9c8fb</vt:lpstr>
      <vt:lpstr>_66d474de_58df_4c88_bfd9_511496d516be</vt:lpstr>
      <vt:lpstr>_67b8b43a_3fb1_409e_b668_e7721abed448</vt:lpstr>
      <vt:lpstr>_6834aec6_db58_4138_a983_eb16ae5d5835</vt:lpstr>
      <vt:lpstr>_6a3dda26_b269_4afa_8b05_c602a881a167</vt:lpstr>
      <vt:lpstr>_6a52f03f_1756_4c68_b33b_007925ce509d</vt:lpstr>
      <vt:lpstr>_6a75cc5f_3b0c_4580_bb35_63aef5086a2f</vt:lpstr>
      <vt:lpstr>_6ac40e66_eebd_4709_828b_cf29aedf8621</vt:lpstr>
      <vt:lpstr>_6b025dcb_afb5_4f12_840b_7ce35dbebad6</vt:lpstr>
      <vt:lpstr>_6b0cf20f_dbdf_40c6_8176_730d0b7b5580</vt:lpstr>
      <vt:lpstr>_6b293db8_2064_47cb_abbc_3f4c6d0caeda</vt:lpstr>
      <vt:lpstr>_6e6943dc_a39b_4021_932f_cfd2e12ee608</vt:lpstr>
      <vt:lpstr>_6f41a97e_60db_4ff9_9cb8_8489c1984cb4</vt:lpstr>
      <vt:lpstr>_6f7582ed_98ae_43a9_9cef_0388c533b04c</vt:lpstr>
      <vt:lpstr>_6f7ec15b_c268_485e_b0b1_4f72a84c4bc6</vt:lpstr>
      <vt:lpstr>_703f5ae6_20b0_41d5_8526_4d9f1e8e876a</vt:lpstr>
      <vt:lpstr>_71b6afba_85be_4c4b_9b19_636242058b4f</vt:lpstr>
      <vt:lpstr>_7229c5f0_1cfd_41e2_b5fe_a739cdd4cb93</vt:lpstr>
      <vt:lpstr>_73b8f8b2_6e79_470e_91d5_fe608e8a3a44</vt:lpstr>
      <vt:lpstr>_73ed6a72_5bb2_4e78_b64b_57d38f0409a1</vt:lpstr>
      <vt:lpstr>_74e33414_8a7f_46a9_b32e_3324a299cfd2</vt:lpstr>
      <vt:lpstr>_75417d5f_8186_4610_b9ba_588590a586ac</vt:lpstr>
      <vt:lpstr>_7638a94a_e06b_4d66_97b8_ac609d3da203</vt:lpstr>
      <vt:lpstr>_7643b6aa_7bef_476f_ad52_f8748c078a19</vt:lpstr>
      <vt:lpstr>_76ec722d_231e_43e2_a272_cb3feef456da</vt:lpstr>
      <vt:lpstr>_779b0207_1267_4760_b2e2_850e0608884a</vt:lpstr>
      <vt:lpstr>_77c14117_1741_49b6_9657_340ec6131151</vt:lpstr>
      <vt:lpstr>_7920b793_d507_4f7a_99e2_756c9f466e52</vt:lpstr>
      <vt:lpstr>_795b5b72_7a48_4bf6_8738_b2f153e5474a</vt:lpstr>
      <vt:lpstr>_7966289a_2370_43a9_84dd_40ef53afb02e</vt:lpstr>
      <vt:lpstr>_79cb6c5b_35bb_459d_b637_3ab66cc0da0b</vt:lpstr>
      <vt:lpstr>_7abccd6d_b26a_464a_a34f_823b62ef9461</vt:lpstr>
      <vt:lpstr>_7b4e9c66_19d0_4bba_aeb7_a550a1661370</vt:lpstr>
      <vt:lpstr>_7b9593e5_e6f7_4cc0_a365_ac1f2318e3f6</vt:lpstr>
      <vt:lpstr>_7cdc6ffc_7316_43a3_8c10_94815252d4bc</vt:lpstr>
      <vt:lpstr>_7d389b70_30a1_4f62_9856_7d2b2982a285</vt:lpstr>
      <vt:lpstr>_7dd1a1e8_b3e5_4977_b435_92933762fedb</vt:lpstr>
      <vt:lpstr>_7ea43aa2_3fad_4650_821c_ea2dc5b2b6d6</vt:lpstr>
      <vt:lpstr>_7fc44159_eb0c_4ec6_937c_83795558bd60</vt:lpstr>
      <vt:lpstr>_8273a11c_a030_45ba_bf8f_2b577e1aa93b</vt:lpstr>
      <vt:lpstr>_8275e2f9_07b9_4fec_af79_daf5bf5849e5</vt:lpstr>
      <vt:lpstr>_82b810a8_4ed0_4323_bc38_7e1a937be1f8</vt:lpstr>
      <vt:lpstr>_82c6fe25_167b_4681_a81d_dd3a270eb612</vt:lpstr>
      <vt:lpstr>_844af095_2d13_4e2f_ae22_27b26df79779</vt:lpstr>
      <vt:lpstr>_84592985_545c_4142_977f_19911c1d7be1</vt:lpstr>
      <vt:lpstr>_854368c6_42dc_439d_afad_a72976a5ae58</vt:lpstr>
      <vt:lpstr>_85dddee6_5e50_414d_af9f_ec761d50a3f0</vt:lpstr>
      <vt:lpstr>_862ffe01_c829_453b_8951_9acfdd7e0f24</vt:lpstr>
      <vt:lpstr>_864425d0_252a_4246_909e_cc0826e707f2</vt:lpstr>
      <vt:lpstr>_864a610c_7ddb_4dd2_ada2_66e0cf299993</vt:lpstr>
      <vt:lpstr>_87baeec3_d609_48e9_97d3_9acbc31c6bc4</vt:lpstr>
      <vt:lpstr>_88742962_9892_4e0c_8720_18d9dc1263ac</vt:lpstr>
      <vt:lpstr>_8945f316_fd9d_4e19_b3cd_c0c8202a52db</vt:lpstr>
      <vt:lpstr>_898e31a7_87d5_4417_b5a3_9c08b08d0c03</vt:lpstr>
      <vt:lpstr>_8a9ff9a8_7b42_4a34_a7bb_8f85ce3a36e0</vt:lpstr>
      <vt:lpstr>_8b8bd34d_1680_4bfe_8d4d_5d4a3a13532b</vt:lpstr>
      <vt:lpstr>_8bdffb40_ada5_405d_a855_4e648af0c780</vt:lpstr>
      <vt:lpstr>_8c3e2d71_f42b_4fed_ab9e_8cc83025c9c7</vt:lpstr>
      <vt:lpstr>_8d086166_aaa3_4eec_872e_985dceb20c48</vt:lpstr>
      <vt:lpstr>_8d18a379_8755_4412_801e_3a24e67a6467</vt:lpstr>
      <vt:lpstr>_8d9f9399_d674_44d3_98fa_9bdc7c2dff17</vt:lpstr>
      <vt:lpstr>_8fa4d884_a5b1_4041_8cad_fbf4720a13d4</vt:lpstr>
      <vt:lpstr>_9163a4e6_3076_442b_bf37_db0a0a62793a</vt:lpstr>
      <vt:lpstr>_91bef1bb_da6b_42f9_863e_7291c9432256</vt:lpstr>
      <vt:lpstr>_930b7851_3ac3_4bcf_9e4b_22a06ac50203</vt:lpstr>
      <vt:lpstr>_934f62de_b3cd_4c86_96c4_fc84071d804b</vt:lpstr>
      <vt:lpstr>_9582708a_3d25_4aaf_9f5e_81edd251a7a9</vt:lpstr>
      <vt:lpstr>_95a49378_9a3f_4412_a549_0577663ad28e</vt:lpstr>
      <vt:lpstr>_9779d3f0_a8aa_4ddd_88cc_5c32bb1345d2</vt:lpstr>
      <vt:lpstr>_979ccfd5_b55a_4492_8e26_a6633c09ca4c</vt:lpstr>
      <vt:lpstr>_97db3924_742c_4f61_af12_dab7752ccc44</vt:lpstr>
      <vt:lpstr>_98dd2794_3fe3_445a_8e9e_0ebaa7f08eb6</vt:lpstr>
      <vt:lpstr>_990c1f3f_e1b6_4202_89b5_5479d03834a4</vt:lpstr>
      <vt:lpstr>_99ec6a84_7b96_458d_8d73_26091058fcb9</vt:lpstr>
      <vt:lpstr>_9a975b68_4a25_421c_bf56_ce3e9602ca12</vt:lpstr>
      <vt:lpstr>_9b39d1e0_c0b7_49ac_97d2_8e23b0dd7fa3</vt:lpstr>
      <vt:lpstr>_9bf8596b_d167_4c12_9307_191d3230ce20</vt:lpstr>
      <vt:lpstr>_9c8612d6_cb9f_4fcd_b707_4fdfc8d07b47</vt:lpstr>
      <vt:lpstr>_9c8b8abf_b80e_4321_bcd7_b3d3aeb39688</vt:lpstr>
      <vt:lpstr>_9c99db0f_f85b_4867_9f4b_773a2049f2ad</vt:lpstr>
      <vt:lpstr>_9cc45f22_4486_45fa_ba65_bfb65df72ba8</vt:lpstr>
      <vt:lpstr>_a03a6191_0fac_4b3d_8708_48fbb91918a6</vt:lpstr>
      <vt:lpstr>_a06ae70f_aaf6_4179_9a0c_964df3537fbf</vt:lpstr>
      <vt:lpstr>_a06d7903_f4dc_429c_b13c_c30db338eb1e</vt:lpstr>
      <vt:lpstr>_a1647c95_f0e9_4f4b_bb14_a541a257aa7e</vt:lpstr>
      <vt:lpstr>_a217263a_774f_4d9f_837f_30923f929a84</vt:lpstr>
      <vt:lpstr>_a2cc523b_fc8c_4235_a911_df561470b96f</vt:lpstr>
      <vt:lpstr>_a3951dfa_8ab9_4b71_ba33_300ad83cf63d</vt:lpstr>
      <vt:lpstr>_a395564a_2e4f_42b7_9d4d_76ed548224d3</vt:lpstr>
      <vt:lpstr>_a3bb9706_a655_4815_ac17_285a5395dd17</vt:lpstr>
      <vt:lpstr>_a453bbe4_4a2a_4ee3_9728_f518965085eb</vt:lpstr>
      <vt:lpstr>_a676465c_2e79_4840_afcd_6eb0129d896a</vt:lpstr>
      <vt:lpstr>_a6b1e14b_6c70_46bb_a2b1_bcee15bca4d8</vt:lpstr>
      <vt:lpstr>_a6b20fb9_370d_458d_9f1c_8b11b3cb6b04</vt:lpstr>
      <vt:lpstr>_a80237bb_7952_4c04_9a7a_1cdad38cbd16</vt:lpstr>
      <vt:lpstr>_a832b80c_0523_4735_817a_20d55c98a2a0</vt:lpstr>
      <vt:lpstr>_a83e4f8e_6555_4631_9bf3_251d1129cedf</vt:lpstr>
      <vt:lpstr>_a89648be_f01a_48dc_be25_9a6736d2a902</vt:lpstr>
      <vt:lpstr>_a8f46077_3c03_49ff_b812_2b8ac08cae66</vt:lpstr>
      <vt:lpstr>_aab53756_edac_4749_b453_b2162385d317</vt:lpstr>
      <vt:lpstr>_abbd2de4_555f_487e_a305_ee28249928f4</vt:lpstr>
      <vt:lpstr>_abcb1332_3cc3_40cb_9eb6_e49185148047</vt:lpstr>
      <vt:lpstr>_abf4f449_2762_4c27_8e64_d224ae6fa553</vt:lpstr>
      <vt:lpstr>_aca578a2_431f_4e65_aec3_fe793d0f6c0f</vt:lpstr>
      <vt:lpstr>_aca742d7_5b19_4aa5_8a32_739546d173c7</vt:lpstr>
      <vt:lpstr>_ad718d62_e2fd_4c3a_a018_8c8f5eec5644</vt:lpstr>
      <vt:lpstr>_aef23396_73a2_4449_b64b_574e315ee717</vt:lpstr>
      <vt:lpstr>_af77494e_d16e_4bd0_ae5a_3ce96cdb701e</vt:lpstr>
      <vt:lpstr>_afcfcf56_da7f_494d_b6f8_20ddeb05746b</vt:lpstr>
      <vt:lpstr>_b01f6605_c50f_49e5_8841_306b902e21b5</vt:lpstr>
      <vt:lpstr>_b11cf680_a844_40de_8411_c7f96b2201c9</vt:lpstr>
      <vt:lpstr>_b184a48f_c367_42e0_abea_de10491cdb89</vt:lpstr>
      <vt:lpstr>_b20faa88_f12c_42e0_a9d2_e7f40c97c811</vt:lpstr>
      <vt:lpstr>_b29140ce_2067_4616_98b2_f6e9312dff45</vt:lpstr>
      <vt:lpstr>_b2dcf42e_b53d_4d97_b0ac_dd70231fb7f7</vt:lpstr>
      <vt:lpstr>_b32d2c9d_011b_42a2_9968_5dc28fe2a35d</vt:lpstr>
      <vt:lpstr>_b3690b63_c962_4f4f_8079_62ad9538cdac</vt:lpstr>
      <vt:lpstr>_b4434ba0_d6f3_42b1_9776_89790d7e69cb</vt:lpstr>
      <vt:lpstr>_b4a871df_6a0f_4103_a22f_8f40cae6fea8</vt:lpstr>
      <vt:lpstr>_b4d46ca2_f06b_4572_9f1c_bea02c988104</vt:lpstr>
      <vt:lpstr>_b5821112_3c0f_46ea_8691_81e5396982ed</vt:lpstr>
      <vt:lpstr>_b5f4ae67_6686_4e2c_a794_c07fa81bab6f</vt:lpstr>
      <vt:lpstr>_b630336b_3644_4bf6_8d7c_9c418ad44fc5</vt:lpstr>
      <vt:lpstr>_b63f3d51_4499_4687_8d69_16a24a2e9b52</vt:lpstr>
      <vt:lpstr>_b679214d_fa3a_4c68_abe3_cb4505d36ab9</vt:lpstr>
      <vt:lpstr>_b68b7d29_cf0f_4ac6_ad8c_f148e1c62ae1</vt:lpstr>
      <vt:lpstr>_b6919358_cf97_4469_b8d0_568a7fbf797c</vt:lpstr>
      <vt:lpstr>_b8052551_c410_4999_9785_0b587a8b3604</vt:lpstr>
      <vt:lpstr>_b8a84c8e_2b95_4401_aeab_5de79cd1dd58</vt:lpstr>
      <vt:lpstr>_b90848be_1143_4ae1_8ff6_90dc5562ec8b</vt:lpstr>
      <vt:lpstr>_b934b5c4_3a3d_4290_b4f5_665f1fa1d8f9</vt:lpstr>
      <vt:lpstr>_b9c6b527_c2c5_4200_bb21_b9257f2bb2c1</vt:lpstr>
      <vt:lpstr>_bd00bbab_41df_43cb_beed_c5e1b4ca6b64</vt:lpstr>
      <vt:lpstr>_bd1b3fa4_d7e9_4bb0_ab88_109aadda5a25</vt:lpstr>
      <vt:lpstr>_bd8c6a42_6cde_4c17_9f1a_04e7b83fd063</vt:lpstr>
      <vt:lpstr>_bde8eea6_59dc_41d3_9c11_f259a774807f</vt:lpstr>
      <vt:lpstr>_be50546c_31c0_486d_bfdf_73f44f0cb8fc</vt:lpstr>
      <vt:lpstr>_be67395e_f578_42fc_bfe7_912f09db8571</vt:lpstr>
      <vt:lpstr>_bf857707_f3ed_43ba_b26e_78e553c3b599</vt:lpstr>
      <vt:lpstr>_c021eee3_85ca_4b4c_871f_c2ca4000adb3</vt:lpstr>
      <vt:lpstr>_c0991920_5aa5_4478_b1d1_bf35d975f176</vt:lpstr>
      <vt:lpstr>_c1254cf6_2c39_47f1_8974_856e15e5601c</vt:lpstr>
      <vt:lpstr>_c2cb0bb7_8726_465b_941d_b2ba7942b23a</vt:lpstr>
      <vt:lpstr>_c3a97f69_e349_409e_82ac_8b14cb78a247</vt:lpstr>
      <vt:lpstr>_c438aaa1_5662_46ac_b40e_79add5b8ca04</vt:lpstr>
      <vt:lpstr>_c68c9230_a81a_494e_9d15_a3b3f7da6cca</vt:lpstr>
      <vt:lpstr>_c7239f8e_e972_4d0a_ac9c_049341720ca8</vt:lpstr>
      <vt:lpstr>_c811d6c6_78b7_497a_b948_2c1cd9a8b3fc</vt:lpstr>
      <vt:lpstr>_c904cc72_9432_420c_93d8_3f5f3946db88</vt:lpstr>
      <vt:lpstr>_c92aee90_9ab7_4c5b_90be_8f181e56b287</vt:lpstr>
      <vt:lpstr>_c9d79eb1_3994_43e1_b6a7_64405b440e20</vt:lpstr>
      <vt:lpstr>_ca2f1178_d2c3_4967_b806_edc7d837cc71</vt:lpstr>
      <vt:lpstr>_ca35f27c_36a4_492e_8057_f9b602d6efe6</vt:lpstr>
      <vt:lpstr>_cb82ab4d_0b08_4dc3_9e91_f564b89a2d2f</vt:lpstr>
      <vt:lpstr>_cc652be8_c987_44b0_a7b8_b38f24a774fd</vt:lpstr>
      <vt:lpstr>_cfcb4c96_c88e_4a35_803a_a889e9dd7d09</vt:lpstr>
      <vt:lpstr>_d0af162b_ba98_4147_a6fc_7c6ff1aaf471</vt:lpstr>
      <vt:lpstr>_d0e6db09_4210_45d4_bc55_3258a5a7becd</vt:lpstr>
      <vt:lpstr>_d1020d70_3fc5_4f3c_998e_c1e32cc621f2</vt:lpstr>
      <vt:lpstr>_d107bcaf_7d33_4579_918a_339d84d3f725</vt:lpstr>
      <vt:lpstr>_d24f669d_00e1_4357_b04c_2c97c933dfec</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_d67f879b_13f5_4acc_a1c9_e73b75fb6179</vt:lpstr>
      <vt:lpstr>_d72177c9_4374_45f7_b5a5_f0b6222e9566</vt:lpstr>
      <vt:lpstr>_d87efec4_c031_4381_b43e_3ae3f8a86788</vt:lpstr>
      <vt:lpstr>_d8b44ed0_a865_499e_aa2c_09925ed64c24</vt:lpstr>
      <vt:lpstr>_d9225ee9_4711_40fa_bb89_6747c9d62bad</vt:lpstr>
      <vt:lpstr>_d93c4c11_f795_4c65_88eb_c43040eba27e</vt:lpstr>
      <vt:lpstr>_da1fbc0d_b853_4aec_a0fa_4471ef7dbf35</vt:lpstr>
      <vt:lpstr>_da6dbfc4_35ca_4dec_871d_3b2c3411e949</vt:lpstr>
      <vt:lpstr>_db4e2d75_1080_4f7d_bbb6_279cfc0396d6</vt:lpstr>
      <vt:lpstr>_dbe1d51c_e6c5_4bb2_a9ef_e1ea7c79ffe4</vt:lpstr>
      <vt:lpstr>_dc25d21c_45d9_4b57_9fa2_820fd10faadb</vt:lpstr>
      <vt:lpstr>_dcc99372_6828_4453_b9f7_743905cd8eab</vt:lpstr>
      <vt:lpstr>_dd5cbb23_508a_4a49_9ee3_de02706f296e</vt:lpstr>
      <vt:lpstr>_de8310b5_e4d3_4b94_b262_26a424148ac2</vt:lpstr>
      <vt:lpstr>_df5badba_c3d3_4154_bda2_cf38a2c7ba1c</vt:lpstr>
      <vt:lpstr>_dfa0902f_181f_47c2_97b3_5aeacdb82d78</vt:lpstr>
      <vt:lpstr>_e0977557_e4c5_4ef4_9559_6de2a1c73a50</vt:lpstr>
      <vt:lpstr>_e0bc3c4f_03b9_401c_9444_2ae25857d1f6</vt:lpstr>
      <vt:lpstr>_e1369199_9199_4522_8093_a9305b6b0ad3</vt:lpstr>
      <vt:lpstr>_e1af20c6_4f38_4c15_abd2_bee7f531616a</vt:lpstr>
      <vt:lpstr>_e3fd5f4b_01b0_4087_9e0e_fd0199800be6</vt:lpstr>
      <vt:lpstr>_e4d5c4b2_89a1_4a54_bfec_f739e13aeb64</vt:lpstr>
      <vt:lpstr>_e63a013d_079e_4585_b3d8_6950c06dcff4</vt:lpstr>
      <vt:lpstr>_e63b29b6_c3c3_46bb_ac60_8c5d05f83ea9</vt:lpstr>
      <vt:lpstr>_e6620337_bf44_48f3_a7fd_0125cc2c6be7</vt:lpstr>
      <vt:lpstr>_e87ea5ec_8175_4472_bb44_1f8c96df1ee4</vt:lpstr>
      <vt:lpstr>_e98d08cf_0653_443c_a6c7_187d38cd7784</vt:lpstr>
      <vt:lpstr>_ea0a6aff_050a_4e7c_bb67_efe887a6ff8c</vt:lpstr>
      <vt:lpstr>_ea72c56b_d1e9_4c5d_ba1d_cc707a1c7a52</vt:lpstr>
      <vt:lpstr>_eab21347_0473_4b4a_b4eb_6c1a24a63d27</vt:lpstr>
      <vt:lpstr>_eabb6097_6646_49fe_9d42_cce1d696601b</vt:lpstr>
      <vt:lpstr>_eac8e410_a131_431a_b1c9_590f4d486ca3</vt:lpstr>
      <vt:lpstr>_eb73ba93_44b7_40bb_bb65_6e4994d91799</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_ef80fe40_edb6_4d5c_91cf_b13b0c4cfd1f</vt:lpstr>
      <vt:lpstr>_f01d1473_f9e7_453c_95a5_ada7b865eabb</vt:lpstr>
      <vt:lpstr>_f1c519aa_961b_42b6_a4f4_d9f451ddf622</vt:lpstr>
      <vt:lpstr>_f1de9552_9dee_457d_a62e_99567a2c1e69</vt:lpstr>
      <vt:lpstr>_f2045cc5_f4d7_4b1d_8aeb_d44e7918995b</vt:lpstr>
      <vt:lpstr>_f25f0134_a952_4eb1_bd5d_4a854d76f318</vt:lpstr>
      <vt:lpstr>_f2677d9c_a2eb_4978_b5b4_5af38fa5f900</vt:lpstr>
      <vt:lpstr>_f2e17f54_33e5_4fb3_8547_527de2a7d0ac</vt:lpstr>
      <vt:lpstr>_f3654abd_3fbc_41ef_a2e7_0d54ea478341</vt:lpstr>
      <vt:lpstr>_f3aa8cb8_9b47_4b8e_b8b6_eb980ce8ad79</vt:lpstr>
      <vt:lpstr>_f4439f5c_022d_4fe9_87c3_d70b4308f9e0</vt:lpstr>
      <vt:lpstr>_f4cd22ef_4b75_44f4_bb26_95b817823146</vt:lpstr>
      <vt:lpstr>_f58d18c7_1d35_433b_a6a3_d9e3f83484c8</vt:lpstr>
      <vt:lpstr>_f597b0f5_0c73_475b_ae28_45f5ed40876e</vt:lpstr>
      <vt:lpstr>_f88f1c82_734f_4b81_abf5_18447fcc8f13</vt:lpstr>
      <vt:lpstr>_f8c9c9ae_11c5_4a6e_a62d_6275ddb276bd</vt:lpstr>
      <vt:lpstr>_f8d7ef06_1dee_470c_8158_06415f88b21a</vt:lpstr>
      <vt:lpstr>_f8da171f_1ef1_4701_824e_35a927e47c50</vt:lpstr>
      <vt:lpstr>_fa992af0_4163_4a50_a6d8_9464ddaa1ade</vt:lpstr>
      <vt:lpstr>_fb867405_b7fc_41a2_86b4_9ad76b58f183</vt:lpstr>
      <vt:lpstr>_fba43122_7879_4bc6_ab59_ece879d4dafd</vt:lpstr>
      <vt:lpstr>_fccfb4fa_0a30_41be_9334_74bc5779fbd3</vt:lpstr>
      <vt:lpstr>_fd286dae_26cb_4aad_a5f8_c4e877a2e920</vt:lpstr>
      <vt:lpstr>_fdaed59b_d483_4f18_8960_9dec90ac9bf3</vt:lpstr>
      <vt:lpstr>_fe1fc4f2_e57c_4328_acb9_6e901a0a2e1c</vt:lpstr>
      <vt:lpstr>_fec64b4c_ecac_46d2_ac5b_ed3500a95d82</vt:lpstr>
      <vt:lpstr>_ff650296_cc76_41f7_9d5d_969890e85ac1</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AIM_Impact_Outcome_References__c.AIM_Data_Type_Target__c</vt:lpstr>
      <vt:lpstr>AIM_Key_Activity_Milestone__c.AIM_De_activate_Key_Activity__c</vt:lpstr>
      <vt:lpstr>AIM_Module_Coverage_Interventio_Comp_Ref__c.AIM_Data_Type__c</vt:lpstr>
      <vt:lpstr>AIM_Module_Coverage_Interventio_Comp_Ref__c.Coverage.AIM_Data_Type__c</vt:lpstr>
      <vt:lpstr>AIM_Module_Coverage_Interventio_Comp_Ref__c.Intervention.AIM_Data_Type__c</vt:lpstr>
      <vt:lpstr>AIM_Module_Coverage_Interventio_Comp_Ref__c.Master.AIM_Data_Type__c</vt:lpstr>
      <vt:lpstr>AIM_Module_Coverage_Interventio_Comp_Ref__c.Module.AIM_Data_Type__c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DJI-M-PF_28Mai2018_signoff</dc:title>
  <dc:subject/>
  <dc:creator>Tanaka Ndowa</dc:creator>
  <cp:lastModifiedBy>Martine Myrtil Pamphile</cp:lastModifiedBy>
  <cp:lastPrinted>2016-12-18T21:01:10Z</cp:lastPrinted>
  <dcterms:created xsi:type="dcterms:W3CDTF">2016-09-24T07:20:04Z</dcterms:created>
  <dcterms:modified xsi:type="dcterms:W3CDTF">2018-05-28T14:31:32Z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_dlc_DocIdItemGuid">
    <vt:lpwstr>e64b065d-79bd-4bb0-be3d-f437fe52135a</vt:lpwstr>
  </property>
  <property fmtid="{D5CDD505-2E9C-101B-9397-08002B2CF9AE}" pid="5" name="Order">
    <vt:r8>150300</vt:r8>
  </property>
  <property fmtid="{D5CDD505-2E9C-101B-9397-08002B2CF9AE}" pid="6" name="UNDPCountry">
    <vt:lpwstr/>
  </property>
  <property fmtid="{D5CDD505-2E9C-101B-9397-08002B2CF9AE}" pid="7" name="UNDPDocumentCategory">
    <vt:lpwstr/>
  </property>
  <property fmtid="{D5CDD505-2E9C-101B-9397-08002B2CF9AE}" pid="8" name="UN Languages">
    <vt:lpwstr>1;#English|7f98b732-4b5b-4b70-ba90-a0eff09b5d2d</vt:lpwstr>
  </property>
  <property fmtid="{D5CDD505-2E9C-101B-9397-08002B2CF9AE}" pid="9" name="Operating Unit0">
    <vt:lpwstr>1314;#DJI|1b6de570-7fa5-49d5-b9a2-40242f39cfce</vt:lpwstr>
  </property>
  <property fmtid="{D5CDD505-2E9C-101B-9397-08002B2CF9AE}" pid="10" name="Atlas Document Status">
    <vt:lpwstr>763;#Draft|121d40a5-e62e-4d42-82e4-d6d12003de0a</vt:lpwstr>
  </property>
  <property fmtid="{D5CDD505-2E9C-101B-9397-08002B2CF9AE}" pid="11" name="Atlas Document Type">
    <vt:lpwstr>1107;#Other|10be685e-4bef-4aec-b905-4df3748c0781</vt:lpwstr>
  </property>
  <property fmtid="{D5CDD505-2E9C-101B-9397-08002B2CF9AE}" pid="12" name="eRegFilingCodeMM">
    <vt:lpwstr/>
  </property>
  <property fmtid="{D5CDD505-2E9C-101B-9397-08002B2CF9AE}" pid="13" name="UndpUnitMM">
    <vt:lpwstr/>
  </property>
  <property fmtid="{D5CDD505-2E9C-101B-9397-08002B2CF9AE}" pid="14" name="UNDPFocusAreas">
    <vt:lpwstr/>
  </property>
  <property fmtid="{D5CDD505-2E9C-101B-9397-08002B2CF9AE}" pid="15" name="UndpDocTypeMM">
    <vt:lpwstr/>
  </property>
  <property fmtid="{D5CDD505-2E9C-101B-9397-08002B2CF9AE}" pid="16" name="URL">
    <vt:lpwstr/>
  </property>
  <property fmtid="{D5CDD505-2E9C-101B-9397-08002B2CF9AE}" pid="17" name="DocumentSetDescription">
    <vt:lpwstr/>
  </property>
  <property fmtid="{D5CDD505-2E9C-101B-9397-08002B2CF9AE}" pid="18" name="UnitTaxHTField0">
    <vt:lpwstr/>
  </property>
  <property fmtid="{D5CDD505-2E9C-101B-9397-08002B2CF9AE}" pid="19" name="Unit">
    <vt:lpwstr/>
  </property>
</Properties>
</file>