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kfilehost\users$\OHR\nasser.shammout\Desktop\GSSU Platform\final\"/>
    </mc:Choice>
  </mc:AlternateContent>
  <xr:revisionPtr revIDLastSave="0" documentId="14_{254CD546-6CBD-49FB-8CC4-356701764DDB}" xr6:coauthVersionLast="45" xr6:coauthVersionMax="45" xr10:uidLastSave="{00000000-0000-0000-0000-000000000000}"/>
  <workbookProtection lockStructure="1"/>
  <bookViews>
    <workbookView xWindow="-110" yWindow="-110" windowWidth="19420" windowHeight="10420" firstSheet="4" activeTab="4" xr2:uid="{E89320CC-5A0D-45F8-8450-8F90B21417D9}"/>
  </bookViews>
  <sheets>
    <sheet name="Data" sheetId="3" state="hidden" r:id="rId1"/>
    <sheet name="PA_Multiplier" sheetId="8" state="hidden" r:id="rId2"/>
    <sheet name="Reference tables" sheetId="1" state="hidden" r:id="rId3"/>
    <sheet name="ICSC levels" sheetId="6" state="hidden" r:id="rId4"/>
    <sheet name="1- PSA Remun Calculator" sheetId="2" r:id="rId5"/>
    <sheet name="2- Proforma" sheetId="7" r:id="rId6"/>
    <sheet name="PSA proforma Separation" sheetId="5" state="hidden" r:id="rId7"/>
    <sheet name="Contract &amp; Conditions" sheetId="4" state="hidden" r:id="rId8"/>
  </sheets>
  <definedNames>
    <definedName name="_xlnm.Print_Area" localSheetId="4">'1- PSA Remun Calculator'!$B$1:$I$35</definedName>
    <definedName name="_xlnm.Print_Area" localSheetId="5">'2- Proforma'!$A$1:$E$35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7" l="1"/>
  <c r="F24" i="2"/>
  <c r="B23" i="7" s="1"/>
  <c r="E28" i="2"/>
  <c r="B7" i="7"/>
  <c r="D7" i="7" s="1"/>
  <c r="C32" i="2"/>
  <c r="C33" i="2"/>
  <c r="B21" i="7"/>
  <c r="B18" i="7"/>
  <c r="K12" i="2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6" i="8"/>
  <c r="A5" i="8"/>
  <c r="A4" i="8"/>
  <c r="K7" i="2"/>
  <c r="B11" i="7" l="1"/>
  <c r="D11" i="7" s="1"/>
  <c r="E9" i="1" l="1"/>
  <c r="E7" i="1"/>
  <c r="E5" i="1"/>
  <c r="E3" i="1"/>
  <c r="F14" i="2" l="1"/>
  <c r="D21" i="7"/>
  <c r="D18" i="7"/>
  <c r="D25" i="7"/>
  <c r="D26" i="7"/>
  <c r="B15" i="7"/>
  <c r="F25" i="2"/>
  <c r="B22" i="7" s="1"/>
  <c r="E20" i="2"/>
  <c r="D22" i="7" l="1"/>
  <c r="D23" i="7"/>
  <c r="E30" i="2" l="1"/>
  <c r="B13" i="1" l="1"/>
  <c r="C13" i="1" s="1"/>
  <c r="F15" i="2"/>
  <c r="C14" i="1" l="1"/>
  <c r="E21" i="2"/>
  <c r="B10" i="7" s="1"/>
  <c r="D10" i="7" s="1"/>
  <c r="C17" i="2"/>
  <c r="C22" i="2"/>
  <c r="C26" i="2"/>
  <c r="C28" i="2"/>
  <c r="B14" i="7" l="1"/>
  <c r="D14" i="7" s="1"/>
  <c r="B19" i="7"/>
  <c r="D19" i="7" s="1"/>
  <c r="B17" i="7"/>
  <c r="D17" i="7" s="1"/>
  <c r="D15" i="7"/>
  <c r="B16" i="7"/>
  <c r="D16" i="7" s="1"/>
  <c r="E22" i="2"/>
  <c r="C25" i="2"/>
  <c r="E26" i="2"/>
  <c r="E33" i="2" s="1"/>
  <c r="E17" i="2"/>
  <c r="C9" i="2"/>
  <c r="B33" i="7" l="1"/>
  <c r="D33" i="7"/>
  <c r="E32" i="2"/>
  <c r="B24" i="1"/>
  <c r="E34" i="2" l="1"/>
  <c r="G14" i="2"/>
  <c r="H14" i="2"/>
  <c r="G15" i="2" l="1"/>
  <c r="H21" i="6"/>
  <c r="F21" i="6"/>
  <c r="H19" i="6"/>
  <c r="F19" i="6"/>
  <c r="H17" i="6"/>
  <c r="F17" i="6"/>
  <c r="H15" i="6"/>
  <c r="F15" i="6"/>
  <c r="H16" i="6"/>
  <c r="H18" i="6"/>
  <c r="H20" i="6"/>
  <c r="G16" i="6"/>
  <c r="F16" i="6"/>
  <c r="F18" i="6"/>
  <c r="F20" i="6"/>
  <c r="G20" i="6" s="1"/>
  <c r="H14" i="6"/>
  <c r="H15" i="2" s="1"/>
  <c r="K15" i="2" s="1"/>
  <c r="F14" i="6"/>
  <c r="G14" i="6" s="1"/>
  <c r="G18" i="6" l="1"/>
  <c r="G21" i="6"/>
  <c r="G19" i="6"/>
  <c r="G17" i="6"/>
  <c r="G15" i="6"/>
</calcChain>
</file>

<file path=xl/sharedStrings.xml><?xml version="1.0" encoding="utf-8"?>
<sst xmlns="http://schemas.openxmlformats.org/spreadsheetml/2006/main" count="1731" uniqueCount="988">
  <si>
    <t>Length of contract</t>
  </si>
  <si>
    <t>Regular contract (6 months or more)</t>
  </si>
  <si>
    <t>PSA type</t>
  </si>
  <si>
    <t>Type of PSA</t>
  </si>
  <si>
    <t>Partner agreement template</t>
  </si>
  <si>
    <t xml:space="preserve">End of Service </t>
  </si>
  <si>
    <t>Insurance</t>
  </si>
  <si>
    <t>Level</t>
  </si>
  <si>
    <t>Band</t>
  </si>
  <si>
    <t>Min. Basic Pay</t>
  </si>
  <si>
    <t>Mid-point</t>
  </si>
  <si>
    <t>Max. Basic Pay</t>
  </si>
  <si>
    <t>IPSA 8</t>
  </si>
  <si>
    <t>IB1</t>
  </si>
  <si>
    <t>IPSA 9</t>
  </si>
  <si>
    <t>IPSA 10</t>
  </si>
  <si>
    <t>IB2</t>
  </si>
  <si>
    <t>IPSA 11</t>
  </si>
  <si>
    <t>IPSA 12</t>
  </si>
  <si>
    <t>IB3</t>
  </si>
  <si>
    <t>IPSA 13 expert</t>
  </si>
  <si>
    <t>IPSA 13 lead.</t>
  </si>
  <si>
    <t>IPSA14 exp./lead</t>
  </si>
  <si>
    <t>IB4</t>
  </si>
  <si>
    <t>End of Service Indemnity for terminated contracts - one month of net pay</t>
  </si>
  <si>
    <t>Commutation of AL (optional, don’t include)</t>
  </si>
  <si>
    <t>National PSA</t>
  </si>
  <si>
    <t>International PSA</t>
  </si>
  <si>
    <t>Classified As</t>
  </si>
  <si>
    <t>Corresponding National ICSC level</t>
  </si>
  <si>
    <t>Corresponding International ICSC level</t>
  </si>
  <si>
    <t>NPSA 1-3</t>
  </si>
  <si>
    <t>NPSA 4-5</t>
  </si>
  <si>
    <t>NPSA 6-7</t>
  </si>
  <si>
    <t>NPSA 8-9</t>
  </si>
  <si>
    <t>NPSA 10-11</t>
  </si>
  <si>
    <t>NPSA 12</t>
  </si>
  <si>
    <t>ICSC 1-3</t>
  </si>
  <si>
    <t>ICSC 4-5</t>
  </si>
  <si>
    <t>ICSC 6-7</t>
  </si>
  <si>
    <t>ICSC 8-9</t>
  </si>
  <si>
    <t>ICSC 10-11</t>
  </si>
  <si>
    <t>ICSC 12</t>
  </si>
  <si>
    <t>IPSA 8-9</t>
  </si>
  <si>
    <t>IPSA 10-11</t>
  </si>
  <si>
    <t>IPSA 12-13</t>
  </si>
  <si>
    <t>IPSA 13-14</t>
  </si>
  <si>
    <t>ICSC 12-13</t>
  </si>
  <si>
    <t>ICSC 13-14</t>
  </si>
  <si>
    <t>NB1</t>
  </si>
  <si>
    <t>NB2</t>
  </si>
  <si>
    <t>NB3</t>
  </si>
  <si>
    <t>NB4</t>
  </si>
  <si>
    <t>NB5</t>
  </si>
  <si>
    <t>NB6</t>
  </si>
  <si>
    <t>select Band</t>
  </si>
  <si>
    <t>Min</t>
  </si>
  <si>
    <t>Max</t>
  </si>
  <si>
    <t>Sub levels</t>
  </si>
  <si>
    <t>Salary (determined)</t>
  </si>
  <si>
    <t>Hardship Allowance</t>
  </si>
  <si>
    <t>[Duty Station]</t>
  </si>
  <si>
    <t>Afghanistan, Assadabad</t>
  </si>
  <si>
    <t>Afghanistan, Bamyan</t>
  </si>
  <si>
    <t>Afghanistan, Daikundi</t>
  </si>
  <si>
    <t>Afghanistan, Faizabad</t>
  </si>
  <si>
    <t>Afghanistan, Gardez</t>
  </si>
  <si>
    <t>Afghanistan, Ghazni</t>
  </si>
  <si>
    <t>Afghanistan, Herat</t>
  </si>
  <si>
    <t>Afghanistan, Jalabad</t>
  </si>
  <si>
    <t>Afghanistan, Kabul</t>
  </si>
  <si>
    <t>Afghanistan, Kandahar</t>
  </si>
  <si>
    <t>Afghanistan, Kunduz</t>
  </si>
  <si>
    <t>Afghanistan, Lashkar Gah</t>
  </si>
  <si>
    <t>Afghanistan, Maymana</t>
  </si>
  <si>
    <t>Afghanistan, Mazar-I-Sharif</t>
  </si>
  <si>
    <t>Afghanistan, Taloqan</t>
  </si>
  <si>
    <t>Albania, Tirana</t>
  </si>
  <si>
    <t>Algeria, Algiers</t>
  </si>
  <si>
    <t>Algeria, Annaba</t>
  </si>
  <si>
    <t>Algeria, Draa-Ben-Khedda</t>
  </si>
  <si>
    <t>Algeria, Ghardaia</t>
  </si>
  <si>
    <t>Algeria, Saida</t>
  </si>
  <si>
    <t>Algeria, Tindouf</t>
  </si>
  <si>
    <t>Algeria, Tizi-Ouzou</t>
  </si>
  <si>
    <t>Angola, Benguela</t>
  </si>
  <si>
    <t>Angola, Caxito</t>
  </si>
  <si>
    <t>Angola, Cazombo</t>
  </si>
  <si>
    <t>Angola, Huambo</t>
  </si>
  <si>
    <t>Angola, Kuito</t>
  </si>
  <si>
    <t>Angola, Lobito</t>
  </si>
  <si>
    <t>Angola, Loukela</t>
  </si>
  <si>
    <t>Angola, Luanda</t>
  </si>
  <si>
    <t>Angola, Luau</t>
  </si>
  <si>
    <t>Angola, Lubango</t>
  </si>
  <si>
    <t>Angola, Luena</t>
  </si>
  <si>
    <t>Angola, Lumbala Mguimbo</t>
  </si>
  <si>
    <t>Angola, Malange</t>
  </si>
  <si>
    <t>Angola, Matala</t>
  </si>
  <si>
    <t>Angola, Mavinga</t>
  </si>
  <si>
    <t>Angola, Mbanza Congo</t>
  </si>
  <si>
    <t>Angola, Menongue</t>
  </si>
  <si>
    <t>Angola, Mucusso</t>
  </si>
  <si>
    <t>Angola, Namibe</t>
  </si>
  <si>
    <t>Angola, N'dalatando</t>
  </si>
  <si>
    <t>Angola, Saurimo</t>
  </si>
  <si>
    <t>Angola, Soyo</t>
  </si>
  <si>
    <t>Angola, Tombwa</t>
  </si>
  <si>
    <t>Angola, Uige</t>
  </si>
  <si>
    <t>Antigua and Barbuda, St John</t>
  </si>
  <si>
    <t>Arab Emirates, United, Abu Dhabi</t>
  </si>
  <si>
    <t>Arab Emirates, United, Dubai</t>
  </si>
  <si>
    <t>Argentina, Buenos Aires</t>
  </si>
  <si>
    <t>Armenia, Yerevan</t>
  </si>
  <si>
    <t>Austria, Vienna</t>
  </si>
  <si>
    <t>Azerbaijan, Baku</t>
  </si>
  <si>
    <t>Bahrain, Manama</t>
  </si>
  <si>
    <t>Bangladesh, Cox's Bazaar</t>
  </si>
  <si>
    <t>Bangladesh, Dhaka</t>
  </si>
  <si>
    <t>Barbados, Bridgetown</t>
  </si>
  <si>
    <t>Belarus, Minsk</t>
  </si>
  <si>
    <t>Belgium, Brussels</t>
  </si>
  <si>
    <t>Belgium, Bruges</t>
  </si>
  <si>
    <t>Belize, Belize City</t>
  </si>
  <si>
    <t>Belize, Belmopan</t>
  </si>
  <si>
    <t>Benin, Cotonou</t>
  </si>
  <si>
    <t>Bhutan, Thimpu</t>
  </si>
  <si>
    <t>Bolivia, Cochabamba</t>
  </si>
  <si>
    <t>Bolivia, La Paz</t>
  </si>
  <si>
    <t>Bolivia, Santa Cruz</t>
  </si>
  <si>
    <t>Bolivia, Sucre</t>
  </si>
  <si>
    <t>Botswana, Gaberone</t>
  </si>
  <si>
    <t>Brazil, Brasilia</t>
  </si>
  <si>
    <t>Brazil, Rio de Janeiro</t>
  </si>
  <si>
    <t>Brazil, Sao Paolo</t>
  </si>
  <si>
    <t>Bulgaria, Sofia</t>
  </si>
  <si>
    <t>Burkina Faso, Ouagadougou</t>
  </si>
  <si>
    <t>Burundi, Bujumbura</t>
  </si>
  <si>
    <t>Burundi, Bururi</t>
  </si>
  <si>
    <t>Burundi, Cankuzo</t>
  </si>
  <si>
    <t>Burundi, Cibitoke</t>
  </si>
  <si>
    <t>Burundi, Gitega</t>
  </si>
  <si>
    <t>Burundi, Karuzi</t>
  </si>
  <si>
    <t>Burundi, Kayanza</t>
  </si>
  <si>
    <t>Burundi, Kirundo</t>
  </si>
  <si>
    <t>Burundi, Kobero</t>
  </si>
  <si>
    <t>Burundi, Makamba</t>
  </si>
  <si>
    <t>Burundi, Muyinga</t>
  </si>
  <si>
    <t>Burundi, Ngozi</t>
  </si>
  <si>
    <t>Burundi, Ruyigi</t>
  </si>
  <si>
    <t>Cambodia, Phnom-Penh</t>
  </si>
  <si>
    <t>Cameroon, Maroua</t>
  </si>
  <si>
    <t>Cameroon, Yaounde</t>
  </si>
  <si>
    <t>Canada, Hamilton</t>
  </si>
  <si>
    <t>Canada, Montreal</t>
  </si>
  <si>
    <t>Canada, Toronto</t>
  </si>
  <si>
    <t>Cape Verde, Praia</t>
  </si>
  <si>
    <t>Chad, Abeche</t>
  </si>
  <si>
    <t>Chad, Adre</t>
  </si>
  <si>
    <t>Chad, Bahai</t>
  </si>
  <si>
    <t>Chad, Biltine</t>
  </si>
  <si>
    <t>Chad, Danamadji</t>
  </si>
  <si>
    <t>Chad, Farchana</t>
  </si>
  <si>
    <t>Chad, God Amer</t>
  </si>
  <si>
    <t>Chad, Gore</t>
  </si>
  <si>
    <t>Chad, Goz Beida</t>
  </si>
  <si>
    <t>Chad, Guereda</t>
  </si>
  <si>
    <t>Chad, Iriba</t>
  </si>
  <si>
    <t>Chad, Koukou</t>
  </si>
  <si>
    <t>Chad, Mao</t>
  </si>
  <si>
    <t>Chad, Mongo</t>
  </si>
  <si>
    <t>Chad, N'Djamena</t>
  </si>
  <si>
    <t>Chile, Santiago</t>
  </si>
  <si>
    <t>China, Beijing</t>
  </si>
  <si>
    <t>Colombia, Arauca</t>
  </si>
  <si>
    <t>Colombia, Bogota</t>
  </si>
  <si>
    <t>Colombia, Bucaramanga</t>
  </si>
  <si>
    <t>Colombia, Cali</t>
  </si>
  <si>
    <t>Colombia, Cartagena</t>
  </si>
  <si>
    <t>Colombia, Cucuta</t>
  </si>
  <si>
    <t>Colombia, Medellin</t>
  </si>
  <si>
    <t>Colombia, Mocoa</t>
  </si>
  <si>
    <t>Colombia, Monteria</t>
  </si>
  <si>
    <t>Colombia, Pasto</t>
  </si>
  <si>
    <t>Colombia, Sincelejo</t>
  </si>
  <si>
    <t>Comoros, Moroni</t>
  </si>
  <si>
    <t>Costa Rica, San Jose</t>
  </si>
  <si>
    <t>Croatia, Zagreb</t>
  </si>
  <si>
    <t>Cuba, Havana</t>
  </si>
  <si>
    <t>Cyprus, Nicosia</t>
  </si>
  <si>
    <t>Denmark, Copenhagen</t>
  </si>
  <si>
    <t>Djibouti, Djibouti</t>
  </si>
  <si>
    <t>Dominica, Portsmouth</t>
  </si>
  <si>
    <t>Dominica, Roseau</t>
  </si>
  <si>
    <t>Dominican Republic, Santo Domingo</t>
  </si>
  <si>
    <t>Ecuador, Quito</t>
  </si>
  <si>
    <t>Egypt, Cairo</t>
  </si>
  <si>
    <t>El Salvador, San Salvador</t>
  </si>
  <si>
    <t>Equatorial Guinea, Malabo</t>
  </si>
  <si>
    <t>Eritrea, Akordat</t>
  </si>
  <si>
    <t>Eritrea, Asmara</t>
  </si>
  <si>
    <t>Eritrea, Berentu</t>
  </si>
  <si>
    <t>Eritrea, Shilalo</t>
  </si>
  <si>
    <t>Eritrea, Tesseney</t>
  </si>
  <si>
    <t>Eswatini, Mbabane</t>
  </si>
  <si>
    <t>Ethiopia, Addis Ababa</t>
  </si>
  <si>
    <t>Ethiopia, Adigrat</t>
  </si>
  <si>
    <t>Ethiopia, Assossa</t>
  </si>
  <si>
    <t>Ethiopia, Awassa</t>
  </si>
  <si>
    <t>Ethiopia, Axum</t>
  </si>
  <si>
    <t>Ethiopia, Dessie</t>
  </si>
  <si>
    <t>Ethiopia, Dimma</t>
  </si>
  <si>
    <t>Ethiopia, Dolo Ado</t>
  </si>
  <si>
    <t>Ethiopia, Dire Dawa</t>
  </si>
  <si>
    <t>Ethiopia, Fugnido</t>
  </si>
  <si>
    <t>Ethiopia, Gambella</t>
  </si>
  <si>
    <t>Ethiopia, Gode</t>
  </si>
  <si>
    <t>Ethiopia, Jijiga</t>
  </si>
  <si>
    <t>Ethiopia, Mekele</t>
  </si>
  <si>
    <t>Ethiopia, Shiraro</t>
  </si>
  <si>
    <t>Fiji, Suva</t>
  </si>
  <si>
    <t>Finland, Helsinki</t>
  </si>
  <si>
    <t>France, Paris</t>
  </si>
  <si>
    <t>Gabon, Libreville</t>
  </si>
  <si>
    <t>Gambia, Banjul</t>
  </si>
  <si>
    <t>Georgia, Abkhazia</t>
  </si>
  <si>
    <t>Georgia, Akhmeta</t>
  </si>
  <si>
    <t>Georgia, Batumi</t>
  </si>
  <si>
    <t>Georgia, Gali</t>
  </si>
  <si>
    <t>Georgia, Samskhe-Javaketi</t>
  </si>
  <si>
    <t>Georgia, Sukhumi</t>
  </si>
  <si>
    <t>Georgia, Tbilisi</t>
  </si>
  <si>
    <t>Georgia, Zugdidi</t>
  </si>
  <si>
    <t>Ghana, Accra</t>
  </si>
  <si>
    <t>Guatemala, Guatamala City</t>
  </si>
  <si>
    <t>Guinea Bissau, Bissau</t>
  </si>
  <si>
    <t>Guinea Bissau, Gabu</t>
  </si>
  <si>
    <t>Guinea, Albadaria</t>
  </si>
  <si>
    <t>Guinea, Conakry</t>
  </si>
  <si>
    <t>Guinea, Dabola</t>
  </si>
  <si>
    <t>Guinea, Forecariah</t>
  </si>
  <si>
    <t>Guinea, Gueckedou</t>
  </si>
  <si>
    <t>Guinea, Kindia</t>
  </si>
  <si>
    <t>Guinea, Kissidougou</t>
  </si>
  <si>
    <t>Guinea, Macenta</t>
  </si>
  <si>
    <t>Guinea, Nzerekore</t>
  </si>
  <si>
    <t>Guyana, Georgetown</t>
  </si>
  <si>
    <t>Haiti, Cayes</t>
  </si>
  <si>
    <t>Haiti, Haitien</t>
  </si>
  <si>
    <t>Haiti, Gonaives</t>
  </si>
  <si>
    <t>Haiti, Port-au-Prince</t>
  </si>
  <si>
    <t>Honduras, Tegucigalpa</t>
  </si>
  <si>
    <t>India, Chennai</t>
  </si>
  <si>
    <t>India, New Delhi</t>
  </si>
  <si>
    <t>Indonesia, Ambon</t>
  </si>
  <si>
    <t>Indonesia, Atambua</t>
  </si>
  <si>
    <t>Indonesia, Banda Aceh</t>
  </si>
  <si>
    <t>Indonesia, Denpasar</t>
  </si>
  <si>
    <t>Indonesia, Jakarta</t>
  </si>
  <si>
    <t>Indonesia, Jayapura</t>
  </si>
  <si>
    <t>Indonesia, Kupang</t>
  </si>
  <si>
    <t>Indonesia, Medan</t>
  </si>
  <si>
    <t>Indonesia, Meulaboh</t>
  </si>
  <si>
    <t>Iran, Teheran</t>
  </si>
  <si>
    <t>Iran, Zahedan</t>
  </si>
  <si>
    <t>Iraq, Arbil</t>
  </si>
  <si>
    <t>Iraq, Baghdad</t>
  </si>
  <si>
    <t>Iraq, Baqubah</t>
  </si>
  <si>
    <t>Iraq, Basrah</t>
  </si>
  <si>
    <t>Iraq, Diana</t>
  </si>
  <si>
    <t>Iraq, Dohuk</t>
  </si>
  <si>
    <t>Iraq, Erbil</t>
  </si>
  <si>
    <t>Iraq, Kirkuk</t>
  </si>
  <si>
    <t>Iraq, Makhmur</t>
  </si>
  <si>
    <t>Iraq, Mosul</t>
  </si>
  <si>
    <t>Iraq, Najaf</t>
  </si>
  <si>
    <t>Iraq, Ramadi</t>
  </si>
  <si>
    <t>Iraq, Sulaymaniah</t>
  </si>
  <si>
    <t>Iraq, Suwaira</t>
  </si>
  <si>
    <t>Iraq, Sweira</t>
  </si>
  <si>
    <t>Israel, Haifa</t>
  </si>
  <si>
    <t>Israel, Tel Aviv</t>
  </si>
  <si>
    <t>Italy, Brindisi</t>
  </si>
  <si>
    <t>Italy, Rome</t>
  </si>
  <si>
    <t>Italy, Turin</t>
  </si>
  <si>
    <t>Jamaica, Kingston</t>
  </si>
  <si>
    <t>Japan, Tokyo</t>
  </si>
  <si>
    <t>Japan, Yokohama</t>
  </si>
  <si>
    <t>Jordan, Amman</t>
  </si>
  <si>
    <t>Kazakhstan, Alma Ata</t>
  </si>
  <si>
    <t>Kazakstan, Almaty</t>
  </si>
  <si>
    <t>Kazakstan, Astana</t>
  </si>
  <si>
    <t>Kenya, Dadaab</t>
  </si>
  <si>
    <t>Kenya, Eldoret</t>
  </si>
  <si>
    <t>Kenya, Garissa</t>
  </si>
  <si>
    <t>Kenya, Kakuma</t>
  </si>
  <si>
    <t>Kenya, Kisumu</t>
  </si>
  <si>
    <t>Kenya, Lodwar</t>
  </si>
  <si>
    <t>Kenya, Lokichokio</t>
  </si>
  <si>
    <t>Kenya, Nairobi</t>
  </si>
  <si>
    <t>Korea Republic of, Seoul</t>
  </si>
  <si>
    <t>Kosovo, Gnjilane</t>
  </si>
  <si>
    <t>Kosovo, Gylan</t>
  </si>
  <si>
    <t>Kosovo, Kosovska Mitrovica</t>
  </si>
  <si>
    <t>Kosovo, Pec</t>
  </si>
  <si>
    <t>Kosovo, Peja</t>
  </si>
  <si>
    <t>Kosovo, Pristina</t>
  </si>
  <si>
    <t>Kosovo, Prizren</t>
  </si>
  <si>
    <t>Kosovo, Urocevac</t>
  </si>
  <si>
    <t>Kuwait, Kuwait City</t>
  </si>
  <si>
    <t>Kyrgyzstan, Bishkek</t>
  </si>
  <si>
    <t>Kyrgyzstan, Osh</t>
  </si>
  <si>
    <t>Latvia, Riga</t>
  </si>
  <si>
    <t>Lebanon, Beirut</t>
  </si>
  <si>
    <t>Lebanon, Naqoura</t>
  </si>
  <si>
    <t>Lebanon, Tyre</t>
  </si>
  <si>
    <t>Lesotho, Maseru</t>
  </si>
  <si>
    <t>Liberia, Fendall</t>
  </si>
  <si>
    <t>Liberia, Gbarnga</t>
  </si>
  <si>
    <t>Liberia, Harper</t>
  </si>
  <si>
    <t>Liberia, Monrovia</t>
  </si>
  <si>
    <t>Liberia, Saclepea</t>
  </si>
  <si>
    <t>Liberia, Suakoko</t>
  </si>
  <si>
    <t>Liberia, Tubmanburg</t>
  </si>
  <si>
    <t>Liberia, Voinjama</t>
  </si>
  <si>
    <t>Liberia, Zwedru</t>
  </si>
  <si>
    <t>Libya, Tripoli</t>
  </si>
  <si>
    <t>Lithuania, Vilnius</t>
  </si>
  <si>
    <t>Macedonia, Skopje</t>
  </si>
  <si>
    <t>Madagascar, Antananarivo</t>
  </si>
  <si>
    <t>Malawi, Lilongwe</t>
  </si>
  <si>
    <t>Malaysia, Kuala Lumpur</t>
  </si>
  <si>
    <t>Maldives, Male</t>
  </si>
  <si>
    <t>Mali, Bamako</t>
  </si>
  <si>
    <t>Mali, Gao</t>
  </si>
  <si>
    <t>Mali, Kidal</t>
  </si>
  <si>
    <t>Mali, Koulikoro</t>
  </si>
  <si>
    <t>Mali, Mopti</t>
  </si>
  <si>
    <t>Mali, Segou</t>
  </si>
  <si>
    <t>Mali, Tombouctou</t>
  </si>
  <si>
    <t>Micronesia, Marshall Islands</t>
  </si>
  <si>
    <t>Micronesia, Marshall Islands Majuro</t>
  </si>
  <si>
    <t>Micronesia, Palau</t>
  </si>
  <si>
    <t>Micronesia, Tuvalu</t>
  </si>
  <si>
    <t>Mauritania, Nouakchott</t>
  </si>
  <si>
    <t>Mauritius, Port Louis</t>
  </si>
  <si>
    <t>Mexico, Mexico City</t>
  </si>
  <si>
    <t>Moldova, Chisinau</t>
  </si>
  <si>
    <t>Moldova, Kishinev</t>
  </si>
  <si>
    <t>Mongolia, Choilbasan</t>
  </si>
  <si>
    <t>Mongolia, Ulanbaatar</t>
  </si>
  <si>
    <t>Montenegro, Podgorica</t>
  </si>
  <si>
    <t>Morocco, Marrakech</t>
  </si>
  <si>
    <t>Morocco, Rabat</t>
  </si>
  <si>
    <t>Mozambique, Maputo</t>
  </si>
  <si>
    <t>Myanmar, Hakka</t>
  </si>
  <si>
    <t>Myanmar, Maungdaw</t>
  </si>
  <si>
    <t>Myanmar, Mong  Pawk</t>
  </si>
  <si>
    <t>Myanmar, Mrauk Oo</t>
  </si>
  <si>
    <t>Myanmar, Myitkyina</t>
  </si>
  <si>
    <t>Myanmar, Nay Pyi Taw</t>
  </si>
  <si>
    <t>Myanmar, Sittwe</t>
  </si>
  <si>
    <t>Myanmar, Yangon</t>
  </si>
  <si>
    <t>Namibia, Windhoek</t>
  </si>
  <si>
    <t>Nepal, Bhiratnagar</t>
  </si>
  <si>
    <t>Nepal, Damak</t>
  </si>
  <si>
    <t>Nepal, Dhangadhi</t>
  </si>
  <si>
    <t>Nepal, Jhapa</t>
  </si>
  <si>
    <t>Nepal, Kathmandu</t>
  </si>
  <si>
    <t>Nepal, Nepalgunj</t>
  </si>
  <si>
    <t>Netherlands, Amsterdam</t>
  </si>
  <si>
    <t>Netherlands, Maastricht</t>
  </si>
  <si>
    <t>Nicaragua, Managua</t>
  </si>
  <si>
    <t>Niger, Agadez</t>
  </si>
  <si>
    <t>Niger, Diffa</t>
  </si>
  <si>
    <t>Niger, Mayahi</t>
  </si>
  <si>
    <t>Niger, Maradi</t>
  </si>
  <si>
    <t>Niger, Niamey</t>
  </si>
  <si>
    <t>Nigeria, Abuja</t>
  </si>
  <si>
    <t>Nigeria, Kaduna</t>
  </si>
  <si>
    <t>Nigeria, Maiduguri</t>
  </si>
  <si>
    <t>Nigeria, Yola</t>
  </si>
  <si>
    <t>Norway, Oslo</t>
  </si>
  <si>
    <t>Oman, Muscat</t>
  </si>
  <si>
    <t>Pakistan, Abbotabad</t>
  </si>
  <si>
    <t>Pakistan, Bagh</t>
  </si>
  <si>
    <t>Pakistan, Battagram</t>
  </si>
  <si>
    <t>Pakistan, Islamabad</t>
  </si>
  <si>
    <t>Pakistan, Karachi</t>
  </si>
  <si>
    <t>Pakistan, Lahore</t>
  </si>
  <si>
    <t>Pakistan, Mansehra</t>
  </si>
  <si>
    <t>Pakistan, Mardan</t>
  </si>
  <si>
    <t>Pakistan, Multan</t>
  </si>
  <si>
    <t>Pakistan, Muzzaffarabad</t>
  </si>
  <si>
    <t>Pakistan, Peshawar</t>
  </si>
  <si>
    <t>Pakistan, Quetta</t>
  </si>
  <si>
    <t>Pakistan, Sukkur</t>
  </si>
  <si>
    <t>Palestine, East Jerusalem</t>
  </si>
  <si>
    <t>Palestine, Gaza</t>
  </si>
  <si>
    <t>Palestine, West Bank</t>
  </si>
  <si>
    <t>Panama, Panama City</t>
  </si>
  <si>
    <t>Papua New Guinea, Arawa</t>
  </si>
  <si>
    <t>Papua New Guinea, Port Moresby</t>
  </si>
  <si>
    <t>Paraguay, Asuncion</t>
  </si>
  <si>
    <t>Peru, Lima</t>
  </si>
  <si>
    <t>Phillipines, Cotabato City</t>
  </si>
  <si>
    <t>Phillipines, Davao</t>
  </si>
  <si>
    <t>Philippines, Manila</t>
  </si>
  <si>
    <t>Philippines, Tacloban</t>
  </si>
  <si>
    <t>Poland, Warsaw</t>
  </si>
  <si>
    <t>Portugal, Lisbon</t>
  </si>
  <si>
    <t>Portugal, Guimaraes</t>
  </si>
  <si>
    <t>Romania, Bucharest</t>
  </si>
  <si>
    <t>Russian Federation, Moscow</t>
  </si>
  <si>
    <t>Russian Federation, Nazran</t>
  </si>
  <si>
    <t>Russian Federation, Stavropol</t>
  </si>
  <si>
    <t>Russian Federation, Vladikavkaz</t>
  </si>
  <si>
    <t>Rwanda, Butare</t>
  </si>
  <si>
    <t>Rwanda, Byumba</t>
  </si>
  <si>
    <t>Rwanda, Cyangugu</t>
  </si>
  <si>
    <t>Rwanda, Gikongoro</t>
  </si>
  <si>
    <t>Rwanda, Gisenyi</t>
  </si>
  <si>
    <t>Rwanda, Kibuye</t>
  </si>
  <si>
    <t xml:space="preserve">Rwanda, Kigali </t>
  </si>
  <si>
    <t>Rwanda, Nyagatare</t>
  </si>
  <si>
    <t>Rwanda, Ruhengeri</t>
  </si>
  <si>
    <t>Samoa, Apia</t>
  </si>
  <si>
    <t>Sao Tome &amp; Principe, Sao Tome</t>
  </si>
  <si>
    <t>Saudi Arabia, Rafha</t>
  </si>
  <si>
    <t>Saudi Arabia, Riyadh</t>
  </si>
  <si>
    <t>Senegal, Dakar</t>
  </si>
  <si>
    <t>Serbia, Belgrade</t>
  </si>
  <si>
    <t>Serbia, Bujanovac</t>
  </si>
  <si>
    <t>Serbia, Gnjilane</t>
  </si>
  <si>
    <t>Serbia, Kosovska Mitrovica</t>
  </si>
  <si>
    <t>Serbia, Pec</t>
  </si>
  <si>
    <t>Serbia, Pristina</t>
  </si>
  <si>
    <t>Serbia, Prizren</t>
  </si>
  <si>
    <t>Sierra Leone, Bo</t>
  </si>
  <si>
    <t>Sierra Leone, Daru</t>
  </si>
  <si>
    <t>Sierra Leone, Freetown</t>
  </si>
  <si>
    <t>Sierra Leone, Kabala</t>
  </si>
  <si>
    <t>Sierra Leone, Kailahun</t>
  </si>
  <si>
    <t>Sierra Leone, Kambia</t>
  </si>
  <si>
    <t>Sierra Leone, Kenema</t>
  </si>
  <si>
    <t>Sierra Leone, Koidu</t>
  </si>
  <si>
    <t>Sierra Leone, Moyamba</t>
  </si>
  <si>
    <t>Sierra Leone, Port Loko</t>
  </si>
  <si>
    <t>Sierra Leone, Pujehum</t>
  </si>
  <si>
    <t>Sierra Leone, Rokupr</t>
  </si>
  <si>
    <t>Sierra Leone, Shenge</t>
  </si>
  <si>
    <t>Sierra Leone, Zimmi</t>
  </si>
  <si>
    <t>Singapore, Singapore</t>
  </si>
  <si>
    <t>Slovakia, Bratislava</t>
  </si>
  <si>
    <t>Solomon Islands, Honiara</t>
  </si>
  <si>
    <t>Somalia, Adalei</t>
  </si>
  <si>
    <t>Somalia, Afgoi</t>
  </si>
  <si>
    <t>Somalia, Baidoa</t>
  </si>
  <si>
    <t>Somalia, Bardera</t>
  </si>
  <si>
    <t>Somalia, Belet Uen</t>
  </si>
  <si>
    <t>Somalia, Berbera</t>
  </si>
  <si>
    <t>Somalia, Boossaaso</t>
  </si>
  <si>
    <t>Somalia, Boroma</t>
  </si>
  <si>
    <t>Somalia, Brava</t>
  </si>
  <si>
    <t>Somalia, Buaale</t>
  </si>
  <si>
    <t>Somalia, Bur Dhubo</t>
  </si>
  <si>
    <t xml:space="preserve">Somalia, Gabiley </t>
  </si>
  <si>
    <t>Somalia, Galkayo</t>
  </si>
  <si>
    <t>Somalia, Garoowa</t>
  </si>
  <si>
    <t>Somalia, Gebiley</t>
  </si>
  <si>
    <t>Somalia, Hargeisa</t>
  </si>
  <si>
    <t>Somalia, Hudur</t>
  </si>
  <si>
    <t>Somalia, Jalalaqsi</t>
  </si>
  <si>
    <t>Somalia, Jowhar</t>
  </si>
  <si>
    <t>Somalia, Kismayo</t>
  </si>
  <si>
    <t>Somalia, Luuq</t>
  </si>
  <si>
    <t>Somalia, Marka</t>
  </si>
  <si>
    <t>Somalia, Mogadishu</t>
  </si>
  <si>
    <t>Somalia, Qoryoley</t>
  </si>
  <si>
    <t>Somalia, Wajid</t>
  </si>
  <si>
    <t>South Africa, Johannesburg</t>
  </si>
  <si>
    <t>South Africa, Pretoria</t>
  </si>
  <si>
    <t>Spain, Madrid</t>
  </si>
  <si>
    <t>Spain, Valencia</t>
  </si>
  <si>
    <t>Sri Lanka, Ampara</t>
  </si>
  <si>
    <t>Sri Lanka, Batticaloa</t>
  </si>
  <si>
    <t>Sri Lanka, Colombo</t>
  </si>
  <si>
    <t>Sri Lanka, Jaffna</t>
  </si>
  <si>
    <t>Sri Lanka, Kilinochchi</t>
  </si>
  <si>
    <t>Sri Lanka, Madhu</t>
  </si>
  <si>
    <t>Sri Lanka, Mallavi</t>
  </si>
  <si>
    <t>Sri Lanka, Mannar Island</t>
  </si>
  <si>
    <t>Sri Lanka, Mullativo</t>
  </si>
  <si>
    <t>Sri Lanka, Trincomale</t>
  </si>
  <si>
    <t>Sri Lanka, Vavuniya</t>
  </si>
  <si>
    <t>Sudan, Abyei</t>
  </si>
  <si>
    <t>Sudan, Akon</t>
  </si>
  <si>
    <t>Sudan, Atbara</t>
  </si>
  <si>
    <t>Sudan, Bentiu</t>
  </si>
  <si>
    <t>Sudan, Bor</t>
  </si>
  <si>
    <t>Sudan, Damazine</t>
  </si>
  <si>
    <t>Sudan, Darfur</t>
  </si>
  <si>
    <t>Sudan, El Daein</t>
  </si>
  <si>
    <t>Sudan, El Fasher</t>
  </si>
  <si>
    <t>Sudan, El Fula</t>
  </si>
  <si>
    <t>Sudan, El Genaima</t>
  </si>
  <si>
    <t>Sudan, El Obeid</t>
  </si>
  <si>
    <t>Sudan, Es Showak</t>
  </si>
  <si>
    <t>Sudan, Kadugli</t>
  </si>
  <si>
    <t>Sudan, Kajo Keji</t>
  </si>
  <si>
    <t>Sudan, Kapoeta</t>
  </si>
  <si>
    <t>Sudan, Kassala</t>
  </si>
  <si>
    <t>Sudan, Kauda</t>
  </si>
  <si>
    <t>Sudan, Khartoum</t>
  </si>
  <si>
    <t>Sudan, Kosti</t>
  </si>
  <si>
    <t>Sudan, Kulbus</t>
  </si>
  <si>
    <t>Sudan, Kutum</t>
  </si>
  <si>
    <t>Sudan, Nyala</t>
  </si>
  <si>
    <t>Sudan, Nyilwak</t>
  </si>
  <si>
    <t>Sudan, Port Sudan</t>
  </si>
  <si>
    <t>Sudan, Pulmok</t>
  </si>
  <si>
    <t>Sudan, Showak</t>
  </si>
  <si>
    <t>Sudan, Tambura</t>
  </si>
  <si>
    <t>Sudan, Torit</t>
  </si>
  <si>
    <t>Sudan, Yambio</t>
  </si>
  <si>
    <t>Sudan, Yei</t>
  </si>
  <si>
    <t>Sudan, Yirol</t>
  </si>
  <si>
    <t>Sudan, Western Equatoria</t>
  </si>
  <si>
    <t>Sudan, Zailingi</t>
  </si>
  <si>
    <t>Suriname, Paramaribo</t>
  </si>
  <si>
    <t>Sweden, Stockholm</t>
  </si>
  <si>
    <t>Switzerland, Geneva</t>
  </si>
  <si>
    <t>Tajikistan, Dushanbe</t>
  </si>
  <si>
    <t>Tajikistan, Gharm</t>
  </si>
  <si>
    <t>Tajikistan, Khorog</t>
  </si>
  <si>
    <t>Tajikistan, Khujand</t>
  </si>
  <si>
    <t>Tajikistan, Kulyab</t>
  </si>
  <si>
    <t>Tajikistan, Shartuz</t>
  </si>
  <si>
    <t>Thailand, Bangkok</t>
  </si>
  <si>
    <t>Timor-Leste, Anairo</t>
  </si>
  <si>
    <t>Timor-Leste, Baukau</t>
  </si>
  <si>
    <t>Timor-Leste, Dili</t>
  </si>
  <si>
    <t>Timor Leste, Oecussi</t>
  </si>
  <si>
    <t>Timor-Leste, Same</t>
  </si>
  <si>
    <t>Timor-Leste, Suai</t>
  </si>
  <si>
    <t>Togo, Lome</t>
  </si>
  <si>
    <t>Tunisia, Tunis</t>
  </si>
  <si>
    <t>Turkey, Gaziantep</t>
  </si>
  <si>
    <t>Turkmenistan, Ashkabad</t>
  </si>
  <si>
    <t>United Arab Emirates, Dubai</t>
  </si>
  <si>
    <t>United Arab Emirates, Abu Dhabi</t>
  </si>
  <si>
    <t>Uganda, Adjumani</t>
  </si>
  <si>
    <t>Uganda, Arua</t>
  </si>
  <si>
    <t>Uganda, Bundibugyo</t>
  </si>
  <si>
    <t>Uganda, Entebbe</t>
  </si>
  <si>
    <t>Uganda, Gulu</t>
  </si>
  <si>
    <t>Uganda, Jinja</t>
  </si>
  <si>
    <t>Uganda, Kampala</t>
  </si>
  <si>
    <t>Uganda, Kitgum</t>
  </si>
  <si>
    <t>Uganda, Kotido</t>
  </si>
  <si>
    <t>Uganda, Mbarara</t>
  </si>
  <si>
    <t>Uganda, Moroto</t>
  </si>
  <si>
    <t>Uganda, Pakelle</t>
  </si>
  <si>
    <t>UK, Virgin Islands</t>
  </si>
  <si>
    <t>Ukraine, Donetsk</t>
  </si>
  <si>
    <t>Ukraine, Kiev</t>
  </si>
  <si>
    <t>Ukraine, Kramatorsk</t>
  </si>
  <si>
    <t>Ukraine, Odessa</t>
  </si>
  <si>
    <t>Ukraine, Simferopol</t>
  </si>
  <si>
    <t>Uruguay, Montevideo</t>
  </si>
  <si>
    <t>Uzbekistan, Tashkent</t>
  </si>
  <si>
    <t>Uzbekistan, Termez</t>
  </si>
  <si>
    <t>Venezuela, Caracas</t>
  </si>
  <si>
    <t>Viet Nam, Hanoi</t>
  </si>
  <si>
    <t>Western Sahara, Laayoune</t>
  </si>
  <si>
    <t>Zambia, Kawanbwa</t>
  </si>
  <si>
    <t>Zambia, Lusaka</t>
  </si>
  <si>
    <t>Zambia, Maheba</t>
  </si>
  <si>
    <t>Zambia, Mayuykwayuka</t>
  </si>
  <si>
    <t>Zambia, Mporokoso</t>
  </si>
  <si>
    <t>Zimbabwe, Harare</t>
  </si>
  <si>
    <t>Duty station</t>
  </si>
  <si>
    <t>Link</t>
  </si>
  <si>
    <t>D</t>
  </si>
  <si>
    <t>E</t>
  </si>
  <si>
    <t>Hardship</t>
  </si>
  <si>
    <t>Basic remuneration</t>
  </si>
  <si>
    <t>GLI RATE effective July 2006</t>
  </si>
  <si>
    <t>0.28% per $1,000 of coverage equivalent to 0.084% of pensionable remuneration</t>
  </si>
  <si>
    <t>Max $100,000 pensionable remuneration</t>
  </si>
  <si>
    <t>Regular or short-term</t>
  </si>
  <si>
    <t>Length of contract (months)</t>
  </si>
  <si>
    <t>International Personnel services Agreement (IPSA)</t>
  </si>
  <si>
    <t>Remuneration estimate (monthly)</t>
  </si>
  <si>
    <t>Danger Pay</t>
  </si>
  <si>
    <t>Cost of Living ($)</t>
  </si>
  <si>
    <t>Cost of Living % (adjusted)</t>
  </si>
  <si>
    <t>Cost of Living</t>
  </si>
  <si>
    <t>Total remuneration (contract duration)</t>
  </si>
  <si>
    <t>IPSA 13 lead</t>
  </si>
  <si>
    <t>IPSA 14</t>
  </si>
  <si>
    <t>PS:</t>
  </si>
  <si>
    <t>Pension (NPSA only)</t>
  </si>
  <si>
    <t>Annual benchmarks used for 2021  Interntional Personnel Service Agreement (PSA) proforma</t>
  </si>
  <si>
    <t xml:space="preserve">  (in USD)</t>
  </si>
  <si>
    <t>Date: January 2021</t>
  </si>
  <si>
    <r>
      <t xml:space="preserve">Cost Elements as per the current IPSA guidelines 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</si>
  <si>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Monthly</t>
  </si>
  <si>
    <t>%</t>
  </si>
  <si>
    <t>Selected Duration</t>
  </si>
  <si>
    <t>Source data and remarks</t>
  </si>
  <si>
    <t xml:space="preserve">(i) Remuneration </t>
  </si>
  <si>
    <t>Base Remuneration based on Annual Remuneration in Atlas</t>
  </si>
  <si>
    <t xml:space="preserve">As per Atlas IPSA salary scale </t>
  </si>
  <si>
    <t>(ii) Recurring Costs:</t>
  </si>
  <si>
    <t>Medical Insurance:</t>
  </si>
  <si>
    <t>Life and disability Insurance</t>
  </si>
  <si>
    <t>Reserve for Corporate Security Costs</t>
  </si>
  <si>
    <t xml:space="preserve"> - H,A,B,C Duty Stations</t>
  </si>
  <si>
    <t xml:space="preserve"> - DE Stations</t>
  </si>
  <si>
    <t>Reserve for Malicous Acts Insurance Policy</t>
  </si>
  <si>
    <t>ICT Services</t>
  </si>
  <si>
    <t>Cost of Email account</t>
  </si>
  <si>
    <t xml:space="preserve">Learning cost </t>
  </si>
  <si>
    <t>Appendix D</t>
  </si>
  <si>
    <t>Not applicable</t>
  </si>
  <si>
    <t>Payroll Service Charge - ($6.6 per month  x 12 months)</t>
  </si>
  <si>
    <t xml:space="preserve">Danger Allowance  (if applicable) </t>
  </si>
  <si>
    <t>$1,000 where applicable as per ICSC</t>
  </si>
  <si>
    <t>Hardship Allowance  (if applicable)</t>
  </si>
  <si>
    <t>$1,000 Duty stations D &amp; E only</t>
  </si>
  <si>
    <t>(iii) Non Recurring Costs</t>
  </si>
  <si>
    <t>Travel to the duty station costs</t>
  </si>
  <si>
    <t>Air ticket, where applicable</t>
  </si>
  <si>
    <t>Other local office costs</t>
  </si>
  <si>
    <t>Where applicable</t>
  </si>
  <si>
    <t>ASHI</t>
  </si>
  <si>
    <t>Leave Reserve</t>
  </si>
  <si>
    <t>Separation costs</t>
  </si>
  <si>
    <t>End of Service</t>
  </si>
  <si>
    <r>
      <rPr>
        <b/>
        <i/>
        <sz val="11"/>
        <color theme="1"/>
        <rFont val="Calibri"/>
        <family val="2"/>
        <scheme val="minor"/>
      </rPr>
      <t>Note 1:</t>
    </r>
    <r>
      <rPr>
        <i/>
        <sz val="11"/>
        <color theme="1"/>
        <rFont val="Calibri"/>
        <family val="2"/>
        <scheme val="minor"/>
      </rPr>
      <t xml:space="preserve">  For  the detailed guidance on PSA Contract, please refer to:</t>
    </r>
  </si>
  <si>
    <t>International Personnel Services Agreement</t>
  </si>
  <si>
    <t>Total Proforma Cost (monthly and total duration)</t>
  </si>
  <si>
    <t>Note: If part-time, apply approp. %</t>
  </si>
  <si>
    <t>All costs will be charged through payroll (except Travel and Email)</t>
  </si>
  <si>
    <t>TBD in 2022</t>
  </si>
  <si>
    <t>Jointly funded activities</t>
  </si>
  <si>
    <t>IPSA Remuneration Setting Tool (Proforma Costing Calculator is on the next Worksheet)</t>
  </si>
  <si>
    <t>Tax reimbursement</t>
  </si>
  <si>
    <t>-Data entry into the red cells only</t>
  </si>
  <si>
    <t>-Automated outputs are in green cells</t>
  </si>
  <si>
    <r>
      <t xml:space="preserve">IPSA GL Account: </t>
    </r>
    <r>
      <rPr>
        <b/>
        <u/>
        <sz val="11"/>
        <color theme="1"/>
        <rFont val="Calibri"/>
        <family val="2"/>
        <scheme val="minor"/>
      </rPr>
      <t>71460</t>
    </r>
  </si>
  <si>
    <t>Short-term contract (below 3 months)</t>
  </si>
  <si>
    <t>Short-term contract (from 3 to 6 months)</t>
  </si>
  <si>
    <t>Partner PSA (National)</t>
  </si>
  <si>
    <t>Partner PSA (International)</t>
  </si>
  <si>
    <t xml:space="preserve"> 2021 Jan</t>
  </si>
  <si>
    <t>Afghanistan(Kabul)</t>
  </si>
  <si>
    <t>Ex Rate</t>
  </si>
  <si>
    <t>Mult</t>
  </si>
  <si>
    <t>D/S %</t>
  </si>
  <si>
    <t>Albania(Tirana)</t>
  </si>
  <si>
    <t>16/17</t>
  </si>
  <si>
    <t>Algeria(Algiers)</t>
  </si>
  <si>
    <t>21/22</t>
  </si>
  <si>
    <t>Angola(Luanda)</t>
  </si>
  <si>
    <t>18/19</t>
  </si>
  <si>
    <t>Argentina(Buenos Aires)</t>
  </si>
  <si>
    <t>26/28</t>
  </si>
  <si>
    <t>Armenia(Yerevan)</t>
  </si>
  <si>
    <t>20/21</t>
  </si>
  <si>
    <t>Australia(Canberra , Melbourne and Sydney)</t>
  </si>
  <si>
    <t>24/25</t>
  </si>
  <si>
    <t>Austria(Vienna)</t>
  </si>
  <si>
    <t>Azerbaijan(Baku)</t>
  </si>
  <si>
    <t>Bahamas(Bahama)</t>
  </si>
  <si>
    <t>32/34</t>
  </si>
  <si>
    <t>Bahrain(Bahrain)</t>
  </si>
  <si>
    <t>22/23</t>
  </si>
  <si>
    <t>Bangladesh(Dhaka)</t>
  </si>
  <si>
    <t>15/16</t>
  </si>
  <si>
    <t>Barbados(Bridgetown)</t>
  </si>
  <si>
    <t>19/20</t>
  </si>
  <si>
    <t>Belarus(Minsk)</t>
  </si>
  <si>
    <t>Belgium(Brussels)</t>
  </si>
  <si>
    <t>17/18</t>
  </si>
  <si>
    <t>Belize(Belize (Belmopan))</t>
  </si>
  <si>
    <t>13/14</t>
  </si>
  <si>
    <t>Benin(Cotonou)</t>
  </si>
  <si>
    <t>14/15</t>
  </si>
  <si>
    <t>Bhutan(Thimphu)</t>
  </si>
  <si>
    <t>Bolivia(La Paz)</t>
  </si>
  <si>
    <t>Bosnia and Herzegovina(Sarajevo)</t>
  </si>
  <si>
    <t>Botswana(Gaberone)</t>
  </si>
  <si>
    <t>Brazil(Brasilia)</t>
  </si>
  <si>
    <t>23/24</t>
  </si>
  <si>
    <t>Bulgaria(Sofia)</t>
  </si>
  <si>
    <t>Burkina Faso(Ouagadougou)</t>
  </si>
  <si>
    <t>Burundi(Bujumbura)</t>
  </si>
  <si>
    <t>Cambodia(Phnom Penh)</t>
  </si>
  <si>
    <t>Cameroon(Yaounde)</t>
  </si>
  <si>
    <t>Canada(Montreal)</t>
  </si>
  <si>
    <t>Cape Verde(Praia)</t>
  </si>
  <si>
    <t>Central African Rep.(Bangui)</t>
  </si>
  <si>
    <t>Chad(Ndjamena)</t>
  </si>
  <si>
    <t>Chile(Santiago)</t>
  </si>
  <si>
    <t>China(Beijing)</t>
  </si>
  <si>
    <t>Colombia(Bogota)</t>
  </si>
  <si>
    <t>Comoros(Moroni)</t>
  </si>
  <si>
    <t>Congo(Brazzaville)</t>
  </si>
  <si>
    <t>25/27</t>
  </si>
  <si>
    <t>Costa Rica(San Jose)</t>
  </si>
  <si>
    <t>Cote d Ivoire(Abidjan)</t>
  </si>
  <si>
    <t>Croatia, Republic of(Zagreb)</t>
  </si>
  <si>
    <t>Cuba(Havana)</t>
  </si>
  <si>
    <t>Cyprus(Nicosia)</t>
  </si>
  <si>
    <t>Czech Republic(Prague)</t>
  </si>
  <si>
    <t>Denmark(Copenhagen )</t>
  </si>
  <si>
    <t>Djibouti(Djibouti)</t>
  </si>
  <si>
    <t>Dominican Republic(Santo Domingo)</t>
  </si>
  <si>
    <t>Ecuador(Quito)</t>
  </si>
  <si>
    <t>Egypt(Cairo)</t>
  </si>
  <si>
    <t>El Salvador(San Salvador)</t>
  </si>
  <si>
    <t>Equatorial Guinea(Malabo)</t>
  </si>
  <si>
    <t>Eritrea(Asmara)</t>
  </si>
  <si>
    <t>Estonia(Tallinn)</t>
  </si>
  <si>
    <t>Eswatini(Mbabane)</t>
  </si>
  <si>
    <t>Ethiopia(Addis Ababa)</t>
  </si>
  <si>
    <t>Fiji(Suva)</t>
  </si>
  <si>
    <t>Finland(Helsinki)</t>
  </si>
  <si>
    <t>France(Paris)</t>
  </si>
  <si>
    <t>Gabon(Libreville)</t>
  </si>
  <si>
    <t>Gambia(Banjul)</t>
  </si>
  <si>
    <t>18/20</t>
  </si>
  <si>
    <t>19/21</t>
  </si>
  <si>
    <t>Ghana(Accra)</t>
  </si>
  <si>
    <t>Greece(Athens)</t>
  </si>
  <si>
    <t>Guatemala(Guatemala City)</t>
  </si>
  <si>
    <t>Guinea Bissau(Bissau)</t>
  </si>
  <si>
    <t>Guinea(Conakry)</t>
  </si>
  <si>
    <t>Guyana(Georgetown)</t>
  </si>
  <si>
    <t>Haiti(Port-Au-Prince)</t>
  </si>
  <si>
    <t>Honduras(Tegucigalpa)</t>
  </si>
  <si>
    <t>Hungary(Budapest)</t>
  </si>
  <si>
    <t>India(New Delhi)</t>
  </si>
  <si>
    <t>Indonesia(Jakarta)</t>
  </si>
  <si>
    <t>Iran(Tehran)</t>
  </si>
  <si>
    <t>30/32</t>
  </si>
  <si>
    <t>Iraq(Baghdad)</t>
  </si>
  <si>
    <t>Ireland(Ireland)</t>
  </si>
  <si>
    <t>Italy(Rome)</t>
  </si>
  <si>
    <t>Jamaica(Kingston)</t>
  </si>
  <si>
    <t>Japan(Tokyo)</t>
  </si>
  <si>
    <t>Jordan(Amman)</t>
  </si>
  <si>
    <t>Kazakhstan(Almaty)</t>
  </si>
  <si>
    <t>Kenya(Nairobi)</t>
  </si>
  <si>
    <t>Kiribati(Tarawa)</t>
  </si>
  <si>
    <t>Korea, Republic of(Seoul)</t>
  </si>
  <si>
    <t>Kuwait(Kuwait)</t>
  </si>
  <si>
    <t>Kyrgyzstan(Bishkek)</t>
  </si>
  <si>
    <t>Lao Peo. Dem. Rep.(Vientiane)</t>
  </si>
  <si>
    <t>Latvia(Riga)</t>
  </si>
  <si>
    <t>Lebanon(Beirut)</t>
  </si>
  <si>
    <t>Lesotho(Maseru)</t>
  </si>
  <si>
    <t>Liberia(Monrovia)</t>
  </si>
  <si>
    <t>Libya(Tripoli)</t>
  </si>
  <si>
    <t>Lithuania(Vilnius)</t>
  </si>
  <si>
    <t>Madagascar(Antananarivo)</t>
  </si>
  <si>
    <t>Malawi(Lilongwe)</t>
  </si>
  <si>
    <t>Malaysia(Kuala Lumpur)</t>
  </si>
  <si>
    <t>Maldives(Male)</t>
  </si>
  <si>
    <t>Mali(Bamako)</t>
  </si>
  <si>
    <t>Malta(Malta)</t>
  </si>
  <si>
    <t>Mauritania(Nouakchott)</t>
  </si>
  <si>
    <t>Mauritius(Port Louis)</t>
  </si>
  <si>
    <t>Mexico(Mexico City)</t>
  </si>
  <si>
    <t>Moldova(Chisinau)</t>
  </si>
  <si>
    <t>Mongolia(Ulan Bator)</t>
  </si>
  <si>
    <t>Montenegro (Podgorica)</t>
  </si>
  <si>
    <t>Morocco(Rabat)</t>
  </si>
  <si>
    <t>Mozambique(Maputo)</t>
  </si>
  <si>
    <t>27/29</t>
  </si>
  <si>
    <t>Myanmar(Yangon)</t>
  </si>
  <si>
    <t>Namibia(Windhoek)</t>
  </si>
  <si>
    <t>Nepal(Kathmandu)</t>
  </si>
  <si>
    <t>Netherlands(The Hague)</t>
  </si>
  <si>
    <t>New Caledonia(NouMea)</t>
  </si>
  <si>
    <t>Nicaragua(Managua)</t>
  </si>
  <si>
    <t>Niger(Niamey)</t>
  </si>
  <si>
    <t>Nigeria(Abuja)</t>
  </si>
  <si>
    <t>Norway(Oslo)</t>
  </si>
  <si>
    <t>Oman(Muscat)</t>
  </si>
  <si>
    <t>Pakistan(Islamabad)</t>
  </si>
  <si>
    <t>Panama(Panama City)</t>
  </si>
  <si>
    <t>Papua New Guinea(Port Moresby)</t>
  </si>
  <si>
    <t>Paraguay(Asuncion)</t>
  </si>
  <si>
    <t>Peru(Lima)</t>
  </si>
  <si>
    <t>Philippines(Manila)</t>
  </si>
  <si>
    <t>Poland(Warsaw)</t>
  </si>
  <si>
    <t>Portugal(Guimaraes)</t>
  </si>
  <si>
    <t>Portugal(Lisbon)</t>
  </si>
  <si>
    <t>Qatar(Doha)</t>
  </si>
  <si>
    <t>28/30</t>
  </si>
  <si>
    <t>Romania(Bucharest)</t>
  </si>
  <si>
    <t>Russian Federation(Moscow)</t>
  </si>
  <si>
    <t>Rwanda(Kigali)</t>
  </si>
  <si>
    <t>Samoa(Apia)</t>
  </si>
  <si>
    <t>Sao Tome and Principe(Sao Tome)</t>
  </si>
  <si>
    <t>Saudi Arabia(Riyadh)</t>
  </si>
  <si>
    <t>Senegal(Dakar)</t>
  </si>
  <si>
    <t>Serbia(Belgrade)</t>
  </si>
  <si>
    <t>Seychelles(Victoira)</t>
  </si>
  <si>
    <t>Sierra Leone(Freetown)</t>
  </si>
  <si>
    <t>Singapore(Singapore)</t>
  </si>
  <si>
    <t>Slovak Republic(Bratislava)</t>
  </si>
  <si>
    <t>Slovenia, Republic of(Lubljana)</t>
  </si>
  <si>
    <t>Solomon Islands(Honair)</t>
  </si>
  <si>
    <t>South Africa(Pretoria)</t>
  </si>
  <si>
    <t>Spain(Madrid)</t>
  </si>
  <si>
    <t>Sri Lanka(Colombo)</t>
  </si>
  <si>
    <t>St. Lucia(Castries)</t>
  </si>
  <si>
    <t>Sudan(Khartoum)</t>
  </si>
  <si>
    <t>Suriname(Paramaribo)</t>
  </si>
  <si>
    <t>Sweden(Stockholm)</t>
  </si>
  <si>
    <t>Switzerland(Geneva)</t>
  </si>
  <si>
    <t>Syrian Arab Republic(Damascus)</t>
  </si>
  <si>
    <t>Tajikistan(Dushanbe)</t>
  </si>
  <si>
    <t>Thailand(Bangkok)</t>
  </si>
  <si>
    <t>The Republic of North Macedonia(Skopje)</t>
  </si>
  <si>
    <t>Timor-Leste(Dili)</t>
  </si>
  <si>
    <t>Togo(Lome)</t>
  </si>
  <si>
    <t>Tonga(Nuku`Alofa)</t>
  </si>
  <si>
    <t>Trinidad and Tobago(Port-of-Spain)</t>
  </si>
  <si>
    <t>Tunisia(Tunis)</t>
  </si>
  <si>
    <t>Turkmenistan(Ashkhabad)</t>
  </si>
  <si>
    <t>Uganda(Kampala)</t>
  </si>
  <si>
    <t>Ukraine(Kiev)</t>
  </si>
  <si>
    <t>United Arab Emirates(Abu Dhabi)</t>
  </si>
  <si>
    <t>United Kingdom(London)</t>
  </si>
  <si>
    <t>Uruguay(Montevideo)</t>
  </si>
  <si>
    <t>Uzbekistan(Tashkent)</t>
  </si>
  <si>
    <t>Vanuatu(Port Vila)</t>
  </si>
  <si>
    <t>Venezuela(Caracas)</t>
  </si>
  <si>
    <t>Vietnam(Hanoi)</t>
  </si>
  <si>
    <t>Zambia(Lusaka)</t>
  </si>
  <si>
    <t>Zimbabwe(Harare)</t>
  </si>
  <si>
    <t>Post Adjustment Multiplier (%)</t>
  </si>
  <si>
    <t>Bosnia and Herzegovina, Sarajevo</t>
  </si>
  <si>
    <t>Central African Rep., Bambari</t>
  </si>
  <si>
    <t>Central African Rep., Bamingui</t>
  </si>
  <si>
    <t>Central African Rep., Bangui</t>
  </si>
  <si>
    <t>Central African Rep., Berberati</t>
  </si>
  <si>
    <t>Central African Rep., Birao</t>
  </si>
  <si>
    <t>Central African Rep., Bossangoa</t>
  </si>
  <si>
    <t>Central African Rep., Bossembele</t>
  </si>
  <si>
    <t>Central African Rep., Bouar</t>
  </si>
  <si>
    <t>Central African Rep., Boukoko</t>
  </si>
  <si>
    <t>Central African Rep., Bozoum</t>
  </si>
  <si>
    <t>Central African Rep., Kaga Bondoro</t>
  </si>
  <si>
    <t>Central African Rep., Kongbo</t>
  </si>
  <si>
    <t>Central African Rep., Mboki</t>
  </si>
  <si>
    <t>Central African Rep., Mongoumba</t>
  </si>
  <si>
    <t>Central African Rep., Ndele</t>
  </si>
  <si>
    <t>Central African Rep., Obo</t>
  </si>
  <si>
    <t>Central African Rep., Paoua</t>
  </si>
  <si>
    <t>Central African Rep., Soumbe</t>
  </si>
  <si>
    <t>Central African Rep., Yaloke</t>
  </si>
  <si>
    <t>China Hong Kong(Hong Kong (SAR))</t>
  </si>
  <si>
    <t>China Macau(Macao (SAR))</t>
  </si>
  <si>
    <t>China Hong Kong, Hong Kong</t>
  </si>
  <si>
    <t>China Macau, Macau</t>
  </si>
  <si>
    <t>Congo, Boundji</t>
  </si>
  <si>
    <t>Congo</t>
  </si>
  <si>
    <t>Congo, Djoumouna</t>
  </si>
  <si>
    <t>Congo, Ewo</t>
  </si>
  <si>
    <t>Congo, Inoni Falaise</t>
  </si>
  <si>
    <t>Congo, Loubomo</t>
  </si>
  <si>
    <t>Congo, Madingou</t>
  </si>
  <si>
    <t>Congo, Makoua</t>
  </si>
  <si>
    <t>Congo, Mossaka</t>
  </si>
  <si>
    <t>Congo, Olombo</t>
  </si>
  <si>
    <t>Congo, Sibiti</t>
  </si>
  <si>
    <t>Congo Dem. Rep.(Kinshasa)</t>
  </si>
  <si>
    <t>Congo Dem. Rep., Aba</t>
  </si>
  <si>
    <t>Congo Dem. Rep., Aru</t>
  </si>
  <si>
    <t>Congo Dem. Rep., Bandundu</t>
  </si>
  <si>
    <t>Congo Dem. Rep., Baraka</t>
  </si>
  <si>
    <t>Congo Dem. Rep., Beni</t>
  </si>
  <si>
    <t>Congo Dem. Rep., Boma</t>
  </si>
  <si>
    <t>Congo Dem. Rep., Buburu</t>
  </si>
  <si>
    <t>Congo Dem. Rep., Bukavu</t>
  </si>
  <si>
    <t>Congo Dem. Rep., Bunia</t>
  </si>
  <si>
    <t>Congo Dem. Rep., Butembo</t>
  </si>
  <si>
    <t>Congo Dem. Rep., Dongo</t>
  </si>
  <si>
    <t>Congo Dem. Rep., Dungu</t>
  </si>
  <si>
    <t>Congo Dem. Rep., Germena</t>
  </si>
  <si>
    <t>Congo Dem. Rep., Goma</t>
  </si>
  <si>
    <t>Congo Dem. Rep., Isiro</t>
  </si>
  <si>
    <t>Congo Dem. Rep., Kahemba</t>
  </si>
  <si>
    <t>Congo Dem. Rep., Kalemnie</t>
  </si>
  <si>
    <t>Congo Dem. Rep., Kamina</t>
  </si>
  <si>
    <t>Congo Dem. Rep., Kananga</t>
  </si>
  <si>
    <t>Congo Dem. Rep., Kikwit</t>
  </si>
  <si>
    <t>Congo Dem. Rep., Kimpese</t>
  </si>
  <si>
    <t>Congo Dem. Rep., Kindu</t>
  </si>
  <si>
    <t>Congo Dem. Rep., Kinshasa</t>
  </si>
  <si>
    <t>Congo Dem. Rep., Kisangani</t>
  </si>
  <si>
    <t>Congo Dem. Rep., Kisenge</t>
  </si>
  <si>
    <t>Congo Dem. Rep., Kolo</t>
  </si>
  <si>
    <t>Congo Dem. Rep., Lodja</t>
  </si>
  <si>
    <t>Congo Dem. Rep., Lumbumbashi</t>
  </si>
  <si>
    <t>Congo Dem. Rep., Luozi</t>
  </si>
  <si>
    <t>Congo Dem. Rep., Matadi</t>
  </si>
  <si>
    <t>Congo Dem. Rep., Mbandaka</t>
  </si>
  <si>
    <t>Congo Dem. Rep., Mbauza Ngungu</t>
  </si>
  <si>
    <t>Congo Dem. Rep., Mbuyi-Mayi</t>
  </si>
  <si>
    <t>Congo Dem. Rep., Moanda</t>
  </si>
  <si>
    <t>Congo Dem. Rep., Moba</t>
  </si>
  <si>
    <t>Congo Dem. Rep., Pweto</t>
  </si>
  <si>
    <t>Congo Dem. Rep., Rutshuru</t>
  </si>
  <si>
    <t>Congo Dem. Rep., Uvira</t>
  </si>
  <si>
    <t>Congo Dem. Rep., Yangambi</t>
  </si>
  <si>
    <t>Congo Dem. Rep., Zombo</t>
  </si>
  <si>
    <t>Cote d Ivoire, Abidjan</t>
  </si>
  <si>
    <t>Cote d Ivoire, Bondoukou</t>
  </si>
  <si>
    <t>Cote d Ivoire, Bouake</t>
  </si>
  <si>
    <t>Cote d Ivoire, Daloa</t>
  </si>
  <si>
    <t>Cote d Ivoire, Danane</t>
  </si>
  <si>
    <t>Cote d Ivoire, Duekoue</t>
  </si>
  <si>
    <t>Cote d Ivoire, Guiglo</t>
  </si>
  <si>
    <t>Cote d Ivoire, Korhogo</t>
  </si>
  <si>
    <t>Cote d Ivoire, Man</t>
  </si>
  <si>
    <t>Cote d Ivoire, Odienne</t>
  </si>
  <si>
    <t>Cote d Ivoire, San Pedro</t>
  </si>
  <si>
    <t>Cote d Ivoire, Tabou</t>
  </si>
  <si>
    <t>Cote d Ivoire, Yamoussoukro</t>
  </si>
  <si>
    <t>Georgia(Tbilisi)</t>
  </si>
  <si>
    <t>Germany Bonn(Bonn)</t>
  </si>
  <si>
    <t>Germany Dresden(Dresden)</t>
  </si>
  <si>
    <t>Germany Munich(Munich)</t>
  </si>
  <si>
    <t>Germany Bonn, Bonn</t>
  </si>
  <si>
    <t>Germany Dresden, Dresden</t>
  </si>
  <si>
    <t>Germany Munich, Munich</t>
  </si>
  <si>
    <t>Israel Jerusalem(Jerusalem)</t>
  </si>
  <si>
    <t>Israel Jerusalem, Jerusalem</t>
  </si>
  <si>
    <t>Korea Dem. Peo. of, Pyongyang</t>
  </si>
  <si>
    <t>Korea Dem. Peo. of(Pyongyang)</t>
  </si>
  <si>
    <t>Lao Peo. Dem. Rep., Vientiane</t>
  </si>
  <si>
    <t>South Sudan Republic of(Juba)</t>
  </si>
  <si>
    <t>South Sudan Republic of, Aweil</t>
  </si>
  <si>
    <t>South Sudan Republic of, Juba</t>
  </si>
  <si>
    <t>South Sudan Republic of, Malakal</t>
  </si>
  <si>
    <t>South Sudan Republic of, Rumbek</t>
  </si>
  <si>
    <t>South Sudan Republic of, Wau</t>
  </si>
  <si>
    <t>Syrian Arab Republic, Damascus</t>
  </si>
  <si>
    <t>Tanzania United Rep. of(Dar es Salaam)</t>
  </si>
  <si>
    <t>Tanzania United Rep. of, Dar-es-Salaam</t>
  </si>
  <si>
    <t>Tanzania United Rep. of, Isaka</t>
  </si>
  <si>
    <t>Tanzania United Rep. of, Kasulu</t>
  </si>
  <si>
    <t>Tanzania United Rep. of, Kibondo</t>
  </si>
  <si>
    <t>Tanzania United Rep. of, Kigoma</t>
  </si>
  <si>
    <t>Tanzania United Rep. of, Korogwe</t>
  </si>
  <si>
    <t>Tanzania United Rep. of, Miombo Tabora</t>
  </si>
  <si>
    <t>Tanzania United Rep. of, Ngara</t>
  </si>
  <si>
    <t>Tanzania United Rep. of, Zanzibar</t>
  </si>
  <si>
    <t>Trinidad and Tobago, Port-of-Spain</t>
  </si>
  <si>
    <t>Trinidad and Tobago, Tobago</t>
  </si>
  <si>
    <t>Trinidad and Tobago, Trinidad</t>
  </si>
  <si>
    <t>Turkey Ankara(Ankara)</t>
  </si>
  <si>
    <t>Turkey Istanbul(Istanbul)</t>
  </si>
  <si>
    <t>Turkey Ankara, Ankara</t>
  </si>
  <si>
    <t>Turkey Istanbul, Istanbul</t>
  </si>
  <si>
    <t>United Kingdom, London</t>
  </si>
  <si>
    <t>USA New York(New York)</t>
  </si>
  <si>
    <t>USA Seattle(Seattle)</t>
  </si>
  <si>
    <t>USA Washington(Washington D.C.)</t>
  </si>
  <si>
    <t>United States New York, New York</t>
  </si>
  <si>
    <t>United States, Virgin Islands</t>
  </si>
  <si>
    <t>United States Washington, Washington</t>
  </si>
  <si>
    <t>United States Seattle, Seattle</t>
  </si>
  <si>
    <t>Yemen Republic of(Sana a)</t>
  </si>
  <si>
    <t>Yemen Republic of, Aden</t>
  </si>
  <si>
    <t>Yemen Republic of, Hodeidah</t>
  </si>
  <si>
    <t>Yemen Republic of, Sana'a</t>
  </si>
  <si>
    <t>Yemen Republic of, Seiyun</t>
  </si>
  <si>
    <t>Yemen Republic of, Socotra</t>
  </si>
  <si>
    <t>Duty station (enter if not in dropdown)</t>
  </si>
  <si>
    <t>Link (1 Jan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</si>
</sst>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164" formatCode="&quot;$&quot;#,##0_);\(&quot;$&quot;#,##0\)"/>
    <numFmt numFmtId="165" formatCode="0.000%"/>
    <numFmt numFmtId="166" formatCode="&quot;$&quot;#,##0.00_);\(&quot;$&quot;#,##0.00\)"/>
    <numFmt numFmtId="167" formatCode="[$$-409]#,##0.00"/>
    <numFmt numFmtId="168" formatCode="[$$-409]#,##0.00_ ;\-[$$-409]#,##0.00\ "/>
    <numFmt numFmtId="169" formatCode="[$-10409]#######.###"/>
    <numFmt numFmtId="170" formatCode="[$-10409]####.#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u/>
      <sz val="11"/>
      <color rgb="FF000000"/>
      <name val="Times New Roman"/>
      <family val="1"/>
    </font>
    <font>
      <i/>
      <u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u/>
      <sz val="11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9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Arial"/>
      <family val="2"/>
    </font>
    <font>
      <b/>
      <sz val="10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Verdana"/>
      <family val="2"/>
    </font>
    <font>
      <b/>
      <sz val="9"/>
      <color rgb="FFFFFFFF"/>
      <name val="Verdana"/>
      <family val="2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b/>
      <sz val="9"/>
      <color rgb="FFFFFFFF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0000"/>
        <bgColor rgb="FF8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/>
      <top/>
      <bottom style="thick">
        <color theme="4" tint="0.39994506668294322"/>
      </bottom>
      <diagonal/>
    </border>
    <border>
      <left/>
      <right/>
      <top/>
      <bottom style="thick">
        <color theme="4" tint="0.39994506668294322"/>
      </bottom>
      <diagonal/>
    </border>
    <border>
      <left/>
      <right style="thick">
        <color theme="4" tint="0.39994506668294322"/>
      </right>
      <top/>
      <bottom style="thick">
        <color theme="4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/>
      <diagonal/>
    </border>
    <border>
      <left/>
      <right style="thin">
        <color rgb="FFD3D3D3"/>
      </right>
      <top/>
      <bottom/>
      <diagonal/>
    </border>
    <border>
      <left/>
      <right style="thin">
        <color rgb="FFD3D3D3"/>
      </right>
      <top style="thin">
        <color rgb="FF000000"/>
      </top>
      <bottom/>
      <diagonal/>
    </border>
  </borders>
  <cellStyleXfs count="4">
    <xf numFmtId="0" fontId="0" fillId="0" borderId="0"/>
    <xf numFmtId="0" fontId="12" fillId="0" borderId="0"/>
    <xf numFmtId="0" fontId="14" fillId="0" borderId="0" applyNumberFormat="0" applyFill="0" applyBorder="0" applyAlignment="0" applyProtection="0"/>
    <xf numFmtId="44" fontId="27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0" borderId="0" xfId="0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13" fillId="0" borderId="5" xfId="1" applyFont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3" fillId="0" borderId="10" xfId="1" applyFont="1" applyBorder="1" applyAlignment="1">
      <alignment horizontal="left"/>
    </xf>
    <xf numFmtId="0" fontId="0" fillId="0" borderId="4" xfId="0" applyBorder="1"/>
    <xf numFmtId="0" fontId="13" fillId="0" borderId="11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3" fillId="0" borderId="3" xfId="1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1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6" borderId="0" xfId="0" applyFill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6" borderId="15" xfId="0" applyFill="1" applyBorder="1"/>
    <xf numFmtId="0" fontId="0" fillId="6" borderId="16" xfId="0" applyFill="1" applyBorder="1"/>
    <xf numFmtId="0" fontId="0" fillId="6" borderId="16" xfId="0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1" fillId="4" borderId="0" xfId="0" applyFont="1" applyFill="1" applyBorder="1" applyAlignment="1">
      <alignment horizontal="left"/>
    </xf>
    <xf numFmtId="0" fontId="0" fillId="0" borderId="21" xfId="0" applyBorder="1"/>
    <xf numFmtId="0" fontId="0" fillId="0" borderId="22" xfId="0" applyBorder="1"/>
    <xf numFmtId="165" fontId="17" fillId="0" borderId="23" xfId="0" applyNumberFormat="1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2" fontId="17" fillId="0" borderId="23" xfId="0" applyNumberFormat="1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right" indent="1"/>
    </xf>
    <xf numFmtId="0" fontId="20" fillId="0" borderId="23" xfId="0" applyFont="1" applyFill="1" applyBorder="1" applyAlignment="1">
      <alignment horizontal="center" vertical="center" wrapText="1"/>
    </xf>
    <xf numFmtId="3" fontId="21" fillId="0" borderId="23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0" fontId="23" fillId="6" borderId="0" xfId="0" applyFont="1" applyFill="1"/>
    <xf numFmtId="0" fontId="24" fillId="6" borderId="0" xfId="2" applyFont="1" applyFill="1"/>
    <xf numFmtId="0" fontId="25" fillId="6" borderId="0" xfId="0" applyFont="1" applyFill="1"/>
    <xf numFmtId="0" fontId="5" fillId="0" borderId="27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/>
    <xf numFmtId="164" fontId="16" fillId="6" borderId="32" xfId="0" applyNumberFormat="1" applyFont="1" applyFill="1" applyBorder="1" applyAlignment="1">
      <alignment horizontal="center"/>
    </xf>
    <xf numFmtId="164" fontId="16" fillId="6" borderId="35" xfId="0" applyNumberFormat="1" applyFont="1" applyFill="1" applyBorder="1" applyAlignment="1">
      <alignment horizontal="center"/>
    </xf>
    <xf numFmtId="0" fontId="2" fillId="6" borderId="0" xfId="0" applyFont="1" applyFill="1"/>
    <xf numFmtId="4" fontId="0" fillId="6" borderId="0" xfId="0" applyNumberFormat="1" applyFill="1"/>
    <xf numFmtId="0" fontId="0" fillId="4" borderId="28" xfId="0" applyFill="1" applyBorder="1" applyAlignment="1" applyProtection="1">
      <alignment horizontal="center"/>
      <protection locked="0"/>
    </xf>
    <xf numFmtId="0" fontId="28" fillId="0" borderId="20" xfId="0" applyFont="1" applyBorder="1" applyAlignment="1">
      <alignment horizontal="centerContinuous" wrapText="1"/>
    </xf>
    <xf numFmtId="0" fontId="1" fillId="0" borderId="21" xfId="0" applyFont="1" applyBorder="1" applyAlignment="1">
      <alignment horizontal="centerContinuous"/>
    </xf>
    <xf numFmtId="0" fontId="1" fillId="0" borderId="22" xfId="0" applyFont="1" applyBorder="1" applyAlignment="1">
      <alignment horizontal="centerContinuous"/>
    </xf>
    <xf numFmtId="0" fontId="28" fillId="0" borderId="10" xfId="0" applyFont="1" applyBorder="1" applyAlignment="1">
      <alignment horizontal="centerContinuous" wrapText="1"/>
    </xf>
    <xf numFmtId="0" fontId="1" fillId="0" borderId="0" xfId="0" applyFont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0" fillId="0" borderId="10" xfId="0" applyBorder="1" applyAlignment="1">
      <alignment wrapText="1"/>
    </xf>
    <xf numFmtId="0" fontId="0" fillId="0" borderId="9" xfId="0" applyBorder="1"/>
    <xf numFmtId="0" fontId="0" fillId="0" borderId="8" xfId="0" applyBorder="1"/>
    <xf numFmtId="0" fontId="29" fillId="7" borderId="1" xfId="0" applyFont="1" applyFill="1" applyBorder="1" applyAlignment="1">
      <alignment horizontal="left" vertical="center" wrapText="1"/>
    </xf>
    <xf numFmtId="0" fontId="29" fillId="7" borderId="7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center" vertical="center"/>
    </xf>
    <xf numFmtId="0" fontId="29" fillId="7" borderId="41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35" fillId="0" borderId="0" xfId="2" applyFont="1"/>
    <xf numFmtId="164" fontId="16" fillId="6" borderId="59" xfId="0" applyNumberFormat="1" applyFont="1" applyFill="1" applyBorder="1" applyAlignment="1">
      <alignment horizontal="center"/>
    </xf>
    <xf numFmtId="0" fontId="0" fillId="4" borderId="68" xfId="0" applyFill="1" applyBorder="1" applyAlignment="1" applyProtection="1">
      <alignment horizontal="center"/>
      <protection locked="0"/>
    </xf>
    <xf numFmtId="164" fontId="16" fillId="6" borderId="69" xfId="0" applyNumberFormat="1" applyFont="1" applyFill="1" applyBorder="1" applyAlignment="1">
      <alignment horizontal="center"/>
    </xf>
    <xf numFmtId="44" fontId="31" fillId="0" borderId="0" xfId="3" applyFont="1" applyFill="1" applyBorder="1"/>
    <xf numFmtId="0" fontId="0" fillId="0" borderId="0" xfId="0" applyFont="1"/>
    <xf numFmtId="3" fontId="0" fillId="0" borderId="0" xfId="0" applyNumberFormat="1" applyFont="1"/>
    <xf numFmtId="167" fontId="31" fillId="4" borderId="76" xfId="0" applyNumberFormat="1" applyFont="1" applyFill="1" applyBorder="1" applyAlignment="1">
      <alignment horizontal="center"/>
    </xf>
    <xf numFmtId="0" fontId="1" fillId="4" borderId="42" xfId="0" applyFont="1" applyFill="1" applyBorder="1" applyAlignment="1" applyProtection="1">
      <alignment wrapText="1"/>
    </xf>
    <xf numFmtId="0" fontId="0" fillId="0" borderId="66" xfId="0" applyFont="1" applyBorder="1" applyAlignment="1" applyProtection="1">
      <alignment horizontal="center"/>
    </xf>
    <xf numFmtId="0" fontId="0" fillId="0" borderId="61" xfId="0" applyFont="1" applyBorder="1" applyAlignment="1" applyProtection="1">
      <alignment horizontal="center"/>
    </xf>
    <xf numFmtId="3" fontId="0" fillId="0" borderId="66" xfId="0" applyNumberFormat="1" applyFont="1" applyBorder="1" applyAlignment="1" applyProtection="1">
      <alignment horizontal="center"/>
    </xf>
    <xf numFmtId="0" fontId="0" fillId="0" borderId="44" xfId="0" applyFont="1" applyBorder="1" applyProtection="1"/>
    <xf numFmtId="0" fontId="31" fillId="4" borderId="45" xfId="0" applyFont="1" applyFill="1" applyBorder="1" applyAlignment="1" applyProtection="1">
      <alignment wrapText="1"/>
    </xf>
    <xf numFmtId="167" fontId="31" fillId="4" borderId="76" xfId="0" applyNumberFormat="1" applyFont="1" applyFill="1" applyBorder="1" applyAlignment="1" applyProtection="1">
      <alignment horizontal="center"/>
    </xf>
    <xf numFmtId="10" fontId="31" fillId="0" borderId="25" xfId="0" applyNumberFormat="1" applyFont="1" applyBorder="1" applyAlignment="1" applyProtection="1">
      <alignment horizontal="center"/>
    </xf>
    <xf numFmtId="0" fontId="31" fillId="0" borderId="46" xfId="0" applyFont="1" applyBorder="1" applyAlignment="1" applyProtection="1">
      <alignment vertical="center"/>
    </xf>
    <xf numFmtId="0" fontId="31" fillId="4" borderId="47" xfId="0" applyFont="1" applyFill="1" applyBorder="1" applyAlignment="1" applyProtection="1">
      <alignment wrapText="1"/>
    </xf>
    <xf numFmtId="167" fontId="31" fillId="0" borderId="67" xfId="0" applyNumberFormat="1" applyFont="1" applyBorder="1" applyAlignment="1" applyProtection="1">
      <alignment horizontal="center"/>
    </xf>
    <xf numFmtId="10" fontId="31" fillId="0" borderId="63" xfId="0" applyNumberFormat="1" applyFont="1" applyBorder="1" applyAlignment="1" applyProtection="1">
      <alignment horizontal="center"/>
    </xf>
    <xf numFmtId="3" fontId="31" fillId="0" borderId="67" xfId="0" applyNumberFormat="1" applyFont="1" applyBorder="1" applyAlignment="1" applyProtection="1">
      <alignment horizontal="center"/>
    </xf>
    <xf numFmtId="0" fontId="31" fillId="0" borderId="49" xfId="0" applyFont="1" applyBorder="1" applyProtection="1"/>
    <xf numFmtId="0" fontId="32" fillId="4" borderId="42" xfId="0" applyFont="1" applyFill="1" applyBorder="1" applyAlignment="1" applyProtection="1">
      <alignment wrapText="1"/>
    </xf>
    <xf numFmtId="167" fontId="31" fillId="0" borderId="66" xfId="0" applyNumberFormat="1" applyFont="1" applyBorder="1" applyAlignment="1" applyProtection="1">
      <alignment horizontal="center"/>
    </xf>
    <xf numFmtId="10" fontId="31" fillId="0" borderId="61" xfId="0" applyNumberFormat="1" applyFont="1" applyBorder="1" applyAlignment="1" applyProtection="1">
      <alignment horizontal="center"/>
    </xf>
    <xf numFmtId="167" fontId="31" fillId="0" borderId="65" xfId="0" applyNumberFormat="1" applyFont="1" applyBorder="1" applyAlignment="1" applyProtection="1">
      <alignment horizontal="center"/>
    </xf>
    <xf numFmtId="0" fontId="31" fillId="0" borderId="44" xfId="0" applyFont="1" applyBorder="1" applyProtection="1"/>
    <xf numFmtId="0" fontId="31" fillId="4" borderId="50" xfId="0" applyFont="1" applyFill="1" applyBorder="1" applyAlignment="1" applyProtection="1">
      <alignment wrapText="1"/>
    </xf>
    <xf numFmtId="10" fontId="31" fillId="0" borderId="61" xfId="0" applyNumberFormat="1" applyFont="1" applyFill="1" applyBorder="1" applyAlignment="1" applyProtection="1">
      <alignment horizontal="center"/>
    </xf>
    <xf numFmtId="0" fontId="31" fillId="0" borderId="51" xfId="0" applyFont="1" applyBorder="1" applyProtection="1"/>
    <xf numFmtId="10" fontId="31" fillId="0" borderId="25" xfId="0" applyNumberFormat="1" applyFont="1" applyFill="1" applyBorder="1" applyAlignment="1" applyProtection="1">
      <alignment horizontal="center"/>
    </xf>
    <xf numFmtId="0" fontId="31" fillId="0" borderId="46" xfId="0" applyFont="1" applyBorder="1" applyProtection="1"/>
    <xf numFmtId="167" fontId="31" fillId="0" borderId="65" xfId="3" applyNumberFormat="1" applyFont="1" applyFill="1" applyBorder="1" applyAlignment="1" applyProtection="1">
      <alignment horizontal="center"/>
    </xf>
    <xf numFmtId="3" fontId="31" fillId="0" borderId="65" xfId="0" applyNumberFormat="1" applyFont="1" applyFill="1" applyBorder="1" applyAlignment="1" applyProtection="1">
      <alignment horizontal="center"/>
    </xf>
    <xf numFmtId="0" fontId="31" fillId="4" borderId="45" xfId="0" applyFont="1" applyFill="1" applyBorder="1" applyAlignment="1" applyProtection="1">
      <alignment horizontal="left" wrapText="1" indent="4"/>
    </xf>
    <xf numFmtId="0" fontId="31" fillId="4" borderId="52" xfId="0" applyFont="1" applyFill="1" applyBorder="1" applyAlignment="1" applyProtection="1">
      <alignment wrapText="1"/>
    </xf>
    <xf numFmtId="10" fontId="31" fillId="0" borderId="62" xfId="0" applyNumberFormat="1" applyFont="1" applyFill="1" applyBorder="1" applyAlignment="1" applyProtection="1">
      <alignment horizontal="center"/>
    </xf>
    <xf numFmtId="0" fontId="31" fillId="0" borderId="54" xfId="0" applyFont="1" applyBorder="1" applyProtection="1"/>
    <xf numFmtId="0" fontId="31" fillId="4" borderId="55" xfId="0" applyFont="1" applyFill="1" applyBorder="1" applyAlignment="1" applyProtection="1">
      <alignment wrapText="1"/>
    </xf>
    <xf numFmtId="0" fontId="31" fillId="0" borderId="56" xfId="0" applyFont="1" applyBorder="1" applyProtection="1"/>
    <xf numFmtId="0" fontId="31" fillId="4" borderId="10" xfId="0" applyFont="1" applyFill="1" applyBorder="1" applyAlignment="1" applyProtection="1">
      <alignment wrapText="1"/>
    </xf>
    <xf numFmtId="10" fontId="31" fillId="0" borderId="65" xfId="3" applyNumberFormat="1" applyFont="1" applyFill="1" applyBorder="1" applyAlignment="1" applyProtection="1">
      <alignment horizontal="center"/>
    </xf>
    <xf numFmtId="3" fontId="31" fillId="0" borderId="43" xfId="0" applyNumberFormat="1" applyFont="1" applyBorder="1" applyAlignment="1" applyProtection="1">
      <alignment horizontal="center"/>
    </xf>
    <xf numFmtId="0" fontId="31" fillId="0" borderId="9" xfId="0" applyFont="1" applyBorder="1" applyProtection="1"/>
    <xf numFmtId="0" fontId="31" fillId="4" borderId="57" xfId="0" applyFont="1" applyFill="1" applyBorder="1" applyAlignment="1" applyProtection="1">
      <alignment wrapText="1"/>
    </xf>
    <xf numFmtId="10" fontId="31" fillId="0" borderId="63" xfId="0" applyNumberFormat="1" applyFont="1" applyFill="1" applyBorder="1" applyAlignment="1" applyProtection="1">
      <alignment horizontal="center"/>
    </xf>
    <xf numFmtId="0" fontId="31" fillId="0" borderId="58" xfId="0" applyFont="1" applyBorder="1" applyProtection="1"/>
    <xf numFmtId="0" fontId="32" fillId="4" borderId="71" xfId="0" applyFont="1" applyFill="1" applyBorder="1" applyAlignment="1" applyProtection="1">
      <alignment wrapText="1"/>
    </xf>
    <xf numFmtId="44" fontId="31" fillId="0" borderId="65" xfId="3" applyFont="1" applyFill="1" applyBorder="1" applyAlignment="1" applyProtection="1">
      <alignment horizontal="center"/>
    </xf>
    <xf numFmtId="10" fontId="31" fillId="0" borderId="73" xfId="0" applyNumberFormat="1" applyFont="1" applyFill="1" applyBorder="1" applyAlignment="1" applyProtection="1">
      <alignment horizontal="center"/>
    </xf>
    <xf numFmtId="0" fontId="31" fillId="0" borderId="74" xfId="0" applyFont="1" applyBorder="1" applyProtection="1"/>
    <xf numFmtId="0" fontId="31" fillId="4" borderId="60" xfId="0" applyFont="1" applyFill="1" applyBorder="1" applyAlignment="1" applyProtection="1">
      <alignment wrapText="1"/>
    </xf>
    <xf numFmtId="0" fontId="31" fillId="4" borderId="72" xfId="0" applyFont="1" applyFill="1" applyBorder="1" applyAlignment="1" applyProtection="1">
      <alignment wrapText="1"/>
    </xf>
    <xf numFmtId="0" fontId="36" fillId="0" borderId="0" xfId="0" applyFont="1" applyAlignment="1" applyProtection="1">
      <alignment horizontal="right" wrapText="1"/>
    </xf>
    <xf numFmtId="44" fontId="31" fillId="0" borderId="43" xfId="3" applyFont="1" applyFill="1" applyBorder="1" applyAlignment="1" applyProtection="1">
      <alignment horizontal="center"/>
    </xf>
    <xf numFmtId="44" fontId="31" fillId="0" borderId="23" xfId="3" applyFont="1" applyFill="1" applyBorder="1" applyAlignment="1" applyProtection="1">
      <alignment horizontal="center"/>
    </xf>
    <xf numFmtId="10" fontId="31" fillId="0" borderId="77" xfId="3" applyNumberFormat="1" applyFont="1" applyFill="1" applyBorder="1" applyAlignment="1" applyProtection="1">
      <alignment horizontal="center"/>
    </xf>
    <xf numFmtId="44" fontId="31" fillId="0" borderId="48" xfId="3" applyFont="1" applyFill="1" applyBorder="1" applyAlignment="1" applyProtection="1">
      <alignment horizontal="center"/>
    </xf>
    <xf numFmtId="167" fontId="36" fillId="0" borderId="1" xfId="3" applyNumberFormat="1" applyFont="1" applyFill="1" applyBorder="1" applyProtection="1"/>
    <xf numFmtId="10" fontId="0" fillId="0" borderId="25" xfId="0" applyNumberFormat="1" applyFont="1" applyBorder="1" applyProtection="1"/>
    <xf numFmtId="10" fontId="0" fillId="0" borderId="63" xfId="0" applyNumberFormat="1" applyFont="1" applyBorder="1" applyProtection="1"/>
    <xf numFmtId="0" fontId="0" fillId="0" borderId="0" xfId="0" applyFont="1" applyProtection="1"/>
    <xf numFmtId="3" fontId="31" fillId="0" borderId="43" xfId="0" applyNumberFormat="1" applyFont="1" applyFill="1" applyBorder="1" applyAlignment="1" applyProtection="1">
      <alignment horizontal="center"/>
    </xf>
    <xf numFmtId="3" fontId="31" fillId="0" borderId="23" xfId="0" applyNumberFormat="1" applyFont="1" applyBorder="1" applyAlignment="1" applyProtection="1">
      <alignment horizontal="center"/>
    </xf>
    <xf numFmtId="3" fontId="0" fillId="0" borderId="23" xfId="0" applyNumberFormat="1" applyFont="1" applyBorder="1" applyProtection="1"/>
    <xf numFmtId="3" fontId="31" fillId="0" borderId="53" xfId="0" applyNumberFormat="1" applyFont="1" applyFill="1" applyBorder="1" applyAlignment="1" applyProtection="1">
      <alignment horizontal="center"/>
    </xf>
    <xf numFmtId="3" fontId="0" fillId="0" borderId="48" xfId="0" applyNumberFormat="1" applyFont="1" applyBorder="1" applyProtection="1"/>
    <xf numFmtId="0" fontId="31" fillId="0" borderId="64" xfId="0" applyFont="1" applyBorder="1" applyProtection="1"/>
    <xf numFmtId="0" fontId="31" fillId="0" borderId="75" xfId="0" applyFont="1" applyBorder="1" applyProtection="1"/>
    <xf numFmtId="0" fontId="0" fillId="0" borderId="58" xfId="0" applyFont="1" applyBorder="1" applyProtection="1"/>
    <xf numFmtId="0" fontId="37" fillId="0" borderId="70" xfId="0" applyFont="1" applyFill="1" applyBorder="1" applyAlignment="1" applyProtection="1">
      <alignment horizontal="right"/>
    </xf>
    <xf numFmtId="0" fontId="33" fillId="0" borderId="0" xfId="0" applyFont="1" applyAlignment="1" applyProtection="1">
      <alignment horizontal="left" vertical="center"/>
    </xf>
    <xf numFmtId="167" fontId="31" fillId="4" borderId="76" xfId="3" applyNumberFormat="1" applyFont="1" applyFill="1" applyBorder="1" applyAlignment="1" applyProtection="1">
      <alignment horizontal="center"/>
      <protection locked="0"/>
    </xf>
    <xf numFmtId="0" fontId="38" fillId="0" borderId="0" xfId="0" applyFont="1"/>
    <xf numFmtId="0" fontId="26" fillId="6" borderId="0" xfId="0" quotePrefix="1" applyFont="1" applyFill="1"/>
    <xf numFmtId="0" fontId="39" fillId="6" borderId="0" xfId="0" applyFont="1" applyFill="1"/>
    <xf numFmtId="167" fontId="31" fillId="0" borderId="76" xfId="3" applyNumberFormat="1" applyFont="1" applyFill="1" applyBorder="1" applyAlignment="1" applyProtection="1">
      <alignment horizontal="center"/>
    </xf>
    <xf numFmtId="0" fontId="41" fillId="8" borderId="83" xfId="0" applyFont="1" applyFill="1" applyBorder="1" applyAlignment="1">
      <alignment vertical="top" wrapText="1" readingOrder="1"/>
    </xf>
    <xf numFmtId="0" fontId="40" fillId="0" borderId="82" xfId="0" applyFont="1" applyBorder="1" applyAlignment="1">
      <alignment vertical="top" wrapText="1" readingOrder="1"/>
    </xf>
    <xf numFmtId="0" fontId="43" fillId="0" borderId="82" xfId="0" applyFont="1" applyBorder="1" applyAlignment="1">
      <alignment vertical="top" wrapText="1" readingOrder="1"/>
    </xf>
    <xf numFmtId="169" fontId="44" fillId="0" borderId="82" xfId="0" applyNumberFormat="1" applyFont="1" applyBorder="1" applyAlignment="1">
      <alignment vertical="top" wrapText="1" readingOrder="1"/>
    </xf>
    <xf numFmtId="170" fontId="44" fillId="0" borderId="82" xfId="0" applyNumberFormat="1" applyFont="1" applyBorder="1" applyAlignment="1">
      <alignment vertical="top" wrapText="1" readingOrder="1"/>
    </xf>
    <xf numFmtId="0" fontId="43" fillId="0" borderId="86" xfId="0" applyFont="1" applyBorder="1" applyAlignment="1">
      <alignment vertical="top" wrapText="1" readingOrder="1"/>
    </xf>
    <xf numFmtId="0" fontId="44" fillId="0" borderId="86" xfId="0" applyNumberFormat="1" applyFont="1" applyBorder="1" applyAlignment="1">
      <alignment horizontal="right" vertical="top" wrapText="1" readingOrder="1"/>
    </xf>
    <xf numFmtId="0" fontId="43" fillId="0" borderId="83" xfId="0" applyFont="1" applyBorder="1" applyAlignment="1">
      <alignment vertical="top" wrapText="1" readingOrder="1"/>
    </xf>
    <xf numFmtId="169" fontId="44" fillId="0" borderId="83" xfId="0" applyNumberFormat="1" applyFont="1" applyBorder="1" applyAlignment="1">
      <alignment vertical="top" wrapText="1" readingOrder="1"/>
    </xf>
    <xf numFmtId="0" fontId="44" fillId="0" borderId="86" xfId="0" applyFont="1" applyBorder="1" applyAlignment="1">
      <alignment horizontal="right" vertical="top" wrapText="1" readingOrder="1"/>
    </xf>
    <xf numFmtId="0" fontId="0" fillId="0" borderId="5" xfId="0" applyBorder="1"/>
    <xf numFmtId="0" fontId="0" fillId="0" borderId="3" xfId="0" applyBorder="1"/>
    <xf numFmtId="0" fontId="0" fillId="4" borderId="0" xfId="0" applyFill="1" applyBorder="1" applyAlignment="1">
      <alignment horizontal="left" indent="1"/>
    </xf>
    <xf numFmtId="164" fontId="39" fillId="6" borderId="0" xfId="0" applyNumberFormat="1" applyFont="1" applyFill="1"/>
    <xf numFmtId="167" fontId="31" fillId="4" borderId="78" xfId="0" applyNumberFormat="1" applyFont="1" applyFill="1" applyBorder="1" applyAlignment="1" applyProtection="1">
      <alignment horizontal="center"/>
    </xf>
    <xf numFmtId="167" fontId="31" fillId="4" borderId="76" xfId="3" applyNumberFormat="1" applyFont="1" applyFill="1" applyBorder="1" applyAlignment="1" applyProtection="1">
      <alignment horizontal="center"/>
    </xf>
    <xf numFmtId="168" fontId="31" fillId="4" borderId="76" xfId="3" applyNumberFormat="1" applyFont="1" applyFill="1" applyBorder="1" applyAlignment="1" applyProtection="1">
      <alignment horizontal="center"/>
    </xf>
    <xf numFmtId="168" fontId="31" fillId="4" borderId="78" xfId="3" applyNumberFormat="1" applyFont="1" applyFill="1" applyBorder="1" applyAlignment="1" applyProtection="1">
      <alignment horizontal="center"/>
    </xf>
    <xf numFmtId="0" fontId="22" fillId="6" borderId="0" xfId="0" applyFont="1" applyFill="1" applyBorder="1" applyAlignment="1">
      <alignment horizontal="center"/>
    </xf>
    <xf numFmtId="0" fontId="42" fillId="8" borderId="87" xfId="0" applyFont="1" applyFill="1" applyBorder="1" applyAlignment="1">
      <alignment vertical="top" wrapText="1" readingOrder="1"/>
    </xf>
    <xf numFmtId="0" fontId="42" fillId="8" borderId="85" xfId="0" applyFont="1" applyFill="1" applyBorder="1" applyAlignment="1">
      <alignment vertical="top" wrapText="1" readingOrder="1"/>
    </xf>
    <xf numFmtId="0" fontId="42" fillId="8" borderId="84" xfId="0" applyFont="1" applyFill="1" applyBorder="1" applyAlignment="1">
      <alignment vertical="top" wrapText="1" readingOrder="1"/>
    </xf>
    <xf numFmtId="0" fontId="40" fillId="0" borderId="79" xfId="0" applyFont="1" applyBorder="1" applyAlignment="1">
      <alignment vertical="top" wrapText="1" readingOrder="1"/>
    </xf>
    <xf numFmtId="0" fontId="40" fillId="0" borderId="80" xfId="0" applyFont="1" applyBorder="1" applyAlignment="1">
      <alignment vertical="top" wrapText="1" readingOrder="1"/>
    </xf>
    <xf numFmtId="0" fontId="40" fillId="0" borderId="81" xfId="0" applyFont="1" applyBorder="1" applyAlignment="1">
      <alignment vertical="top" wrapText="1" readingOrder="1"/>
    </xf>
    <xf numFmtId="0" fontId="40" fillId="0" borderId="82" xfId="0" applyFont="1" applyBorder="1" applyAlignment="1">
      <alignment vertical="top" wrapText="1" readingOrder="1"/>
    </xf>
    <xf numFmtId="0" fontId="42" fillId="8" borderId="89" xfId="0" applyFont="1" applyFill="1" applyBorder="1" applyAlignment="1">
      <alignment vertical="top" wrapText="1" readingOrder="1"/>
    </xf>
    <xf numFmtId="0" fontId="42" fillId="8" borderId="88" xfId="0" applyFont="1" applyFill="1" applyBorder="1" applyAlignment="1">
      <alignment vertical="top" wrapText="1" readingOrder="1"/>
    </xf>
    <xf numFmtId="0" fontId="42" fillId="8" borderId="86" xfId="0" applyFont="1" applyFill="1" applyBorder="1" applyAlignment="1">
      <alignment vertical="top" wrapText="1" readingOrder="1"/>
    </xf>
    <xf numFmtId="0" fontId="45" fillId="8" borderId="87" xfId="0" applyFont="1" applyFill="1" applyBorder="1" applyAlignment="1">
      <alignment vertical="top" wrapText="1" readingOrder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9" fillId="6" borderId="0" xfId="0" applyFont="1" applyFill="1" applyAlignment="1">
      <alignment horizontal="left" wrapText="1"/>
    </xf>
    <xf numFmtId="166" fontId="18" fillId="0" borderId="33" xfId="0" applyNumberFormat="1" applyFont="1" applyBorder="1" applyAlignment="1">
      <alignment horizontal="center"/>
    </xf>
    <xf numFmtId="166" fontId="18" fillId="0" borderId="34" xfId="0" applyNumberFormat="1" applyFont="1" applyBorder="1" applyAlignment="1">
      <alignment horizontal="center"/>
    </xf>
    <xf numFmtId="166" fontId="18" fillId="0" borderId="35" xfId="0" applyNumberFormat="1" applyFont="1" applyBorder="1" applyAlignment="1">
      <alignment horizontal="center"/>
    </xf>
    <xf numFmtId="0" fontId="19" fillId="5" borderId="12" xfId="0" applyFont="1" applyFill="1" applyBorder="1" applyAlignment="1">
      <alignment horizontal="center" vertical="top"/>
    </xf>
    <xf numFmtId="0" fontId="19" fillId="5" borderId="13" xfId="0" applyFont="1" applyFill="1" applyBorder="1" applyAlignment="1">
      <alignment horizontal="center" vertical="top"/>
    </xf>
    <xf numFmtId="0" fontId="19" fillId="5" borderId="14" xfId="0" applyFont="1" applyFill="1" applyBorder="1" applyAlignment="1">
      <alignment horizontal="center" vertical="top"/>
    </xf>
    <xf numFmtId="166" fontId="16" fillId="0" borderId="34" xfId="0" applyNumberFormat="1" applyFont="1" applyBorder="1" applyAlignment="1">
      <alignment horizontal="center"/>
    </xf>
    <xf numFmtId="166" fontId="16" fillId="0" borderId="35" xfId="0" applyNumberFormat="1" applyFont="1" applyBorder="1" applyAlignment="1">
      <alignment horizontal="center"/>
    </xf>
    <xf numFmtId="0" fontId="22" fillId="4" borderId="29" xfId="0" applyNumberFormat="1" applyFont="1" applyFill="1" applyBorder="1" applyAlignment="1" applyProtection="1">
      <alignment horizontal="center"/>
      <protection locked="0"/>
    </xf>
    <xf numFmtId="0" fontId="22" fillId="4" borderId="30" xfId="0" applyNumberFormat="1" applyFont="1" applyFill="1" applyBorder="1" applyAlignment="1" applyProtection="1">
      <alignment horizontal="center"/>
      <protection locked="0"/>
    </xf>
    <xf numFmtId="0" fontId="22" fillId="4" borderId="31" xfId="0" applyNumberFormat="1" applyFont="1" applyFill="1" applyBorder="1" applyAlignment="1" applyProtection="1">
      <alignment horizontal="center"/>
      <protection locked="0"/>
    </xf>
    <xf numFmtId="0" fontId="22" fillId="4" borderId="0" xfId="0" applyFont="1" applyFill="1" applyBorder="1" applyAlignment="1">
      <alignment horizontal="center"/>
    </xf>
    <xf numFmtId="166" fontId="16" fillId="0" borderId="33" xfId="0" applyNumberFormat="1" applyFont="1" applyBorder="1" applyAlignment="1">
      <alignment horizontal="center"/>
    </xf>
    <xf numFmtId="166" fontId="22" fillId="4" borderId="29" xfId="0" applyNumberFormat="1" applyFont="1" applyFill="1" applyBorder="1" applyAlignment="1" applyProtection="1">
      <alignment horizontal="center"/>
      <protection locked="0"/>
    </xf>
    <xf numFmtId="166" fontId="22" fillId="4" borderId="30" xfId="0" applyNumberFormat="1" applyFont="1" applyFill="1" applyBorder="1" applyAlignment="1" applyProtection="1">
      <alignment horizontal="center"/>
      <protection locked="0"/>
    </xf>
    <xf numFmtId="166" fontId="22" fillId="4" borderId="31" xfId="0" applyNumberFormat="1" applyFont="1" applyFill="1" applyBorder="1" applyAlignment="1" applyProtection="1">
      <alignment horizontal="center"/>
      <protection locked="0"/>
    </xf>
    <xf numFmtId="2" fontId="16" fillId="6" borderId="33" xfId="0" applyNumberFormat="1" applyFont="1" applyFill="1" applyBorder="1" applyAlignment="1" applyProtection="1">
      <alignment horizontal="center"/>
      <protection locked="0"/>
    </xf>
    <xf numFmtId="2" fontId="16" fillId="6" borderId="34" xfId="0" applyNumberFormat="1" applyFont="1" applyFill="1" applyBorder="1" applyAlignment="1" applyProtection="1">
      <alignment horizontal="center"/>
      <protection locked="0"/>
    </xf>
    <xf numFmtId="2" fontId="16" fillId="6" borderId="35" xfId="0" applyNumberFormat="1" applyFont="1" applyFill="1" applyBorder="1" applyAlignment="1" applyProtection="1">
      <alignment horizontal="center"/>
      <protection locked="0"/>
    </xf>
    <xf numFmtId="2" fontId="16" fillId="6" borderId="36" xfId="0" applyNumberFormat="1" applyFont="1" applyFill="1" applyBorder="1" applyAlignment="1" applyProtection="1">
      <alignment horizontal="center"/>
    </xf>
    <xf numFmtId="2" fontId="16" fillId="6" borderId="37" xfId="0" applyNumberFormat="1" applyFont="1" applyFill="1" applyBorder="1" applyAlignment="1" applyProtection="1">
      <alignment horizontal="center"/>
    </xf>
    <xf numFmtId="2" fontId="16" fillId="6" borderId="38" xfId="0" applyNumberFormat="1" applyFont="1" applyFill="1" applyBorder="1" applyAlignment="1" applyProtection="1">
      <alignment horizontal="center"/>
    </xf>
    <xf numFmtId="166" fontId="22" fillId="6" borderId="0" xfId="0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0" fillId="4" borderId="29" xfId="0" applyFill="1" applyBorder="1" applyAlignment="1" applyProtection="1">
      <alignment horizontal="left"/>
      <protection locked="0"/>
    </xf>
    <xf numFmtId="0" fontId="0" fillId="4" borderId="30" xfId="0" applyFill="1" applyBorder="1" applyAlignment="1" applyProtection="1">
      <alignment horizontal="left"/>
      <protection locked="0"/>
    </xf>
    <xf numFmtId="0" fontId="0" fillId="4" borderId="31" xfId="0" applyFill="1" applyBorder="1" applyAlignment="1" applyProtection="1">
      <alignment horizontal="left"/>
      <protection locked="0"/>
    </xf>
    <xf numFmtId="0" fontId="0" fillId="6" borderId="0" xfId="0" applyFill="1" applyAlignment="1">
      <alignment horizontal="center"/>
    </xf>
    <xf numFmtId="0" fontId="0" fillId="6" borderId="29" xfId="0" applyFill="1" applyBorder="1" applyAlignment="1" applyProtection="1">
      <alignment horizontal="center"/>
      <protection locked="0"/>
    </xf>
    <xf numFmtId="0" fontId="0" fillId="6" borderId="30" xfId="0" applyFill="1" applyBorder="1" applyAlignment="1" applyProtection="1">
      <alignment horizontal="center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10" fillId="6" borderId="0" xfId="0" applyFont="1" applyFill="1" applyBorder="1" applyAlignment="1">
      <alignment horizontal="center"/>
    </xf>
    <xf numFmtId="0" fontId="33" fillId="0" borderId="27" xfId="0" applyFont="1" applyBorder="1" applyAlignment="1">
      <alignment horizontal="left" wrapText="1"/>
    </xf>
    <xf numFmtId="0" fontId="33" fillId="0" borderId="39" xfId="0" applyFont="1" applyBorder="1" applyAlignment="1">
      <alignment horizontal="left" wrapText="1"/>
    </xf>
    <xf numFmtId="0" fontId="14" fillId="6" borderId="0" xfId="2" applyFill="1"/>
  </cellXfs>
  <cellStyles count="4">
    <cellStyle name="Currency" xfId="3" builtinId="4"/>
    <cellStyle name="Hyperlink" xfId="2" builtinId="8"/>
    <cellStyle name="Normal" xfId="0" builtinId="0"/>
    <cellStyle name="Normal_Data" xfId="1" xr:uid="{AAF2B122-1FED-482C-9137-7435C25E9FEF}"/>
  </cellStyles>
  <dxfs count="12">
    <dxf>
      <font>
        <color theme="0"/>
      </font>
      <border>
        <left/>
        <right/>
        <top/>
        <bottom/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0" tint="-0.499984740745262"/>
      </font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color theme="0"/>
      </font>
    </dxf>
    <dxf>
      <font>
        <b val="0"/>
        <i val="0"/>
        <color theme="0" tint="-0.499984740745262"/>
      </font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/>
        <horizontal/>
      </border>
    </dxf>
    <dxf>
      <font>
        <color theme="0"/>
      </font>
    </dxf>
    <dxf>
      <font>
        <b val="0"/>
        <i val="0"/>
        <color theme="0" tint="-0.499984740745262"/>
      </font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1600201</xdr:colOff>
      <xdr:row>0</xdr:row>
      <xdr:rowOff>0</xdr:rowOff>
    </xdr:from>
    <xdr:to>
      <xdr:col>4</xdr:col>
      <xdr:colOff>2127250</xdr:colOff>
      <xdr:row>3</xdr:row>
      <xdr:rowOff>150528</xdr:rowOff>
    </xdr:to>
    <xdr:pic>
      <xdr:nvPicPr>
        <xdr:cNvPr id="3" name="Picture 2" descr="UNDP_Logo-Blue-Tagline-ENG.png">
          <a:extLst>
            <a:ext uri="{FF2B5EF4-FFF2-40B4-BE49-F238E27FC236}">
              <a16:creationId xmlns:a16="http://schemas.microsoft.com/office/drawing/2014/main" id="{1125E13F-CB66-4538-86E9-DCEB82741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3651" y="0"/>
          <a:ext cx="527049" cy="804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icsc.un.org/Home/DataMobility" TargetMode="External"/><Relationship Id="rId2" Type="http://schemas.openxmlformats.org/officeDocument/2006/relationships/hyperlink" Target="https://icsc.un.org/Home/DataDangerPay" TargetMode="External"/><Relationship Id="rId1" Type="http://schemas.openxmlformats.org/officeDocument/2006/relationships/hyperlink" Target="https://icsc.un.org/Home/GetDataFile/6657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opp.undp.org/UNDP_POPP_DOCUMENT_LIBRARY/Public/HR_Non-Staff_International%20Personnel%20Services%20Agreement_IPSA.docx?web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14FD-6775-4C44-8D48-99FC3B3D030A}">
  <dimension ref="A2:A659"/>
  <sheetViews>
    <sheetView workbookViewId="0">
      <selection activeCell="A4" sqref="A4"/>
    </sheetView>
  </sheetViews>
  <sheetFormatPr defaultRowHeight="14.5" x14ac:dyDescent="0.35"/>
  <cols>
    <col min="1" max="1" width="17" bestFit="1" customWidth="1"/>
  </cols>
  <sheetData>
    <row r="2" spans="1:1" x14ac:dyDescent="0.35">
      <c r="A2" s="1" t="s">
        <v>0</v>
      </c>
    </row>
    <row r="3" spans="1:1" x14ac:dyDescent="0.35">
      <c r="A3" t="s">
        <v>1</v>
      </c>
    </row>
    <row r="4" spans="1:1" x14ac:dyDescent="0.35">
      <c r="A4" t="s">
        <v>653</v>
      </c>
    </row>
    <row r="5" spans="1:1" x14ac:dyDescent="0.35">
      <c r="A5" t="s">
        <v>652</v>
      </c>
    </row>
    <row r="7" spans="1:1" x14ac:dyDescent="0.35">
      <c r="A7" s="1" t="s">
        <v>2</v>
      </c>
    </row>
    <row r="8" spans="1:1" x14ac:dyDescent="0.35">
      <c r="A8" t="s">
        <v>27</v>
      </c>
    </row>
    <row r="9" spans="1:1" x14ac:dyDescent="0.35">
      <c r="A9" t="s">
        <v>26</v>
      </c>
    </row>
    <row r="10" spans="1:1" x14ac:dyDescent="0.35">
      <c r="A10" t="s">
        <v>655</v>
      </c>
    </row>
    <row r="11" spans="1:1" x14ac:dyDescent="0.35">
      <c r="A11" t="s">
        <v>654</v>
      </c>
    </row>
    <row r="14" spans="1:1" ht="15" thickBot="1" x14ac:dyDescent="0.4">
      <c r="A14" s="23" t="s">
        <v>61</v>
      </c>
    </row>
    <row r="15" spans="1:1" x14ac:dyDescent="0.35">
      <c r="A15" s="24" t="s">
        <v>62</v>
      </c>
    </row>
    <row r="16" spans="1:1" x14ac:dyDescent="0.35">
      <c r="A16" s="25" t="s">
        <v>63</v>
      </c>
    </row>
    <row r="17" spans="1:1" x14ac:dyDescent="0.35">
      <c r="A17" s="25" t="s">
        <v>64</v>
      </c>
    </row>
    <row r="18" spans="1:1" x14ac:dyDescent="0.35">
      <c r="A18" s="25" t="s">
        <v>65</v>
      </c>
    </row>
    <row r="19" spans="1:1" x14ac:dyDescent="0.35">
      <c r="A19" s="25" t="s">
        <v>66</v>
      </c>
    </row>
    <row r="20" spans="1:1" x14ac:dyDescent="0.35">
      <c r="A20" s="25" t="s">
        <v>67</v>
      </c>
    </row>
    <row r="21" spans="1:1" x14ac:dyDescent="0.35">
      <c r="A21" s="25" t="s">
        <v>68</v>
      </c>
    </row>
    <row r="22" spans="1:1" x14ac:dyDescent="0.35">
      <c r="A22" s="25" t="s">
        <v>69</v>
      </c>
    </row>
    <row r="23" spans="1:1" x14ac:dyDescent="0.35">
      <c r="A23" s="25" t="s">
        <v>70</v>
      </c>
    </row>
    <row r="24" spans="1:1" x14ac:dyDescent="0.35">
      <c r="A24" s="25" t="s">
        <v>71</v>
      </c>
    </row>
    <row r="25" spans="1:1" x14ac:dyDescent="0.35">
      <c r="A25" s="25" t="s">
        <v>72</v>
      </c>
    </row>
    <row r="26" spans="1:1" x14ac:dyDescent="0.35">
      <c r="A26" s="26" t="s">
        <v>73</v>
      </c>
    </row>
    <row r="27" spans="1:1" x14ac:dyDescent="0.35">
      <c r="A27" s="26" t="s">
        <v>74</v>
      </c>
    </row>
    <row r="28" spans="1:1" x14ac:dyDescent="0.35">
      <c r="A28" s="25" t="s">
        <v>75</v>
      </c>
    </row>
    <row r="29" spans="1:1" x14ac:dyDescent="0.35">
      <c r="A29" s="25" t="s">
        <v>76</v>
      </c>
    </row>
    <row r="30" spans="1:1" x14ac:dyDescent="0.35">
      <c r="A30" s="25" t="s">
        <v>77</v>
      </c>
    </row>
    <row r="31" spans="1:1" x14ac:dyDescent="0.35">
      <c r="A31" s="25" t="s">
        <v>78</v>
      </c>
    </row>
    <row r="32" spans="1:1" x14ac:dyDescent="0.35">
      <c r="A32" s="25" t="s">
        <v>79</v>
      </c>
    </row>
    <row r="33" spans="1:1" x14ac:dyDescent="0.35">
      <c r="A33" s="25" t="s">
        <v>80</v>
      </c>
    </row>
    <row r="34" spans="1:1" x14ac:dyDescent="0.35">
      <c r="A34" s="25" t="s">
        <v>81</v>
      </c>
    </row>
    <row r="35" spans="1:1" x14ac:dyDescent="0.35">
      <c r="A35" s="25" t="s">
        <v>82</v>
      </c>
    </row>
    <row r="36" spans="1:1" x14ac:dyDescent="0.35">
      <c r="A36" s="25" t="s">
        <v>83</v>
      </c>
    </row>
    <row r="37" spans="1:1" x14ac:dyDescent="0.35">
      <c r="A37" s="25" t="s">
        <v>84</v>
      </c>
    </row>
    <row r="38" spans="1:1" x14ac:dyDescent="0.35">
      <c r="A38" s="25" t="s">
        <v>85</v>
      </c>
    </row>
    <row r="39" spans="1:1" x14ac:dyDescent="0.35">
      <c r="A39" s="25" t="s">
        <v>86</v>
      </c>
    </row>
    <row r="40" spans="1:1" x14ac:dyDescent="0.35">
      <c r="A40" s="25" t="s">
        <v>87</v>
      </c>
    </row>
    <row r="41" spans="1:1" x14ac:dyDescent="0.35">
      <c r="A41" s="25" t="s">
        <v>88</v>
      </c>
    </row>
    <row r="42" spans="1:1" x14ac:dyDescent="0.35">
      <c r="A42" s="25" t="s">
        <v>89</v>
      </c>
    </row>
    <row r="43" spans="1:1" x14ac:dyDescent="0.35">
      <c r="A43" s="25" t="s">
        <v>90</v>
      </c>
    </row>
    <row r="44" spans="1:1" x14ac:dyDescent="0.35">
      <c r="A44" s="25" t="s">
        <v>91</v>
      </c>
    </row>
    <row r="45" spans="1:1" x14ac:dyDescent="0.35">
      <c r="A45" s="25" t="s">
        <v>92</v>
      </c>
    </row>
    <row r="46" spans="1:1" x14ac:dyDescent="0.35">
      <c r="A46" s="27" t="s">
        <v>93</v>
      </c>
    </row>
    <row r="47" spans="1:1" x14ac:dyDescent="0.35">
      <c r="A47" s="25" t="s">
        <v>94</v>
      </c>
    </row>
    <row r="48" spans="1:1" x14ac:dyDescent="0.35">
      <c r="A48" s="25" t="s">
        <v>95</v>
      </c>
    </row>
    <row r="49" spans="1:1" x14ac:dyDescent="0.35">
      <c r="A49" s="27" t="s">
        <v>96</v>
      </c>
    </row>
    <row r="50" spans="1:1" x14ac:dyDescent="0.35">
      <c r="A50" s="25" t="s">
        <v>97</v>
      </c>
    </row>
    <row r="51" spans="1:1" x14ac:dyDescent="0.35">
      <c r="A51" s="25" t="s">
        <v>98</v>
      </c>
    </row>
    <row r="52" spans="1:1" x14ac:dyDescent="0.35">
      <c r="A52" s="27" t="s">
        <v>99</v>
      </c>
    </row>
    <row r="53" spans="1:1" x14ac:dyDescent="0.35">
      <c r="A53" s="27" t="s">
        <v>99</v>
      </c>
    </row>
    <row r="54" spans="1:1" x14ac:dyDescent="0.35">
      <c r="A54" s="27" t="s">
        <v>100</v>
      </c>
    </row>
    <row r="55" spans="1:1" x14ac:dyDescent="0.35">
      <c r="A55" s="25" t="s">
        <v>101</v>
      </c>
    </row>
    <row r="56" spans="1:1" x14ac:dyDescent="0.35">
      <c r="A56" s="25" t="s">
        <v>102</v>
      </c>
    </row>
    <row r="57" spans="1:1" x14ac:dyDescent="0.35">
      <c r="A57" s="25" t="s">
        <v>103</v>
      </c>
    </row>
    <row r="58" spans="1:1" x14ac:dyDescent="0.35">
      <c r="A58" s="25" t="s">
        <v>104</v>
      </c>
    </row>
    <row r="59" spans="1:1" x14ac:dyDescent="0.35">
      <c r="A59" s="25" t="s">
        <v>105</v>
      </c>
    </row>
    <row r="60" spans="1:1" x14ac:dyDescent="0.35">
      <c r="A60" s="25" t="s">
        <v>106</v>
      </c>
    </row>
    <row r="61" spans="1:1" x14ac:dyDescent="0.35">
      <c r="A61" s="25" t="s">
        <v>107</v>
      </c>
    </row>
    <row r="62" spans="1:1" x14ac:dyDescent="0.35">
      <c r="A62" s="25" t="s">
        <v>108</v>
      </c>
    </row>
    <row r="63" spans="1:1" x14ac:dyDescent="0.35">
      <c r="A63" s="25" t="s">
        <v>109</v>
      </c>
    </row>
    <row r="64" spans="1:1" x14ac:dyDescent="0.35">
      <c r="A64" s="25" t="s">
        <v>110</v>
      </c>
    </row>
    <row r="65" spans="1:1" x14ac:dyDescent="0.35">
      <c r="A65" s="25" t="s">
        <v>111</v>
      </c>
    </row>
    <row r="66" spans="1:1" x14ac:dyDescent="0.35">
      <c r="A66" s="25" t="s">
        <v>112</v>
      </c>
    </row>
    <row r="67" spans="1:1" x14ac:dyDescent="0.35">
      <c r="A67" s="25" t="s">
        <v>113</v>
      </c>
    </row>
    <row r="68" spans="1:1" x14ac:dyDescent="0.35">
      <c r="A68" s="25" t="s">
        <v>114</v>
      </c>
    </row>
    <row r="69" spans="1:1" x14ac:dyDescent="0.35">
      <c r="A69" s="25" t="s">
        <v>115</v>
      </c>
    </row>
    <row r="70" spans="1:1" x14ac:dyDescent="0.35">
      <c r="A70" s="25" t="s">
        <v>116</v>
      </c>
    </row>
    <row r="71" spans="1:1" x14ac:dyDescent="0.35">
      <c r="A71" s="25" t="s">
        <v>117</v>
      </c>
    </row>
    <row r="72" spans="1:1" x14ac:dyDescent="0.35">
      <c r="A72" s="25" t="s">
        <v>118</v>
      </c>
    </row>
    <row r="73" spans="1:1" x14ac:dyDescent="0.35">
      <c r="A73" s="25" t="s">
        <v>119</v>
      </c>
    </row>
    <row r="74" spans="1:1" x14ac:dyDescent="0.35">
      <c r="A74" s="25" t="s">
        <v>120</v>
      </c>
    </row>
    <row r="75" spans="1:1" x14ac:dyDescent="0.35">
      <c r="A75" s="25" t="s">
        <v>121</v>
      </c>
    </row>
    <row r="76" spans="1:1" x14ac:dyDescent="0.35">
      <c r="A76" s="25" t="s">
        <v>122</v>
      </c>
    </row>
    <row r="77" spans="1:1" x14ac:dyDescent="0.35">
      <c r="A77" s="25" t="s">
        <v>123</v>
      </c>
    </row>
    <row r="78" spans="1:1" x14ac:dyDescent="0.35">
      <c r="A78" s="25" t="s">
        <v>124</v>
      </c>
    </row>
    <row r="79" spans="1:1" x14ac:dyDescent="0.35">
      <c r="A79" s="25" t="s">
        <v>125</v>
      </c>
    </row>
    <row r="80" spans="1:1" x14ac:dyDescent="0.35">
      <c r="A80" s="25" t="s">
        <v>126</v>
      </c>
    </row>
    <row r="81" spans="1:1" x14ac:dyDescent="0.35">
      <c r="A81" s="25" t="s">
        <v>127</v>
      </c>
    </row>
    <row r="82" spans="1:1" x14ac:dyDescent="0.35">
      <c r="A82" s="25" t="s">
        <v>128</v>
      </c>
    </row>
    <row r="83" spans="1:1" x14ac:dyDescent="0.35">
      <c r="A83" s="25" t="s">
        <v>129</v>
      </c>
    </row>
    <row r="84" spans="1:1" x14ac:dyDescent="0.35">
      <c r="A84" s="25" t="s">
        <v>130</v>
      </c>
    </row>
    <row r="85" spans="1:1" x14ac:dyDescent="0.35">
      <c r="A85" s="25" t="s">
        <v>847</v>
      </c>
    </row>
    <row r="86" spans="1:1" x14ac:dyDescent="0.35">
      <c r="A86" s="25" t="s">
        <v>131</v>
      </c>
    </row>
    <row r="87" spans="1:1" x14ac:dyDescent="0.35">
      <c r="A87" s="25" t="s">
        <v>132</v>
      </c>
    </row>
    <row r="88" spans="1:1" x14ac:dyDescent="0.35">
      <c r="A88" s="25" t="s">
        <v>133</v>
      </c>
    </row>
    <row r="89" spans="1:1" x14ac:dyDescent="0.35">
      <c r="A89" s="25" t="s">
        <v>134</v>
      </c>
    </row>
    <row r="90" spans="1:1" x14ac:dyDescent="0.35">
      <c r="A90" s="25" t="s">
        <v>135</v>
      </c>
    </row>
    <row r="91" spans="1:1" x14ac:dyDescent="0.35">
      <c r="A91" s="25" t="s">
        <v>136</v>
      </c>
    </row>
    <row r="92" spans="1:1" x14ac:dyDescent="0.35">
      <c r="A92" s="25" t="s">
        <v>137</v>
      </c>
    </row>
    <row r="93" spans="1:1" x14ac:dyDescent="0.35">
      <c r="A93" s="25" t="s">
        <v>138</v>
      </c>
    </row>
    <row r="94" spans="1:1" x14ac:dyDescent="0.35">
      <c r="A94" s="25" t="s">
        <v>139</v>
      </c>
    </row>
    <row r="95" spans="1:1" x14ac:dyDescent="0.35">
      <c r="A95" s="25" t="s">
        <v>140</v>
      </c>
    </row>
    <row r="96" spans="1:1" x14ac:dyDescent="0.35">
      <c r="A96" s="25" t="s">
        <v>141</v>
      </c>
    </row>
    <row r="97" spans="1:1" x14ac:dyDescent="0.35">
      <c r="A97" s="25" t="s">
        <v>142</v>
      </c>
    </row>
    <row r="98" spans="1:1" x14ac:dyDescent="0.35">
      <c r="A98" s="25" t="s">
        <v>143</v>
      </c>
    </row>
    <row r="99" spans="1:1" x14ac:dyDescent="0.35">
      <c r="A99" s="25" t="s">
        <v>144</v>
      </c>
    </row>
    <row r="100" spans="1:1" x14ac:dyDescent="0.35">
      <c r="A100" s="25" t="s">
        <v>145</v>
      </c>
    </row>
    <row r="101" spans="1:1" x14ac:dyDescent="0.35">
      <c r="A101" s="25" t="s">
        <v>146</v>
      </c>
    </row>
    <row r="102" spans="1:1" x14ac:dyDescent="0.35">
      <c r="A102" s="25" t="s">
        <v>147</v>
      </c>
    </row>
    <row r="103" spans="1:1" x14ac:dyDescent="0.35">
      <c r="A103" s="25" t="s">
        <v>148</v>
      </c>
    </row>
    <row r="104" spans="1:1" x14ac:dyDescent="0.35">
      <c r="A104" s="25" t="s">
        <v>149</v>
      </c>
    </row>
    <row r="105" spans="1:1" x14ac:dyDescent="0.35">
      <c r="A105" s="25" t="s">
        <v>150</v>
      </c>
    </row>
    <row r="106" spans="1:1" x14ac:dyDescent="0.35">
      <c r="A106" s="25" t="s">
        <v>151</v>
      </c>
    </row>
    <row r="107" spans="1:1" x14ac:dyDescent="0.35">
      <c r="A107" s="25" t="s">
        <v>152</v>
      </c>
    </row>
    <row r="108" spans="1:1" x14ac:dyDescent="0.35">
      <c r="A108" s="25" t="s">
        <v>153</v>
      </c>
    </row>
    <row r="109" spans="1:1" x14ac:dyDescent="0.35">
      <c r="A109" s="25" t="s">
        <v>154</v>
      </c>
    </row>
    <row r="110" spans="1:1" x14ac:dyDescent="0.35">
      <c r="A110" s="25" t="s">
        <v>155</v>
      </c>
    </row>
    <row r="111" spans="1:1" x14ac:dyDescent="0.35">
      <c r="A111" s="25" t="s">
        <v>156</v>
      </c>
    </row>
    <row r="112" spans="1:1" x14ac:dyDescent="0.35">
      <c r="A112" s="25" t="s">
        <v>848</v>
      </c>
    </row>
    <row r="113" spans="1:1" x14ac:dyDescent="0.35">
      <c r="A113" s="25" t="s">
        <v>849</v>
      </c>
    </row>
    <row r="114" spans="1:1" x14ac:dyDescent="0.35">
      <c r="A114" s="25" t="s">
        <v>850</v>
      </c>
    </row>
    <row r="115" spans="1:1" x14ac:dyDescent="0.35">
      <c r="A115" s="25" t="s">
        <v>851</v>
      </c>
    </row>
    <row r="116" spans="1:1" x14ac:dyDescent="0.35">
      <c r="A116" s="25" t="s">
        <v>852</v>
      </c>
    </row>
    <row r="117" spans="1:1" x14ac:dyDescent="0.35">
      <c r="A117" s="25" t="s">
        <v>853</v>
      </c>
    </row>
    <row r="118" spans="1:1" x14ac:dyDescent="0.35">
      <c r="A118" s="25" t="s">
        <v>854</v>
      </c>
    </row>
    <row r="119" spans="1:1" x14ac:dyDescent="0.35">
      <c r="A119" s="25" t="s">
        <v>855</v>
      </c>
    </row>
    <row r="120" spans="1:1" x14ac:dyDescent="0.35">
      <c r="A120" s="25" t="s">
        <v>856</v>
      </c>
    </row>
    <row r="121" spans="1:1" x14ac:dyDescent="0.35">
      <c r="A121" s="25" t="s">
        <v>857</v>
      </c>
    </row>
    <row r="122" spans="1:1" x14ac:dyDescent="0.35">
      <c r="A122" s="25" t="s">
        <v>858</v>
      </c>
    </row>
    <row r="123" spans="1:1" x14ac:dyDescent="0.35">
      <c r="A123" s="25" t="s">
        <v>859</v>
      </c>
    </row>
    <row r="124" spans="1:1" x14ac:dyDescent="0.35">
      <c r="A124" s="25" t="s">
        <v>860</v>
      </c>
    </row>
    <row r="125" spans="1:1" x14ac:dyDescent="0.35">
      <c r="A125" s="26" t="s">
        <v>861</v>
      </c>
    </row>
    <row r="126" spans="1:1" x14ac:dyDescent="0.35">
      <c r="A126" s="26" t="s">
        <v>862</v>
      </c>
    </row>
    <row r="127" spans="1:1" x14ac:dyDescent="0.35">
      <c r="A127" s="25" t="s">
        <v>863</v>
      </c>
    </row>
    <row r="128" spans="1:1" x14ac:dyDescent="0.35">
      <c r="A128" s="26" t="s">
        <v>864</v>
      </c>
    </row>
    <row r="129" spans="1:1" x14ac:dyDescent="0.35">
      <c r="A129" s="25" t="s">
        <v>865</v>
      </c>
    </row>
    <row r="130" spans="1:1" x14ac:dyDescent="0.35">
      <c r="A130" s="28" t="s">
        <v>866</v>
      </c>
    </row>
    <row r="131" spans="1:1" x14ac:dyDescent="0.35">
      <c r="A131" s="28" t="s">
        <v>157</v>
      </c>
    </row>
    <row r="132" spans="1:1" x14ac:dyDescent="0.35">
      <c r="A132" s="28" t="s">
        <v>158</v>
      </c>
    </row>
    <row r="133" spans="1:1" x14ac:dyDescent="0.35">
      <c r="A133" s="28" t="s">
        <v>159</v>
      </c>
    </row>
    <row r="134" spans="1:1" x14ac:dyDescent="0.35">
      <c r="A134" s="28" t="s">
        <v>160</v>
      </c>
    </row>
    <row r="135" spans="1:1" x14ac:dyDescent="0.35">
      <c r="A135" s="28" t="s">
        <v>161</v>
      </c>
    </row>
    <row r="136" spans="1:1" x14ac:dyDescent="0.35">
      <c r="A136" s="28" t="s">
        <v>162</v>
      </c>
    </row>
    <row r="137" spans="1:1" x14ac:dyDescent="0.35">
      <c r="A137" s="28" t="s">
        <v>163</v>
      </c>
    </row>
    <row r="138" spans="1:1" x14ac:dyDescent="0.35">
      <c r="A138" s="28" t="s">
        <v>164</v>
      </c>
    </row>
    <row r="139" spans="1:1" x14ac:dyDescent="0.35">
      <c r="A139" s="28" t="s">
        <v>165</v>
      </c>
    </row>
    <row r="140" spans="1:1" x14ac:dyDescent="0.35">
      <c r="A140" s="28" t="s">
        <v>166</v>
      </c>
    </row>
    <row r="141" spans="1:1" x14ac:dyDescent="0.35">
      <c r="A141" s="28" t="s">
        <v>167</v>
      </c>
    </row>
    <row r="142" spans="1:1" x14ac:dyDescent="0.35">
      <c r="A142" s="26" t="s">
        <v>168</v>
      </c>
    </row>
    <row r="143" spans="1:1" x14ac:dyDescent="0.35">
      <c r="A143" s="26" t="s">
        <v>169</v>
      </c>
    </row>
    <row r="144" spans="1:1" x14ac:dyDescent="0.35">
      <c r="A144" s="26" t="s">
        <v>170</v>
      </c>
    </row>
    <row r="145" spans="1:1" x14ac:dyDescent="0.35">
      <c r="A145" s="28" t="s">
        <v>171</v>
      </c>
    </row>
    <row r="146" spans="1:1" x14ac:dyDescent="0.35">
      <c r="A146" s="25" t="s">
        <v>172</v>
      </c>
    </row>
    <row r="147" spans="1:1" x14ac:dyDescent="0.35">
      <c r="A147" s="25" t="s">
        <v>173</v>
      </c>
    </row>
    <row r="148" spans="1:1" x14ac:dyDescent="0.35">
      <c r="A148" s="25" t="s">
        <v>869</v>
      </c>
    </row>
    <row r="149" spans="1:1" x14ac:dyDescent="0.35">
      <c r="A149" s="25" t="s">
        <v>870</v>
      </c>
    </row>
    <row r="150" spans="1:1" x14ac:dyDescent="0.35">
      <c r="A150" s="26" t="s">
        <v>174</v>
      </c>
    </row>
    <row r="151" spans="1:1" x14ac:dyDescent="0.35">
      <c r="A151" s="25" t="s">
        <v>175</v>
      </c>
    </row>
    <row r="152" spans="1:1" x14ac:dyDescent="0.35">
      <c r="A152" s="25" t="s">
        <v>176</v>
      </c>
    </row>
    <row r="153" spans="1:1" x14ac:dyDescent="0.35">
      <c r="A153" s="25" t="s">
        <v>177</v>
      </c>
    </row>
    <row r="154" spans="1:1" x14ac:dyDescent="0.35">
      <c r="A154" s="25" t="s">
        <v>178</v>
      </c>
    </row>
    <row r="155" spans="1:1" x14ac:dyDescent="0.35">
      <c r="A155" s="25" t="s">
        <v>179</v>
      </c>
    </row>
    <row r="156" spans="1:1" x14ac:dyDescent="0.35">
      <c r="A156" s="25" t="s">
        <v>180</v>
      </c>
    </row>
    <row r="157" spans="1:1" x14ac:dyDescent="0.35">
      <c r="A157" s="26" t="s">
        <v>181</v>
      </c>
    </row>
    <row r="158" spans="1:1" x14ac:dyDescent="0.35">
      <c r="A158" s="26" t="s">
        <v>182</v>
      </c>
    </row>
    <row r="159" spans="1:1" x14ac:dyDescent="0.35">
      <c r="A159" s="25" t="s">
        <v>183</v>
      </c>
    </row>
    <row r="160" spans="1:1" x14ac:dyDescent="0.35">
      <c r="A160" s="29" t="s">
        <v>184</v>
      </c>
    </row>
    <row r="161" spans="1:1" x14ac:dyDescent="0.35">
      <c r="A161" s="25" t="s">
        <v>185</v>
      </c>
    </row>
    <row r="162" spans="1:1" x14ac:dyDescent="0.35">
      <c r="A162" s="25" t="s">
        <v>883</v>
      </c>
    </row>
    <row r="163" spans="1:1" x14ac:dyDescent="0.35">
      <c r="A163" s="25" t="s">
        <v>884</v>
      </c>
    </row>
    <row r="164" spans="1:1" x14ac:dyDescent="0.35">
      <c r="A164" s="26" t="s">
        <v>885</v>
      </c>
    </row>
    <row r="165" spans="1:1" x14ac:dyDescent="0.35">
      <c r="A165" s="25" t="s">
        <v>886</v>
      </c>
    </row>
    <row r="166" spans="1:1" x14ac:dyDescent="0.35">
      <c r="A166" s="26" t="s">
        <v>887</v>
      </c>
    </row>
    <row r="167" spans="1:1" x14ac:dyDescent="0.35">
      <c r="A167" s="25" t="s">
        <v>888</v>
      </c>
    </row>
    <row r="168" spans="1:1" x14ac:dyDescent="0.35">
      <c r="A168" s="26" t="s">
        <v>889</v>
      </c>
    </row>
    <row r="169" spans="1:1" x14ac:dyDescent="0.35">
      <c r="A169" s="25" t="s">
        <v>890</v>
      </c>
    </row>
    <row r="170" spans="1:1" x14ac:dyDescent="0.35">
      <c r="A170" s="25" t="s">
        <v>891</v>
      </c>
    </row>
    <row r="171" spans="1:1" x14ac:dyDescent="0.35">
      <c r="A171" s="25" t="s">
        <v>892</v>
      </c>
    </row>
    <row r="172" spans="1:1" x14ac:dyDescent="0.35">
      <c r="A172" s="25" t="s">
        <v>893</v>
      </c>
    </row>
    <row r="173" spans="1:1" x14ac:dyDescent="0.35">
      <c r="A173" s="25" t="s">
        <v>894</v>
      </c>
    </row>
    <row r="174" spans="1:1" x14ac:dyDescent="0.35">
      <c r="A174" s="25" t="s">
        <v>895</v>
      </c>
    </row>
    <row r="175" spans="1:1" x14ac:dyDescent="0.35">
      <c r="A175" s="25" t="s">
        <v>895</v>
      </c>
    </row>
    <row r="176" spans="1:1" x14ac:dyDescent="0.35">
      <c r="A176" s="25" t="s">
        <v>896</v>
      </c>
    </row>
    <row r="177" spans="1:1" x14ac:dyDescent="0.35">
      <c r="A177" s="25" t="s">
        <v>897</v>
      </c>
    </row>
    <row r="178" spans="1:1" x14ac:dyDescent="0.35">
      <c r="A178" s="25" t="s">
        <v>898</v>
      </c>
    </row>
    <row r="179" spans="1:1" x14ac:dyDescent="0.35">
      <c r="A179" s="25" t="s">
        <v>899</v>
      </c>
    </row>
    <row r="180" spans="1:1" x14ac:dyDescent="0.35">
      <c r="A180" s="25" t="s">
        <v>900</v>
      </c>
    </row>
    <row r="181" spans="1:1" x14ac:dyDescent="0.35">
      <c r="A181" s="25" t="s">
        <v>901</v>
      </c>
    </row>
    <row r="182" spans="1:1" x14ac:dyDescent="0.35">
      <c r="A182" s="25" t="s">
        <v>902</v>
      </c>
    </row>
    <row r="183" spans="1:1" x14ac:dyDescent="0.35">
      <c r="A183" s="25" t="s">
        <v>903</v>
      </c>
    </row>
    <row r="184" spans="1:1" x14ac:dyDescent="0.35">
      <c r="A184" s="25" t="s">
        <v>904</v>
      </c>
    </row>
    <row r="185" spans="1:1" x14ac:dyDescent="0.35">
      <c r="A185" s="25" t="s">
        <v>905</v>
      </c>
    </row>
    <row r="186" spans="1:1" x14ac:dyDescent="0.35">
      <c r="A186" s="25" t="s">
        <v>906</v>
      </c>
    </row>
    <row r="187" spans="1:1" x14ac:dyDescent="0.35">
      <c r="A187" s="25" t="s">
        <v>907</v>
      </c>
    </row>
    <row r="188" spans="1:1" x14ac:dyDescent="0.35">
      <c r="A188" s="25" t="s">
        <v>908</v>
      </c>
    </row>
    <row r="189" spans="1:1" x14ac:dyDescent="0.35">
      <c r="A189" s="25" t="s">
        <v>909</v>
      </c>
    </row>
    <row r="190" spans="1:1" x14ac:dyDescent="0.35">
      <c r="A190" s="25" t="s">
        <v>910</v>
      </c>
    </row>
    <row r="191" spans="1:1" x14ac:dyDescent="0.35">
      <c r="A191" s="25" t="s">
        <v>911</v>
      </c>
    </row>
    <row r="192" spans="1:1" x14ac:dyDescent="0.35">
      <c r="A192" s="25" t="s">
        <v>912</v>
      </c>
    </row>
    <row r="193" spans="1:1" x14ac:dyDescent="0.35">
      <c r="A193" s="26" t="s">
        <v>913</v>
      </c>
    </row>
    <row r="194" spans="1:1" x14ac:dyDescent="0.35">
      <c r="A194" s="25" t="s">
        <v>914</v>
      </c>
    </row>
    <row r="195" spans="1:1" x14ac:dyDescent="0.35">
      <c r="A195" s="25" t="s">
        <v>915</v>
      </c>
    </row>
    <row r="196" spans="1:1" x14ac:dyDescent="0.35">
      <c r="A196" s="25" t="s">
        <v>916</v>
      </c>
    </row>
    <row r="197" spans="1:1" x14ac:dyDescent="0.35">
      <c r="A197" s="26" t="s">
        <v>917</v>
      </c>
    </row>
    <row r="198" spans="1:1" x14ac:dyDescent="0.35">
      <c r="A198" s="26" t="s">
        <v>918</v>
      </c>
    </row>
    <row r="199" spans="1:1" x14ac:dyDescent="0.35">
      <c r="A199" s="26" t="s">
        <v>919</v>
      </c>
    </row>
    <row r="200" spans="1:1" x14ac:dyDescent="0.35">
      <c r="A200" s="25" t="s">
        <v>920</v>
      </c>
    </row>
    <row r="201" spans="1:1" x14ac:dyDescent="0.35">
      <c r="A201" s="25" t="s">
        <v>921</v>
      </c>
    </row>
    <row r="202" spans="1:1" x14ac:dyDescent="0.35">
      <c r="A202" s="25" t="s">
        <v>922</v>
      </c>
    </row>
    <row r="203" spans="1:1" x14ac:dyDescent="0.35">
      <c r="A203" s="25" t="s">
        <v>871</v>
      </c>
    </row>
    <row r="204" spans="1:1" x14ac:dyDescent="0.35">
      <c r="A204" s="25" t="s">
        <v>872</v>
      </c>
    </row>
    <row r="205" spans="1:1" x14ac:dyDescent="0.35">
      <c r="A205" s="25" t="s">
        <v>873</v>
      </c>
    </row>
    <row r="206" spans="1:1" x14ac:dyDescent="0.35">
      <c r="A206" s="25" t="s">
        <v>874</v>
      </c>
    </row>
    <row r="207" spans="1:1" x14ac:dyDescent="0.35">
      <c r="A207" s="25" t="s">
        <v>875</v>
      </c>
    </row>
    <row r="208" spans="1:1" x14ac:dyDescent="0.35">
      <c r="A208" s="25" t="s">
        <v>876</v>
      </c>
    </row>
    <row r="209" spans="1:1" x14ac:dyDescent="0.35">
      <c r="A209" s="25" t="s">
        <v>877</v>
      </c>
    </row>
    <row r="210" spans="1:1" x14ac:dyDescent="0.35">
      <c r="A210" s="25" t="s">
        <v>878</v>
      </c>
    </row>
    <row r="211" spans="1:1" x14ac:dyDescent="0.35">
      <c r="A211" s="25" t="s">
        <v>879</v>
      </c>
    </row>
    <row r="212" spans="1:1" x14ac:dyDescent="0.35">
      <c r="A212" s="25" t="s">
        <v>880</v>
      </c>
    </row>
    <row r="213" spans="1:1" x14ac:dyDescent="0.35">
      <c r="A213" s="25" t="s">
        <v>881</v>
      </c>
    </row>
    <row r="214" spans="1:1" x14ac:dyDescent="0.35">
      <c r="A214" s="25" t="s">
        <v>186</v>
      </c>
    </row>
    <row r="215" spans="1:1" x14ac:dyDescent="0.35">
      <c r="A215" s="25" t="s">
        <v>923</v>
      </c>
    </row>
    <row r="216" spans="1:1" x14ac:dyDescent="0.35">
      <c r="A216" s="26" t="s">
        <v>924</v>
      </c>
    </row>
    <row r="217" spans="1:1" x14ac:dyDescent="0.35">
      <c r="A217" s="25" t="s">
        <v>925</v>
      </c>
    </row>
    <row r="218" spans="1:1" x14ac:dyDescent="0.35">
      <c r="A218" s="25" t="s">
        <v>926</v>
      </c>
    </row>
    <row r="219" spans="1:1" x14ac:dyDescent="0.35">
      <c r="A219" s="25" t="s">
        <v>927</v>
      </c>
    </row>
    <row r="220" spans="1:1" x14ac:dyDescent="0.35">
      <c r="A220" s="25" t="s">
        <v>928</v>
      </c>
    </row>
    <row r="221" spans="1:1" x14ac:dyDescent="0.35">
      <c r="A221" s="25" t="s">
        <v>929</v>
      </c>
    </row>
    <row r="222" spans="1:1" x14ac:dyDescent="0.35">
      <c r="A222" s="25" t="s">
        <v>930</v>
      </c>
    </row>
    <row r="223" spans="1:1" x14ac:dyDescent="0.35">
      <c r="A223" s="25" t="s">
        <v>931</v>
      </c>
    </row>
    <row r="224" spans="1:1" x14ac:dyDescent="0.35">
      <c r="A224" s="25" t="s">
        <v>932</v>
      </c>
    </row>
    <row r="225" spans="1:1" x14ac:dyDescent="0.35">
      <c r="A225" s="25" t="s">
        <v>933</v>
      </c>
    </row>
    <row r="226" spans="1:1" x14ac:dyDescent="0.35">
      <c r="A226" s="25" t="s">
        <v>934</v>
      </c>
    </row>
    <row r="227" spans="1:1" x14ac:dyDescent="0.35">
      <c r="A227" s="25" t="s">
        <v>935</v>
      </c>
    </row>
    <row r="228" spans="1:1" x14ac:dyDescent="0.35">
      <c r="A228" s="25" t="s">
        <v>187</v>
      </c>
    </row>
    <row r="229" spans="1:1" x14ac:dyDescent="0.35">
      <c r="A229" s="25" t="s">
        <v>188</v>
      </c>
    </row>
    <row r="230" spans="1:1" x14ac:dyDescent="0.35">
      <c r="A230" s="25" t="s">
        <v>189</v>
      </c>
    </row>
    <row r="231" spans="1:1" x14ac:dyDescent="0.35">
      <c r="A231" s="25" t="s">
        <v>190</v>
      </c>
    </row>
    <row r="232" spans="1:1" x14ac:dyDescent="0.35">
      <c r="A232" s="25" t="s">
        <v>191</v>
      </c>
    </row>
    <row r="233" spans="1:1" x14ac:dyDescent="0.35">
      <c r="A233" s="25" t="s">
        <v>192</v>
      </c>
    </row>
    <row r="234" spans="1:1" x14ac:dyDescent="0.35">
      <c r="A234" s="25" t="s">
        <v>193</v>
      </c>
    </row>
    <row r="235" spans="1:1" x14ac:dyDescent="0.35">
      <c r="A235" s="25" t="s">
        <v>194</v>
      </c>
    </row>
    <row r="236" spans="1:1" x14ac:dyDescent="0.35">
      <c r="A236" s="25" t="s">
        <v>195</v>
      </c>
    </row>
    <row r="237" spans="1:1" x14ac:dyDescent="0.35">
      <c r="A237" s="25" t="s">
        <v>196</v>
      </c>
    </row>
    <row r="238" spans="1:1" x14ac:dyDescent="0.35">
      <c r="A238" s="25" t="s">
        <v>197</v>
      </c>
    </row>
    <row r="239" spans="1:1" x14ac:dyDescent="0.35">
      <c r="A239" s="25" t="s">
        <v>198</v>
      </c>
    </row>
    <row r="240" spans="1:1" x14ac:dyDescent="0.35">
      <c r="A240" s="25" t="s">
        <v>199</v>
      </c>
    </row>
    <row r="241" spans="1:1" x14ac:dyDescent="0.35">
      <c r="A241" s="25" t="s">
        <v>200</v>
      </c>
    </row>
    <row r="242" spans="1:1" x14ac:dyDescent="0.35">
      <c r="A242" s="25" t="s">
        <v>201</v>
      </c>
    </row>
    <row r="243" spans="1:1" x14ac:dyDescent="0.35">
      <c r="A243" s="25" t="s">
        <v>202</v>
      </c>
    </row>
    <row r="244" spans="1:1" x14ac:dyDescent="0.35">
      <c r="A244" s="25" t="s">
        <v>203</v>
      </c>
    </row>
    <row r="245" spans="1:1" x14ac:dyDescent="0.35">
      <c r="A245" s="25" t="s">
        <v>204</v>
      </c>
    </row>
    <row r="246" spans="1:1" x14ac:dyDescent="0.35">
      <c r="A246" s="25" t="s">
        <v>205</v>
      </c>
    </row>
    <row r="247" spans="1:1" x14ac:dyDescent="0.35">
      <c r="A247" s="25" t="s">
        <v>206</v>
      </c>
    </row>
    <row r="248" spans="1:1" x14ac:dyDescent="0.35">
      <c r="A248" s="25" t="s">
        <v>207</v>
      </c>
    </row>
    <row r="249" spans="1:1" x14ac:dyDescent="0.35">
      <c r="A249" s="25" t="s">
        <v>208</v>
      </c>
    </row>
    <row r="250" spans="1:1" x14ac:dyDescent="0.35">
      <c r="A250" s="25" t="s">
        <v>209</v>
      </c>
    </row>
    <row r="251" spans="1:1" x14ac:dyDescent="0.35">
      <c r="A251" s="25" t="s">
        <v>210</v>
      </c>
    </row>
    <row r="252" spans="1:1" x14ac:dyDescent="0.35">
      <c r="A252" s="25" t="s">
        <v>211</v>
      </c>
    </row>
    <row r="253" spans="1:1" x14ac:dyDescent="0.35">
      <c r="A253" s="26" t="s">
        <v>212</v>
      </c>
    </row>
    <row r="254" spans="1:1" x14ac:dyDescent="0.35">
      <c r="A254" s="25" t="s">
        <v>213</v>
      </c>
    </row>
    <row r="255" spans="1:1" x14ac:dyDescent="0.35">
      <c r="A255" s="25" t="s">
        <v>214</v>
      </c>
    </row>
    <row r="256" spans="1:1" x14ac:dyDescent="0.35">
      <c r="A256" s="25" t="s">
        <v>215</v>
      </c>
    </row>
    <row r="257" spans="1:1" x14ac:dyDescent="0.35">
      <c r="A257" s="25" t="s">
        <v>216</v>
      </c>
    </row>
    <row r="258" spans="1:1" x14ac:dyDescent="0.35">
      <c r="A258" s="25" t="s">
        <v>217</v>
      </c>
    </row>
    <row r="259" spans="1:1" x14ac:dyDescent="0.35">
      <c r="A259" s="25" t="s">
        <v>218</v>
      </c>
    </row>
    <row r="260" spans="1:1" x14ac:dyDescent="0.35">
      <c r="A260" s="26" t="s">
        <v>219</v>
      </c>
    </row>
    <row r="261" spans="1:1" x14ac:dyDescent="0.35">
      <c r="A261" s="25" t="s">
        <v>220</v>
      </c>
    </row>
    <row r="262" spans="1:1" x14ac:dyDescent="0.35">
      <c r="A262" s="25" t="s">
        <v>221</v>
      </c>
    </row>
    <row r="263" spans="1:1" x14ac:dyDescent="0.35">
      <c r="A263" s="25" t="s">
        <v>222</v>
      </c>
    </row>
    <row r="264" spans="1:1" x14ac:dyDescent="0.35">
      <c r="A264" s="25" t="s">
        <v>223</v>
      </c>
    </row>
    <row r="265" spans="1:1" x14ac:dyDescent="0.35">
      <c r="A265" s="25" t="s">
        <v>224</v>
      </c>
    </row>
    <row r="266" spans="1:1" x14ac:dyDescent="0.35">
      <c r="A266" s="25" t="s">
        <v>225</v>
      </c>
    </row>
    <row r="267" spans="1:1" x14ac:dyDescent="0.35">
      <c r="A267" s="25" t="s">
        <v>226</v>
      </c>
    </row>
    <row r="268" spans="1:1" x14ac:dyDescent="0.35">
      <c r="A268" s="25" t="s">
        <v>227</v>
      </c>
    </row>
    <row r="269" spans="1:1" x14ac:dyDescent="0.35">
      <c r="A269" s="25" t="s">
        <v>228</v>
      </c>
    </row>
    <row r="270" spans="1:1" x14ac:dyDescent="0.35">
      <c r="A270" s="25" t="s">
        <v>229</v>
      </c>
    </row>
    <row r="271" spans="1:1" x14ac:dyDescent="0.35">
      <c r="A271" s="25" t="s">
        <v>230</v>
      </c>
    </row>
    <row r="272" spans="1:1" x14ac:dyDescent="0.35">
      <c r="A272" s="25" t="s">
        <v>231</v>
      </c>
    </row>
    <row r="273" spans="1:1" x14ac:dyDescent="0.35">
      <c r="A273" s="25" t="s">
        <v>232</v>
      </c>
    </row>
    <row r="274" spans="1:1" x14ac:dyDescent="0.35">
      <c r="A274" s="25" t="s">
        <v>940</v>
      </c>
    </row>
    <row r="275" spans="1:1" x14ac:dyDescent="0.35">
      <c r="A275" s="25" t="s">
        <v>941</v>
      </c>
    </row>
    <row r="276" spans="1:1" x14ac:dyDescent="0.35">
      <c r="A276" s="25" t="s">
        <v>942</v>
      </c>
    </row>
    <row r="277" spans="1:1" x14ac:dyDescent="0.35">
      <c r="A277" s="25" t="s">
        <v>233</v>
      </c>
    </row>
    <row r="278" spans="1:1" x14ac:dyDescent="0.35">
      <c r="A278" s="25" t="s">
        <v>234</v>
      </c>
    </row>
    <row r="279" spans="1:1" x14ac:dyDescent="0.35">
      <c r="A279" s="25" t="s">
        <v>235</v>
      </c>
    </row>
    <row r="280" spans="1:1" x14ac:dyDescent="0.35">
      <c r="A280" s="25" t="s">
        <v>236</v>
      </c>
    </row>
    <row r="281" spans="1:1" x14ac:dyDescent="0.35">
      <c r="A281" s="25" t="s">
        <v>237</v>
      </c>
    </row>
    <row r="282" spans="1:1" x14ac:dyDescent="0.35">
      <c r="A282" s="25" t="s">
        <v>238</v>
      </c>
    </row>
    <row r="283" spans="1:1" x14ac:dyDescent="0.35">
      <c r="A283" s="25" t="s">
        <v>239</v>
      </c>
    </row>
    <row r="284" spans="1:1" x14ac:dyDescent="0.35">
      <c r="A284" s="25" t="s">
        <v>240</v>
      </c>
    </row>
    <row r="285" spans="1:1" x14ac:dyDescent="0.35">
      <c r="A285" s="25" t="s">
        <v>241</v>
      </c>
    </row>
    <row r="286" spans="1:1" x14ac:dyDescent="0.35">
      <c r="A286" s="25" t="s">
        <v>242</v>
      </c>
    </row>
    <row r="287" spans="1:1" x14ac:dyDescent="0.35">
      <c r="A287" s="25" t="s">
        <v>243</v>
      </c>
    </row>
    <row r="288" spans="1:1" x14ac:dyDescent="0.35">
      <c r="A288" s="25" t="s">
        <v>244</v>
      </c>
    </row>
    <row r="289" spans="1:1" x14ac:dyDescent="0.35">
      <c r="A289" s="25" t="s">
        <v>245</v>
      </c>
    </row>
    <row r="290" spans="1:1" x14ac:dyDescent="0.35">
      <c r="A290" s="25" t="s">
        <v>246</v>
      </c>
    </row>
    <row r="291" spans="1:1" x14ac:dyDescent="0.35">
      <c r="A291" s="25" t="s">
        <v>247</v>
      </c>
    </row>
    <row r="292" spans="1:1" x14ac:dyDescent="0.35">
      <c r="A292" s="25" t="s">
        <v>248</v>
      </c>
    </row>
    <row r="293" spans="1:1" x14ac:dyDescent="0.35">
      <c r="A293" s="25" t="s">
        <v>249</v>
      </c>
    </row>
    <row r="294" spans="1:1" x14ac:dyDescent="0.35">
      <c r="A294" s="25" t="s">
        <v>250</v>
      </c>
    </row>
    <row r="295" spans="1:1" x14ac:dyDescent="0.35">
      <c r="A295" s="25" t="s">
        <v>251</v>
      </c>
    </row>
    <row r="296" spans="1:1" x14ac:dyDescent="0.35">
      <c r="A296" s="25" t="s">
        <v>252</v>
      </c>
    </row>
    <row r="297" spans="1:1" x14ac:dyDescent="0.35">
      <c r="A297" s="25" t="s">
        <v>253</v>
      </c>
    </row>
    <row r="298" spans="1:1" x14ac:dyDescent="0.35">
      <c r="A298" s="25" t="s">
        <v>254</v>
      </c>
    </row>
    <row r="299" spans="1:1" x14ac:dyDescent="0.35">
      <c r="A299" s="25" t="s">
        <v>255</v>
      </c>
    </row>
    <row r="300" spans="1:1" x14ac:dyDescent="0.35">
      <c r="A300" s="25" t="s">
        <v>256</v>
      </c>
    </row>
    <row r="301" spans="1:1" x14ac:dyDescent="0.35">
      <c r="A301" s="25" t="s">
        <v>257</v>
      </c>
    </row>
    <row r="302" spans="1:1" x14ac:dyDescent="0.35">
      <c r="A302" s="25" t="s">
        <v>258</v>
      </c>
    </row>
    <row r="303" spans="1:1" x14ac:dyDescent="0.35">
      <c r="A303" s="25" t="s">
        <v>259</v>
      </c>
    </row>
    <row r="304" spans="1:1" x14ac:dyDescent="0.35">
      <c r="A304" s="25" t="s">
        <v>260</v>
      </c>
    </row>
    <row r="305" spans="1:1" x14ac:dyDescent="0.35">
      <c r="A305" s="25" t="s">
        <v>261</v>
      </c>
    </row>
    <row r="306" spans="1:1" x14ac:dyDescent="0.35">
      <c r="A306" s="25" t="s">
        <v>262</v>
      </c>
    </row>
    <row r="307" spans="1:1" x14ac:dyDescent="0.35">
      <c r="A307" s="25" t="s">
        <v>263</v>
      </c>
    </row>
    <row r="308" spans="1:1" x14ac:dyDescent="0.35">
      <c r="A308" s="26" t="s">
        <v>264</v>
      </c>
    </row>
    <row r="309" spans="1:1" x14ac:dyDescent="0.35">
      <c r="A309" s="25" t="s">
        <v>265</v>
      </c>
    </row>
    <row r="310" spans="1:1" x14ac:dyDescent="0.35">
      <c r="A310" s="25" t="s">
        <v>266</v>
      </c>
    </row>
    <row r="311" spans="1:1" x14ac:dyDescent="0.35">
      <c r="A311" s="25" t="s">
        <v>267</v>
      </c>
    </row>
    <row r="312" spans="1:1" x14ac:dyDescent="0.35">
      <c r="A312" s="25" t="s">
        <v>268</v>
      </c>
    </row>
    <row r="313" spans="1:1" x14ac:dyDescent="0.35">
      <c r="A313" s="25" t="s">
        <v>269</v>
      </c>
    </row>
    <row r="314" spans="1:1" x14ac:dyDescent="0.35">
      <c r="A314" s="25" t="s">
        <v>270</v>
      </c>
    </row>
    <row r="315" spans="1:1" x14ac:dyDescent="0.35">
      <c r="A315" s="25" t="s">
        <v>271</v>
      </c>
    </row>
    <row r="316" spans="1:1" x14ac:dyDescent="0.35">
      <c r="A316" s="25" t="s">
        <v>272</v>
      </c>
    </row>
    <row r="317" spans="1:1" x14ac:dyDescent="0.35">
      <c r="A317" s="25" t="s">
        <v>273</v>
      </c>
    </row>
    <row r="318" spans="1:1" x14ac:dyDescent="0.35">
      <c r="A318" s="25" t="s">
        <v>274</v>
      </c>
    </row>
    <row r="319" spans="1:1" x14ac:dyDescent="0.35">
      <c r="A319" s="26" t="s">
        <v>275</v>
      </c>
    </row>
    <row r="320" spans="1:1" x14ac:dyDescent="0.35">
      <c r="A320" s="26" t="s">
        <v>276</v>
      </c>
    </row>
    <row r="321" spans="1:1" x14ac:dyDescent="0.35">
      <c r="A321" s="25" t="s">
        <v>277</v>
      </c>
    </row>
    <row r="322" spans="1:1" x14ac:dyDescent="0.35">
      <c r="A322" s="25" t="s">
        <v>278</v>
      </c>
    </row>
    <row r="323" spans="1:1" x14ac:dyDescent="0.35">
      <c r="A323" s="25" t="s">
        <v>279</v>
      </c>
    </row>
    <row r="324" spans="1:1" x14ac:dyDescent="0.35">
      <c r="A324" s="25" t="s">
        <v>280</v>
      </c>
    </row>
    <row r="325" spans="1:1" x14ac:dyDescent="0.35">
      <c r="A325" s="25" t="s">
        <v>944</v>
      </c>
    </row>
    <row r="326" spans="1:1" x14ac:dyDescent="0.35">
      <c r="A326" s="25" t="s">
        <v>281</v>
      </c>
    </row>
    <row r="327" spans="1:1" x14ac:dyDescent="0.35">
      <c r="A327" s="25" t="s">
        <v>282</v>
      </c>
    </row>
    <row r="328" spans="1:1" x14ac:dyDescent="0.35">
      <c r="A328" s="25" t="s">
        <v>283</v>
      </c>
    </row>
    <row r="329" spans="1:1" x14ac:dyDescent="0.35">
      <c r="A329" s="25" t="s">
        <v>284</v>
      </c>
    </row>
    <row r="330" spans="1:1" x14ac:dyDescent="0.35">
      <c r="A330" s="25" t="s">
        <v>285</v>
      </c>
    </row>
    <row r="331" spans="1:1" x14ac:dyDescent="0.35">
      <c r="A331" s="25" t="s">
        <v>286</v>
      </c>
    </row>
    <row r="332" spans="1:1" x14ac:dyDescent="0.35">
      <c r="A332" s="25" t="s">
        <v>287</v>
      </c>
    </row>
    <row r="333" spans="1:1" x14ac:dyDescent="0.35">
      <c r="A333" s="25" t="s">
        <v>288</v>
      </c>
    </row>
    <row r="334" spans="1:1" x14ac:dyDescent="0.35">
      <c r="A334" s="25" t="s">
        <v>289</v>
      </c>
    </row>
    <row r="335" spans="1:1" x14ac:dyDescent="0.35">
      <c r="A335" s="25" t="s">
        <v>290</v>
      </c>
    </row>
    <row r="336" spans="1:1" x14ac:dyDescent="0.35">
      <c r="A336" s="25" t="s">
        <v>291</v>
      </c>
    </row>
    <row r="337" spans="1:1" x14ac:dyDescent="0.35">
      <c r="A337" s="25" t="s">
        <v>292</v>
      </c>
    </row>
    <row r="338" spans="1:1" x14ac:dyDescent="0.35">
      <c r="A338" s="26" t="s">
        <v>293</v>
      </c>
    </row>
    <row r="339" spans="1:1" x14ac:dyDescent="0.35">
      <c r="A339" s="25" t="s">
        <v>294</v>
      </c>
    </row>
    <row r="340" spans="1:1" x14ac:dyDescent="0.35">
      <c r="A340" s="25" t="s">
        <v>295</v>
      </c>
    </row>
    <row r="341" spans="1:1" x14ac:dyDescent="0.35">
      <c r="A341" s="25" t="s">
        <v>296</v>
      </c>
    </row>
    <row r="342" spans="1:1" x14ac:dyDescent="0.35">
      <c r="A342" s="25" t="s">
        <v>297</v>
      </c>
    </row>
    <row r="343" spans="1:1" x14ac:dyDescent="0.35">
      <c r="A343" s="25" t="s">
        <v>298</v>
      </c>
    </row>
    <row r="344" spans="1:1" x14ac:dyDescent="0.35">
      <c r="A344" s="25" t="s">
        <v>299</v>
      </c>
    </row>
    <row r="345" spans="1:1" x14ac:dyDescent="0.35">
      <c r="A345" s="25" t="s">
        <v>945</v>
      </c>
    </row>
    <row r="346" spans="1:1" x14ac:dyDescent="0.35">
      <c r="A346" s="25" t="s">
        <v>300</v>
      </c>
    </row>
    <row r="347" spans="1:1" x14ac:dyDescent="0.35">
      <c r="A347" s="25" t="s">
        <v>301</v>
      </c>
    </row>
    <row r="348" spans="1:1" x14ac:dyDescent="0.35">
      <c r="A348" s="25" t="s">
        <v>302</v>
      </c>
    </row>
    <row r="349" spans="1:1" x14ac:dyDescent="0.35">
      <c r="A349" s="25" t="s">
        <v>303</v>
      </c>
    </row>
    <row r="350" spans="1:1" x14ac:dyDescent="0.35">
      <c r="A350" s="25" t="s">
        <v>304</v>
      </c>
    </row>
    <row r="351" spans="1:1" x14ac:dyDescent="0.35">
      <c r="A351" s="25" t="s">
        <v>305</v>
      </c>
    </row>
    <row r="352" spans="1:1" x14ac:dyDescent="0.35">
      <c r="A352" s="25" t="s">
        <v>306</v>
      </c>
    </row>
    <row r="353" spans="1:1" x14ac:dyDescent="0.35">
      <c r="A353" s="25" t="s">
        <v>307</v>
      </c>
    </row>
    <row r="354" spans="1:1" x14ac:dyDescent="0.35">
      <c r="A354" s="25" t="s">
        <v>308</v>
      </c>
    </row>
    <row r="355" spans="1:1" x14ac:dyDescent="0.35">
      <c r="A355" s="25" t="s">
        <v>309</v>
      </c>
    </row>
    <row r="356" spans="1:1" x14ac:dyDescent="0.35">
      <c r="A356" s="25" t="s">
        <v>310</v>
      </c>
    </row>
    <row r="357" spans="1:1" x14ac:dyDescent="0.35">
      <c r="A357" s="25" t="s">
        <v>311</v>
      </c>
    </row>
    <row r="358" spans="1:1" x14ac:dyDescent="0.35">
      <c r="A358" s="25" t="s">
        <v>947</v>
      </c>
    </row>
    <row r="359" spans="1:1" x14ac:dyDescent="0.35">
      <c r="A359" s="25" t="s">
        <v>312</v>
      </c>
    </row>
    <row r="360" spans="1:1" x14ac:dyDescent="0.35">
      <c r="A360" s="25" t="s">
        <v>313</v>
      </c>
    </row>
    <row r="361" spans="1:1" x14ac:dyDescent="0.35">
      <c r="A361" s="25" t="s">
        <v>314</v>
      </c>
    </row>
    <row r="362" spans="1:1" x14ac:dyDescent="0.35">
      <c r="A362" s="25" t="s">
        <v>315</v>
      </c>
    </row>
    <row r="363" spans="1:1" x14ac:dyDescent="0.35">
      <c r="A363" s="25" t="s">
        <v>316</v>
      </c>
    </row>
    <row r="364" spans="1:1" x14ac:dyDescent="0.35">
      <c r="A364" s="25" t="s">
        <v>317</v>
      </c>
    </row>
    <row r="365" spans="1:1" x14ac:dyDescent="0.35">
      <c r="A365" s="25" t="s">
        <v>318</v>
      </c>
    </row>
    <row r="366" spans="1:1" x14ac:dyDescent="0.35">
      <c r="A366" s="25" t="s">
        <v>318</v>
      </c>
    </row>
    <row r="367" spans="1:1" x14ac:dyDescent="0.35">
      <c r="A367" s="25" t="s">
        <v>319</v>
      </c>
    </row>
    <row r="368" spans="1:1" x14ac:dyDescent="0.35">
      <c r="A368" s="25" t="s">
        <v>319</v>
      </c>
    </row>
    <row r="369" spans="1:1" x14ac:dyDescent="0.35">
      <c r="A369" s="25" t="s">
        <v>320</v>
      </c>
    </row>
    <row r="370" spans="1:1" x14ac:dyDescent="0.35">
      <c r="A370" s="25" t="s">
        <v>321</v>
      </c>
    </row>
    <row r="371" spans="1:1" x14ac:dyDescent="0.35">
      <c r="A371" s="25" t="s">
        <v>322</v>
      </c>
    </row>
    <row r="372" spans="1:1" x14ac:dyDescent="0.35">
      <c r="A372" s="25" t="s">
        <v>323</v>
      </c>
    </row>
    <row r="373" spans="1:1" x14ac:dyDescent="0.35">
      <c r="A373" s="25" t="s">
        <v>324</v>
      </c>
    </row>
    <row r="374" spans="1:1" x14ac:dyDescent="0.35">
      <c r="A374" s="25" t="s">
        <v>325</v>
      </c>
    </row>
    <row r="375" spans="1:1" x14ac:dyDescent="0.35">
      <c r="A375" s="25" t="s">
        <v>326</v>
      </c>
    </row>
    <row r="376" spans="1:1" x14ac:dyDescent="0.35">
      <c r="A376" s="25" t="s">
        <v>327</v>
      </c>
    </row>
    <row r="377" spans="1:1" x14ac:dyDescent="0.35">
      <c r="A377" s="25" t="s">
        <v>328</v>
      </c>
    </row>
    <row r="378" spans="1:1" x14ac:dyDescent="0.35">
      <c r="A378" s="25" t="s">
        <v>329</v>
      </c>
    </row>
    <row r="379" spans="1:1" x14ac:dyDescent="0.35">
      <c r="A379" s="25" t="s">
        <v>330</v>
      </c>
    </row>
    <row r="380" spans="1:1" x14ac:dyDescent="0.35">
      <c r="A380" s="25" t="s">
        <v>331</v>
      </c>
    </row>
    <row r="381" spans="1:1" x14ac:dyDescent="0.35">
      <c r="A381" s="25" t="s">
        <v>332</v>
      </c>
    </row>
    <row r="382" spans="1:1" x14ac:dyDescent="0.35">
      <c r="A382" s="25" t="s">
        <v>333</v>
      </c>
    </row>
    <row r="383" spans="1:1" x14ac:dyDescent="0.35">
      <c r="A383" s="25" t="s">
        <v>334</v>
      </c>
    </row>
    <row r="384" spans="1:1" x14ac:dyDescent="0.35">
      <c r="A384" s="25" t="s">
        <v>335</v>
      </c>
    </row>
    <row r="385" spans="1:1" x14ac:dyDescent="0.35">
      <c r="A385" s="25" t="s">
        <v>336</v>
      </c>
    </row>
    <row r="386" spans="1:1" x14ac:dyDescent="0.35">
      <c r="A386" s="25" t="s">
        <v>337</v>
      </c>
    </row>
    <row r="387" spans="1:1" x14ac:dyDescent="0.35">
      <c r="A387" s="25" t="s">
        <v>338</v>
      </c>
    </row>
    <row r="388" spans="1:1" x14ac:dyDescent="0.35">
      <c r="A388" s="25" t="s">
        <v>339</v>
      </c>
    </row>
    <row r="389" spans="1:1" x14ac:dyDescent="0.35">
      <c r="A389" s="25" t="s">
        <v>340</v>
      </c>
    </row>
    <row r="390" spans="1:1" x14ac:dyDescent="0.35">
      <c r="A390" s="25" t="s">
        <v>341</v>
      </c>
    </row>
    <row r="391" spans="1:1" x14ac:dyDescent="0.35">
      <c r="A391" s="25" t="s">
        <v>342</v>
      </c>
    </row>
    <row r="392" spans="1:1" x14ac:dyDescent="0.35">
      <c r="A392" s="25" t="s">
        <v>343</v>
      </c>
    </row>
    <row r="393" spans="1:1" x14ac:dyDescent="0.35">
      <c r="A393" s="25" t="s">
        <v>344</v>
      </c>
    </row>
    <row r="394" spans="1:1" x14ac:dyDescent="0.35">
      <c r="A394" s="25" t="s">
        <v>345</v>
      </c>
    </row>
    <row r="395" spans="1:1" x14ac:dyDescent="0.35">
      <c r="A395" s="25" t="s">
        <v>346</v>
      </c>
    </row>
    <row r="396" spans="1:1" x14ac:dyDescent="0.35">
      <c r="A396" s="25" t="s">
        <v>347</v>
      </c>
    </row>
    <row r="397" spans="1:1" x14ac:dyDescent="0.35">
      <c r="A397" s="25" t="s">
        <v>348</v>
      </c>
    </row>
    <row r="398" spans="1:1" x14ac:dyDescent="0.35">
      <c r="A398" s="25" t="s">
        <v>349</v>
      </c>
    </row>
    <row r="399" spans="1:1" x14ac:dyDescent="0.35">
      <c r="A399" s="25" t="s">
        <v>350</v>
      </c>
    </row>
    <row r="400" spans="1:1" x14ac:dyDescent="0.35">
      <c r="A400" s="25" t="s">
        <v>351</v>
      </c>
    </row>
    <row r="401" spans="1:1" x14ac:dyDescent="0.35">
      <c r="A401" s="25" t="s">
        <v>352</v>
      </c>
    </row>
    <row r="402" spans="1:1" x14ac:dyDescent="0.35">
      <c r="A402" s="25" t="s">
        <v>353</v>
      </c>
    </row>
    <row r="403" spans="1:1" x14ac:dyDescent="0.35">
      <c r="A403" s="25" t="s">
        <v>354</v>
      </c>
    </row>
    <row r="404" spans="1:1" x14ac:dyDescent="0.35">
      <c r="A404" s="25" t="s">
        <v>355</v>
      </c>
    </row>
    <row r="405" spans="1:1" x14ac:dyDescent="0.35">
      <c r="A405" s="25" t="s">
        <v>356</v>
      </c>
    </row>
    <row r="406" spans="1:1" x14ac:dyDescent="0.35">
      <c r="A406" s="25" t="s">
        <v>357</v>
      </c>
    </row>
    <row r="407" spans="1:1" x14ac:dyDescent="0.35">
      <c r="A407" s="25" t="s">
        <v>358</v>
      </c>
    </row>
    <row r="408" spans="1:1" x14ac:dyDescent="0.35">
      <c r="A408" s="25" t="s">
        <v>359</v>
      </c>
    </row>
    <row r="409" spans="1:1" x14ac:dyDescent="0.35">
      <c r="A409" s="25" t="s">
        <v>360</v>
      </c>
    </row>
    <row r="410" spans="1:1" x14ac:dyDescent="0.35">
      <c r="A410" s="25" t="s">
        <v>361</v>
      </c>
    </row>
    <row r="411" spans="1:1" x14ac:dyDescent="0.35">
      <c r="A411" s="25" t="s">
        <v>362</v>
      </c>
    </row>
    <row r="412" spans="1:1" x14ac:dyDescent="0.35">
      <c r="A412" s="25" t="s">
        <v>363</v>
      </c>
    </row>
    <row r="413" spans="1:1" x14ac:dyDescent="0.35">
      <c r="A413" s="25" t="s">
        <v>364</v>
      </c>
    </row>
    <row r="414" spans="1:1" x14ac:dyDescent="0.35">
      <c r="A414" s="25" t="s">
        <v>365</v>
      </c>
    </row>
    <row r="415" spans="1:1" x14ac:dyDescent="0.35">
      <c r="A415" s="25" t="s">
        <v>366</v>
      </c>
    </row>
    <row r="416" spans="1:1" x14ac:dyDescent="0.35">
      <c r="A416" s="25" t="s">
        <v>367</v>
      </c>
    </row>
    <row r="417" spans="1:1" x14ac:dyDescent="0.35">
      <c r="A417" s="25" t="s">
        <v>368</v>
      </c>
    </row>
    <row r="418" spans="1:1" x14ac:dyDescent="0.35">
      <c r="A418" s="25" t="s">
        <v>369</v>
      </c>
    </row>
    <row r="419" spans="1:1" x14ac:dyDescent="0.35">
      <c r="A419" s="25" t="s">
        <v>370</v>
      </c>
    </row>
    <row r="420" spans="1:1" x14ac:dyDescent="0.35">
      <c r="A420" s="25" t="s">
        <v>371</v>
      </c>
    </row>
    <row r="421" spans="1:1" x14ac:dyDescent="0.35">
      <c r="A421" s="25" t="s">
        <v>372</v>
      </c>
    </row>
    <row r="422" spans="1:1" x14ac:dyDescent="0.35">
      <c r="A422" s="25" t="s">
        <v>373</v>
      </c>
    </row>
    <row r="423" spans="1:1" x14ac:dyDescent="0.35">
      <c r="A423" s="25" t="s">
        <v>374</v>
      </c>
    </row>
    <row r="424" spans="1:1" x14ac:dyDescent="0.35">
      <c r="A424" s="25" t="s">
        <v>375</v>
      </c>
    </row>
    <row r="425" spans="1:1" x14ac:dyDescent="0.35">
      <c r="A425" s="25" t="s">
        <v>376</v>
      </c>
    </row>
    <row r="426" spans="1:1" x14ac:dyDescent="0.35">
      <c r="A426" s="25" t="s">
        <v>377</v>
      </c>
    </row>
    <row r="427" spans="1:1" x14ac:dyDescent="0.35">
      <c r="A427" s="25" t="s">
        <v>378</v>
      </c>
    </row>
    <row r="428" spans="1:1" x14ac:dyDescent="0.35">
      <c r="A428" s="25" t="s">
        <v>379</v>
      </c>
    </row>
    <row r="429" spans="1:1" x14ac:dyDescent="0.35">
      <c r="A429" s="25" t="s">
        <v>380</v>
      </c>
    </row>
    <row r="430" spans="1:1" x14ac:dyDescent="0.35">
      <c r="A430" s="25" t="s">
        <v>381</v>
      </c>
    </row>
    <row r="431" spans="1:1" x14ac:dyDescent="0.35">
      <c r="A431" s="25" t="s">
        <v>382</v>
      </c>
    </row>
    <row r="432" spans="1:1" x14ac:dyDescent="0.35">
      <c r="A432" s="25" t="s">
        <v>383</v>
      </c>
    </row>
    <row r="433" spans="1:1" x14ac:dyDescent="0.35">
      <c r="A433" s="29" t="s">
        <v>384</v>
      </c>
    </row>
    <row r="434" spans="1:1" x14ac:dyDescent="0.35">
      <c r="A434" s="29" t="s">
        <v>385</v>
      </c>
    </row>
    <row r="435" spans="1:1" x14ac:dyDescent="0.35">
      <c r="A435" s="29" t="s">
        <v>386</v>
      </c>
    </row>
    <row r="436" spans="1:1" x14ac:dyDescent="0.35">
      <c r="A436" s="25" t="s">
        <v>387</v>
      </c>
    </row>
    <row r="437" spans="1:1" x14ac:dyDescent="0.35">
      <c r="A437" s="25" t="s">
        <v>388</v>
      </c>
    </row>
    <row r="438" spans="1:1" x14ac:dyDescent="0.35">
      <c r="A438" s="29" t="s">
        <v>389</v>
      </c>
    </row>
    <row r="439" spans="1:1" x14ac:dyDescent="0.35">
      <c r="A439" s="29" t="s">
        <v>390</v>
      </c>
    </row>
    <row r="440" spans="1:1" x14ac:dyDescent="0.35">
      <c r="A440" s="29" t="s">
        <v>391</v>
      </c>
    </row>
    <row r="441" spans="1:1" x14ac:dyDescent="0.35">
      <c r="A441" s="29" t="s">
        <v>392</v>
      </c>
    </row>
    <row r="442" spans="1:1" x14ac:dyDescent="0.35">
      <c r="A442" s="25" t="s">
        <v>393</v>
      </c>
    </row>
    <row r="443" spans="1:1" x14ac:dyDescent="0.35">
      <c r="A443" s="25" t="s">
        <v>394</v>
      </c>
    </row>
    <row r="444" spans="1:1" x14ac:dyDescent="0.35">
      <c r="A444" s="25" t="s">
        <v>395</v>
      </c>
    </row>
    <row r="445" spans="1:1" x14ac:dyDescent="0.35">
      <c r="A445" s="29" t="s">
        <v>396</v>
      </c>
    </row>
    <row r="446" spans="1:1" x14ac:dyDescent="0.35">
      <c r="A446" s="25" t="s">
        <v>397</v>
      </c>
    </row>
    <row r="447" spans="1:1" x14ac:dyDescent="0.35">
      <c r="A447" s="25" t="s">
        <v>398</v>
      </c>
    </row>
    <row r="448" spans="1:1" x14ac:dyDescent="0.35">
      <c r="A448" s="25" t="s">
        <v>399</v>
      </c>
    </row>
    <row r="449" spans="1:1" x14ac:dyDescent="0.35">
      <c r="A449" s="25" t="s">
        <v>400</v>
      </c>
    </row>
    <row r="450" spans="1:1" x14ac:dyDescent="0.35">
      <c r="A450" s="25" t="s">
        <v>401</v>
      </c>
    </row>
    <row r="451" spans="1:1" x14ac:dyDescent="0.35">
      <c r="A451" s="25" t="s">
        <v>402</v>
      </c>
    </row>
    <row r="452" spans="1:1" x14ac:dyDescent="0.35">
      <c r="A452" s="25" t="s">
        <v>403</v>
      </c>
    </row>
    <row r="453" spans="1:1" x14ac:dyDescent="0.35">
      <c r="A453" s="25" t="s">
        <v>404</v>
      </c>
    </row>
    <row r="454" spans="1:1" x14ac:dyDescent="0.35">
      <c r="A454" s="29" t="s">
        <v>405</v>
      </c>
    </row>
    <row r="455" spans="1:1" x14ac:dyDescent="0.35">
      <c r="A455" s="29" t="s">
        <v>406</v>
      </c>
    </row>
    <row r="456" spans="1:1" x14ac:dyDescent="0.35">
      <c r="A456" s="25" t="s">
        <v>407</v>
      </c>
    </row>
    <row r="457" spans="1:1" x14ac:dyDescent="0.35">
      <c r="A457" s="25" t="s">
        <v>408</v>
      </c>
    </row>
    <row r="458" spans="1:1" x14ac:dyDescent="0.35">
      <c r="A458" s="25" t="s">
        <v>409</v>
      </c>
    </row>
    <row r="459" spans="1:1" x14ac:dyDescent="0.35">
      <c r="A459" s="25" t="s">
        <v>410</v>
      </c>
    </row>
    <row r="460" spans="1:1" x14ac:dyDescent="0.35">
      <c r="A460" s="25" t="s">
        <v>411</v>
      </c>
    </row>
    <row r="461" spans="1:1" x14ac:dyDescent="0.35">
      <c r="A461" s="25" t="s">
        <v>412</v>
      </c>
    </row>
    <row r="462" spans="1:1" x14ac:dyDescent="0.35">
      <c r="A462" s="25" t="s">
        <v>413</v>
      </c>
    </row>
    <row r="463" spans="1:1" x14ac:dyDescent="0.35">
      <c r="A463" s="25" t="s">
        <v>414</v>
      </c>
    </row>
    <row r="464" spans="1:1" x14ac:dyDescent="0.35">
      <c r="A464" s="25" t="s">
        <v>415</v>
      </c>
    </row>
    <row r="465" spans="1:1" x14ac:dyDescent="0.35">
      <c r="A465" s="25" t="s">
        <v>416</v>
      </c>
    </row>
    <row r="466" spans="1:1" x14ac:dyDescent="0.35">
      <c r="A466" s="25" t="s">
        <v>417</v>
      </c>
    </row>
    <row r="467" spans="1:1" x14ac:dyDescent="0.35">
      <c r="A467" s="25" t="s">
        <v>418</v>
      </c>
    </row>
    <row r="468" spans="1:1" x14ac:dyDescent="0.35">
      <c r="A468" s="25" t="s">
        <v>419</v>
      </c>
    </row>
    <row r="469" spans="1:1" x14ac:dyDescent="0.35">
      <c r="A469" s="25" t="s">
        <v>420</v>
      </c>
    </row>
    <row r="470" spans="1:1" x14ac:dyDescent="0.35">
      <c r="A470" s="25" t="s">
        <v>421</v>
      </c>
    </row>
    <row r="471" spans="1:1" x14ac:dyDescent="0.35">
      <c r="A471" s="25" t="s">
        <v>422</v>
      </c>
    </row>
    <row r="472" spans="1:1" x14ac:dyDescent="0.35">
      <c r="A472" s="25" t="s">
        <v>423</v>
      </c>
    </row>
    <row r="473" spans="1:1" x14ac:dyDescent="0.35">
      <c r="A473" s="25" t="s">
        <v>424</v>
      </c>
    </row>
    <row r="474" spans="1:1" x14ac:dyDescent="0.35">
      <c r="A474" s="25" t="s">
        <v>425</v>
      </c>
    </row>
    <row r="475" spans="1:1" x14ac:dyDescent="0.35">
      <c r="A475" s="25" t="s">
        <v>426</v>
      </c>
    </row>
    <row r="476" spans="1:1" x14ac:dyDescent="0.35">
      <c r="A476" s="25" t="s">
        <v>427</v>
      </c>
    </row>
    <row r="477" spans="1:1" x14ac:dyDescent="0.35">
      <c r="A477" s="25" t="s">
        <v>428</v>
      </c>
    </row>
    <row r="478" spans="1:1" x14ac:dyDescent="0.35">
      <c r="A478" s="25" t="s">
        <v>429</v>
      </c>
    </row>
    <row r="479" spans="1:1" x14ac:dyDescent="0.35">
      <c r="A479" s="25" t="s">
        <v>430</v>
      </c>
    </row>
    <row r="480" spans="1:1" x14ac:dyDescent="0.35">
      <c r="A480" s="25" t="s">
        <v>431</v>
      </c>
    </row>
    <row r="481" spans="1:1" x14ac:dyDescent="0.35">
      <c r="A481" s="25" t="s">
        <v>432</v>
      </c>
    </row>
    <row r="482" spans="1:1" x14ac:dyDescent="0.35">
      <c r="A482" s="25" t="s">
        <v>433</v>
      </c>
    </row>
    <row r="483" spans="1:1" x14ac:dyDescent="0.35">
      <c r="A483" s="25" t="s">
        <v>434</v>
      </c>
    </row>
    <row r="484" spans="1:1" x14ac:dyDescent="0.35">
      <c r="A484" s="25" t="s">
        <v>435</v>
      </c>
    </row>
    <row r="485" spans="1:1" x14ac:dyDescent="0.35">
      <c r="A485" s="25" t="s">
        <v>436</v>
      </c>
    </row>
    <row r="486" spans="1:1" x14ac:dyDescent="0.35">
      <c r="A486" s="25" t="s">
        <v>437</v>
      </c>
    </row>
    <row r="487" spans="1:1" x14ac:dyDescent="0.35">
      <c r="A487" s="25" t="s">
        <v>438</v>
      </c>
    </row>
    <row r="488" spans="1:1" x14ac:dyDescent="0.35">
      <c r="A488" s="25" t="s">
        <v>439</v>
      </c>
    </row>
    <row r="489" spans="1:1" x14ac:dyDescent="0.35">
      <c r="A489" s="25" t="s">
        <v>440</v>
      </c>
    </row>
    <row r="490" spans="1:1" x14ac:dyDescent="0.35">
      <c r="A490" s="25" t="s">
        <v>441</v>
      </c>
    </row>
    <row r="491" spans="1:1" x14ac:dyDescent="0.35">
      <c r="A491" s="25" t="s">
        <v>442</v>
      </c>
    </row>
    <row r="492" spans="1:1" x14ac:dyDescent="0.35">
      <c r="A492" s="25" t="s">
        <v>443</v>
      </c>
    </row>
    <row r="493" spans="1:1" x14ac:dyDescent="0.35">
      <c r="A493" s="25" t="s">
        <v>444</v>
      </c>
    </row>
    <row r="494" spans="1:1" x14ac:dyDescent="0.35">
      <c r="A494" s="25" t="s">
        <v>445</v>
      </c>
    </row>
    <row r="495" spans="1:1" x14ac:dyDescent="0.35">
      <c r="A495" s="25" t="s">
        <v>446</v>
      </c>
    </row>
    <row r="496" spans="1:1" x14ac:dyDescent="0.35">
      <c r="A496" s="25" t="s">
        <v>447</v>
      </c>
    </row>
    <row r="497" spans="1:1" x14ac:dyDescent="0.35">
      <c r="A497" s="25" t="s">
        <v>448</v>
      </c>
    </row>
    <row r="498" spans="1:1" x14ac:dyDescent="0.35">
      <c r="A498" s="25" t="s">
        <v>449</v>
      </c>
    </row>
    <row r="499" spans="1:1" x14ac:dyDescent="0.35">
      <c r="A499" s="25" t="s">
        <v>450</v>
      </c>
    </row>
    <row r="500" spans="1:1" x14ac:dyDescent="0.35">
      <c r="A500" s="25" t="s">
        <v>451</v>
      </c>
    </row>
    <row r="501" spans="1:1" x14ac:dyDescent="0.35">
      <c r="A501" s="25" t="s">
        <v>452</v>
      </c>
    </row>
    <row r="502" spans="1:1" x14ac:dyDescent="0.35">
      <c r="A502" s="25" t="s">
        <v>453</v>
      </c>
    </row>
    <row r="503" spans="1:1" x14ac:dyDescent="0.35">
      <c r="A503" s="25" t="s">
        <v>454</v>
      </c>
    </row>
    <row r="504" spans="1:1" x14ac:dyDescent="0.35">
      <c r="A504" s="25" t="s">
        <v>455</v>
      </c>
    </row>
    <row r="505" spans="1:1" x14ac:dyDescent="0.35">
      <c r="A505" s="25" t="s">
        <v>456</v>
      </c>
    </row>
    <row r="506" spans="1:1" x14ac:dyDescent="0.35">
      <c r="A506" s="25" t="s">
        <v>457</v>
      </c>
    </row>
    <row r="507" spans="1:1" x14ac:dyDescent="0.35">
      <c r="A507" s="25" t="s">
        <v>458</v>
      </c>
    </row>
    <row r="508" spans="1:1" x14ac:dyDescent="0.35">
      <c r="A508" s="25" t="s">
        <v>459</v>
      </c>
    </row>
    <row r="509" spans="1:1" x14ac:dyDescent="0.35">
      <c r="A509" s="25" t="s">
        <v>460</v>
      </c>
    </row>
    <row r="510" spans="1:1" x14ac:dyDescent="0.35">
      <c r="A510" s="25" t="s">
        <v>461</v>
      </c>
    </row>
    <row r="511" spans="1:1" x14ac:dyDescent="0.35">
      <c r="A511" s="25" t="s">
        <v>462</v>
      </c>
    </row>
    <row r="512" spans="1:1" x14ac:dyDescent="0.35">
      <c r="A512" s="25" t="s">
        <v>463</v>
      </c>
    </row>
    <row r="513" spans="1:1" x14ac:dyDescent="0.35">
      <c r="A513" s="25" t="s">
        <v>464</v>
      </c>
    </row>
    <row r="514" spans="1:1" x14ac:dyDescent="0.35">
      <c r="A514" s="25" t="s">
        <v>465</v>
      </c>
    </row>
    <row r="515" spans="1:1" x14ac:dyDescent="0.35">
      <c r="A515" s="25" t="s">
        <v>466</v>
      </c>
    </row>
    <row r="516" spans="1:1" x14ac:dyDescent="0.35">
      <c r="A516" s="25" t="s">
        <v>467</v>
      </c>
    </row>
    <row r="517" spans="1:1" x14ac:dyDescent="0.35">
      <c r="A517" s="25" t="s">
        <v>468</v>
      </c>
    </row>
    <row r="518" spans="1:1" x14ac:dyDescent="0.35">
      <c r="A518" s="25" t="s">
        <v>469</v>
      </c>
    </row>
    <row r="519" spans="1:1" x14ac:dyDescent="0.35">
      <c r="A519" s="25" t="s">
        <v>470</v>
      </c>
    </row>
    <row r="520" spans="1:1" x14ac:dyDescent="0.35">
      <c r="A520" s="25" t="s">
        <v>471</v>
      </c>
    </row>
    <row r="521" spans="1:1" x14ac:dyDescent="0.35">
      <c r="A521" s="25" t="s">
        <v>472</v>
      </c>
    </row>
    <row r="522" spans="1:1" x14ac:dyDescent="0.35">
      <c r="A522" s="25" t="s">
        <v>473</v>
      </c>
    </row>
    <row r="523" spans="1:1" x14ac:dyDescent="0.35">
      <c r="A523" s="25" t="s">
        <v>474</v>
      </c>
    </row>
    <row r="524" spans="1:1" x14ac:dyDescent="0.35">
      <c r="A524" s="25" t="s">
        <v>475</v>
      </c>
    </row>
    <row r="525" spans="1:1" x14ac:dyDescent="0.35">
      <c r="A525" s="25" t="s">
        <v>476</v>
      </c>
    </row>
    <row r="526" spans="1:1" x14ac:dyDescent="0.35">
      <c r="A526" s="25" t="s">
        <v>477</v>
      </c>
    </row>
    <row r="527" spans="1:1" x14ac:dyDescent="0.35">
      <c r="A527" s="25" t="s">
        <v>478</v>
      </c>
    </row>
    <row r="528" spans="1:1" x14ac:dyDescent="0.35">
      <c r="A528" s="25" t="s">
        <v>479</v>
      </c>
    </row>
    <row r="529" spans="1:1" x14ac:dyDescent="0.35">
      <c r="A529" s="25" t="s">
        <v>480</v>
      </c>
    </row>
    <row r="530" spans="1:1" x14ac:dyDescent="0.35">
      <c r="A530" s="25" t="s">
        <v>481</v>
      </c>
    </row>
    <row r="531" spans="1:1" x14ac:dyDescent="0.35">
      <c r="A531" s="25" t="s">
        <v>949</v>
      </c>
    </row>
    <row r="532" spans="1:1" x14ac:dyDescent="0.35">
      <c r="A532" s="25" t="s">
        <v>950</v>
      </c>
    </row>
    <row r="533" spans="1:1" x14ac:dyDescent="0.35">
      <c r="A533" s="25" t="s">
        <v>951</v>
      </c>
    </row>
    <row r="534" spans="1:1" x14ac:dyDescent="0.35">
      <c r="A534" s="25" t="s">
        <v>952</v>
      </c>
    </row>
    <row r="535" spans="1:1" x14ac:dyDescent="0.35">
      <c r="A535" s="25" t="s">
        <v>953</v>
      </c>
    </row>
    <row r="536" spans="1:1" x14ac:dyDescent="0.35">
      <c r="A536" s="25" t="s">
        <v>482</v>
      </c>
    </row>
    <row r="537" spans="1:1" x14ac:dyDescent="0.35">
      <c r="A537" s="25" t="s">
        <v>483</v>
      </c>
    </row>
    <row r="538" spans="1:1" x14ac:dyDescent="0.35">
      <c r="A538" s="25" t="s">
        <v>484</v>
      </c>
    </row>
    <row r="539" spans="1:1" x14ac:dyDescent="0.35">
      <c r="A539" s="25" t="s">
        <v>485</v>
      </c>
    </row>
    <row r="540" spans="1:1" x14ac:dyDescent="0.35">
      <c r="A540" s="25" t="s">
        <v>486</v>
      </c>
    </row>
    <row r="541" spans="1:1" x14ac:dyDescent="0.35">
      <c r="A541" s="25" t="s">
        <v>487</v>
      </c>
    </row>
    <row r="542" spans="1:1" x14ac:dyDescent="0.35">
      <c r="A542" s="25" t="s">
        <v>488</v>
      </c>
    </row>
    <row r="543" spans="1:1" x14ac:dyDescent="0.35">
      <c r="A543" s="25" t="s">
        <v>489</v>
      </c>
    </row>
    <row r="544" spans="1:1" x14ac:dyDescent="0.35">
      <c r="A544" s="25" t="s">
        <v>490</v>
      </c>
    </row>
    <row r="545" spans="1:1" x14ac:dyDescent="0.35">
      <c r="A545" s="25" t="s">
        <v>491</v>
      </c>
    </row>
    <row r="546" spans="1:1" x14ac:dyDescent="0.35">
      <c r="A546" s="25" t="s">
        <v>492</v>
      </c>
    </row>
    <row r="547" spans="1:1" x14ac:dyDescent="0.35">
      <c r="A547" s="25" t="s">
        <v>493</v>
      </c>
    </row>
    <row r="548" spans="1:1" x14ac:dyDescent="0.35">
      <c r="A548" s="25" t="s">
        <v>494</v>
      </c>
    </row>
    <row r="549" spans="1:1" x14ac:dyDescent="0.35">
      <c r="A549" s="25" t="s">
        <v>495</v>
      </c>
    </row>
    <row r="550" spans="1:1" x14ac:dyDescent="0.35">
      <c r="A550" s="25" t="s">
        <v>496</v>
      </c>
    </row>
    <row r="551" spans="1:1" x14ac:dyDescent="0.35">
      <c r="A551" s="25" t="s">
        <v>497</v>
      </c>
    </row>
    <row r="552" spans="1:1" x14ac:dyDescent="0.35">
      <c r="A552" s="25" t="s">
        <v>498</v>
      </c>
    </row>
    <row r="553" spans="1:1" x14ac:dyDescent="0.35">
      <c r="A553" s="25" t="s">
        <v>499</v>
      </c>
    </row>
    <row r="554" spans="1:1" x14ac:dyDescent="0.35">
      <c r="A554" s="25" t="s">
        <v>500</v>
      </c>
    </row>
    <row r="555" spans="1:1" x14ac:dyDescent="0.35">
      <c r="A555" s="25" t="s">
        <v>501</v>
      </c>
    </row>
    <row r="556" spans="1:1" x14ac:dyDescent="0.35">
      <c r="A556" s="25" t="s">
        <v>502</v>
      </c>
    </row>
    <row r="557" spans="1:1" x14ac:dyDescent="0.35">
      <c r="A557" s="25" t="s">
        <v>503</v>
      </c>
    </row>
    <row r="558" spans="1:1" x14ac:dyDescent="0.35">
      <c r="A558" s="25" t="s">
        <v>504</v>
      </c>
    </row>
    <row r="559" spans="1:1" x14ac:dyDescent="0.35">
      <c r="A559" s="25" t="s">
        <v>505</v>
      </c>
    </row>
    <row r="560" spans="1:1" x14ac:dyDescent="0.35">
      <c r="A560" s="25" t="s">
        <v>506</v>
      </c>
    </row>
    <row r="561" spans="1:1" x14ac:dyDescent="0.35">
      <c r="A561" s="25" t="s">
        <v>507</v>
      </c>
    </row>
    <row r="562" spans="1:1" x14ac:dyDescent="0.35">
      <c r="A562" s="25" t="s">
        <v>508</v>
      </c>
    </row>
    <row r="563" spans="1:1" x14ac:dyDescent="0.35">
      <c r="A563" s="25" t="s">
        <v>509</v>
      </c>
    </row>
    <row r="564" spans="1:1" x14ac:dyDescent="0.35">
      <c r="A564" s="25" t="s">
        <v>510</v>
      </c>
    </row>
    <row r="565" spans="1:1" x14ac:dyDescent="0.35">
      <c r="A565" s="25" t="s">
        <v>511</v>
      </c>
    </row>
    <row r="566" spans="1:1" x14ac:dyDescent="0.35">
      <c r="A566" s="25" t="s">
        <v>512</v>
      </c>
    </row>
    <row r="567" spans="1:1" x14ac:dyDescent="0.35">
      <c r="A567" s="25" t="s">
        <v>513</v>
      </c>
    </row>
    <row r="568" spans="1:1" x14ac:dyDescent="0.35">
      <c r="A568" s="25" t="s">
        <v>514</v>
      </c>
    </row>
    <row r="569" spans="1:1" x14ac:dyDescent="0.35">
      <c r="A569" s="25" t="s">
        <v>515</v>
      </c>
    </row>
    <row r="570" spans="1:1" x14ac:dyDescent="0.35">
      <c r="A570" s="25" t="s">
        <v>516</v>
      </c>
    </row>
    <row r="571" spans="1:1" x14ac:dyDescent="0.35">
      <c r="A571" s="25" t="s">
        <v>517</v>
      </c>
    </row>
    <row r="572" spans="1:1" x14ac:dyDescent="0.35">
      <c r="A572" s="25" t="s">
        <v>518</v>
      </c>
    </row>
    <row r="573" spans="1:1" x14ac:dyDescent="0.35">
      <c r="A573" s="25" t="s">
        <v>519</v>
      </c>
    </row>
    <row r="574" spans="1:1" x14ac:dyDescent="0.35">
      <c r="A574" s="25" t="s">
        <v>520</v>
      </c>
    </row>
    <row r="575" spans="1:1" x14ac:dyDescent="0.35">
      <c r="A575" s="25" t="s">
        <v>521</v>
      </c>
    </row>
    <row r="576" spans="1:1" x14ac:dyDescent="0.35">
      <c r="A576" s="25" t="s">
        <v>522</v>
      </c>
    </row>
    <row r="577" spans="1:1" x14ac:dyDescent="0.35">
      <c r="A577" s="25" t="s">
        <v>523</v>
      </c>
    </row>
    <row r="578" spans="1:1" x14ac:dyDescent="0.35">
      <c r="A578" s="25" t="s">
        <v>524</v>
      </c>
    </row>
    <row r="579" spans="1:1" x14ac:dyDescent="0.35">
      <c r="A579" s="25" t="s">
        <v>525</v>
      </c>
    </row>
    <row r="580" spans="1:1" x14ac:dyDescent="0.35">
      <c r="A580" s="25" t="s">
        <v>526</v>
      </c>
    </row>
    <row r="581" spans="1:1" x14ac:dyDescent="0.35">
      <c r="A581" s="25" t="s">
        <v>527</v>
      </c>
    </row>
    <row r="582" spans="1:1" x14ac:dyDescent="0.35">
      <c r="A582" s="25" t="s">
        <v>528</v>
      </c>
    </row>
    <row r="583" spans="1:1" x14ac:dyDescent="0.35">
      <c r="A583" s="25" t="s">
        <v>529</v>
      </c>
    </row>
    <row r="584" spans="1:1" x14ac:dyDescent="0.35">
      <c r="A584" s="25" t="s">
        <v>530</v>
      </c>
    </row>
    <row r="585" spans="1:1" x14ac:dyDescent="0.35">
      <c r="A585" s="25" t="s">
        <v>531</v>
      </c>
    </row>
    <row r="586" spans="1:1" x14ac:dyDescent="0.35">
      <c r="A586" s="25" t="s">
        <v>954</v>
      </c>
    </row>
    <row r="587" spans="1:1" x14ac:dyDescent="0.35">
      <c r="A587" s="25" t="s">
        <v>532</v>
      </c>
    </row>
    <row r="588" spans="1:1" x14ac:dyDescent="0.35">
      <c r="A588" s="25" t="s">
        <v>533</v>
      </c>
    </row>
    <row r="589" spans="1:1" x14ac:dyDescent="0.35">
      <c r="A589" s="25" t="s">
        <v>534</v>
      </c>
    </row>
    <row r="590" spans="1:1" x14ac:dyDescent="0.35">
      <c r="A590" s="25" t="s">
        <v>535</v>
      </c>
    </row>
    <row r="591" spans="1:1" x14ac:dyDescent="0.35">
      <c r="A591" s="25" t="s">
        <v>536</v>
      </c>
    </row>
    <row r="592" spans="1:1" x14ac:dyDescent="0.35">
      <c r="A592" s="25" t="s">
        <v>537</v>
      </c>
    </row>
    <row r="593" spans="1:1" x14ac:dyDescent="0.35">
      <c r="A593" s="25" t="s">
        <v>956</v>
      </c>
    </row>
    <row r="594" spans="1:1" x14ac:dyDescent="0.35">
      <c r="A594" s="25" t="s">
        <v>957</v>
      </c>
    </row>
    <row r="595" spans="1:1" x14ac:dyDescent="0.35">
      <c r="A595" s="25" t="s">
        <v>958</v>
      </c>
    </row>
    <row r="596" spans="1:1" x14ac:dyDescent="0.35">
      <c r="A596" s="25" t="s">
        <v>959</v>
      </c>
    </row>
    <row r="597" spans="1:1" x14ac:dyDescent="0.35">
      <c r="A597" s="25" t="s">
        <v>960</v>
      </c>
    </row>
    <row r="598" spans="1:1" x14ac:dyDescent="0.35">
      <c r="A598" s="25" t="s">
        <v>961</v>
      </c>
    </row>
    <row r="599" spans="1:1" x14ac:dyDescent="0.35">
      <c r="A599" s="25" t="s">
        <v>962</v>
      </c>
    </row>
    <row r="600" spans="1:1" x14ac:dyDescent="0.35">
      <c r="A600" s="25" t="s">
        <v>963</v>
      </c>
    </row>
    <row r="601" spans="1:1" x14ac:dyDescent="0.35">
      <c r="A601" s="25" t="s">
        <v>964</v>
      </c>
    </row>
    <row r="602" spans="1:1" x14ac:dyDescent="0.35">
      <c r="A602" s="25" t="s">
        <v>538</v>
      </c>
    </row>
    <row r="603" spans="1:1" x14ac:dyDescent="0.35">
      <c r="A603" s="25" t="s">
        <v>539</v>
      </c>
    </row>
    <row r="604" spans="1:1" x14ac:dyDescent="0.35">
      <c r="A604" s="25" t="s">
        <v>540</v>
      </c>
    </row>
    <row r="605" spans="1:1" x14ac:dyDescent="0.35">
      <c r="A605" s="25" t="s">
        <v>541</v>
      </c>
    </row>
    <row r="606" spans="1:1" x14ac:dyDescent="0.35">
      <c r="A606" s="25" t="s">
        <v>542</v>
      </c>
    </row>
    <row r="607" spans="1:1" x14ac:dyDescent="0.35">
      <c r="A607" s="25" t="s">
        <v>543</v>
      </c>
    </row>
    <row r="608" spans="1:1" x14ac:dyDescent="0.35">
      <c r="A608" s="25" t="s">
        <v>544</v>
      </c>
    </row>
    <row r="609" spans="1:1" x14ac:dyDescent="0.35">
      <c r="A609" s="25" t="s">
        <v>545</v>
      </c>
    </row>
    <row r="610" spans="1:1" x14ac:dyDescent="0.35">
      <c r="A610" s="25" t="s">
        <v>965</v>
      </c>
    </row>
    <row r="611" spans="1:1" x14ac:dyDescent="0.35">
      <c r="A611" s="25" t="s">
        <v>966</v>
      </c>
    </row>
    <row r="612" spans="1:1" x14ac:dyDescent="0.35">
      <c r="A612" s="25" t="s">
        <v>967</v>
      </c>
    </row>
    <row r="613" spans="1:1" x14ac:dyDescent="0.35">
      <c r="A613" s="25" t="s">
        <v>546</v>
      </c>
    </row>
    <row r="614" spans="1:1" x14ac:dyDescent="0.35">
      <c r="A614" s="25" t="s">
        <v>547</v>
      </c>
    </row>
    <row r="615" spans="1:1" x14ac:dyDescent="0.35">
      <c r="A615" s="25" t="s">
        <v>970</v>
      </c>
    </row>
    <row r="616" spans="1:1" x14ac:dyDescent="0.35">
      <c r="A616" s="25" t="s">
        <v>971</v>
      </c>
    </row>
    <row r="617" spans="1:1" x14ac:dyDescent="0.35">
      <c r="A617" s="25" t="s">
        <v>548</v>
      </c>
    </row>
    <row r="618" spans="1:1" x14ac:dyDescent="0.35">
      <c r="A618" s="25" t="s">
        <v>549</v>
      </c>
    </row>
    <row r="619" spans="1:1" x14ac:dyDescent="0.35">
      <c r="A619" s="25" t="s">
        <v>550</v>
      </c>
    </row>
    <row r="620" spans="1:1" x14ac:dyDescent="0.35">
      <c r="A620" s="25" t="s">
        <v>551</v>
      </c>
    </row>
    <row r="621" spans="1:1" x14ac:dyDescent="0.35">
      <c r="A621" s="25" t="s">
        <v>552</v>
      </c>
    </row>
    <row r="622" spans="1:1" x14ac:dyDescent="0.35">
      <c r="A622" s="25" t="s">
        <v>553</v>
      </c>
    </row>
    <row r="623" spans="1:1" x14ac:dyDescent="0.35">
      <c r="A623" s="25" t="s">
        <v>554</v>
      </c>
    </row>
    <row r="624" spans="1:1" x14ac:dyDescent="0.35">
      <c r="A624" s="25" t="s">
        <v>555</v>
      </c>
    </row>
    <row r="625" spans="1:1" x14ac:dyDescent="0.35">
      <c r="A625" s="25" t="s">
        <v>556</v>
      </c>
    </row>
    <row r="626" spans="1:1" x14ac:dyDescent="0.35">
      <c r="A626" s="25" t="s">
        <v>557</v>
      </c>
    </row>
    <row r="627" spans="1:1" x14ac:dyDescent="0.35">
      <c r="A627" s="25" t="s">
        <v>558</v>
      </c>
    </row>
    <row r="628" spans="1:1" x14ac:dyDescent="0.35">
      <c r="A628" s="25" t="s">
        <v>559</v>
      </c>
    </row>
    <row r="629" spans="1:1" x14ac:dyDescent="0.35">
      <c r="A629" s="25" t="s">
        <v>560</v>
      </c>
    </row>
    <row r="630" spans="1:1" x14ac:dyDescent="0.35">
      <c r="A630" s="25" t="s">
        <v>561</v>
      </c>
    </row>
    <row r="631" spans="1:1" x14ac:dyDescent="0.35">
      <c r="A631" s="25" t="s">
        <v>562</v>
      </c>
    </row>
    <row r="632" spans="1:1" x14ac:dyDescent="0.35">
      <c r="A632" s="25" t="s">
        <v>972</v>
      </c>
    </row>
    <row r="633" spans="1:1" x14ac:dyDescent="0.35">
      <c r="A633" s="25" t="s">
        <v>563</v>
      </c>
    </row>
    <row r="634" spans="1:1" x14ac:dyDescent="0.35">
      <c r="A634" s="25" t="s">
        <v>564</v>
      </c>
    </row>
    <row r="635" spans="1:1" x14ac:dyDescent="0.35">
      <c r="A635" s="25" t="s">
        <v>565</v>
      </c>
    </row>
    <row r="636" spans="1:1" x14ac:dyDescent="0.35">
      <c r="A636" s="25" t="s">
        <v>566</v>
      </c>
    </row>
    <row r="637" spans="1:1" x14ac:dyDescent="0.35">
      <c r="A637" s="25" t="s">
        <v>567</v>
      </c>
    </row>
    <row r="638" spans="1:1" x14ac:dyDescent="0.35">
      <c r="A638" s="25" t="s">
        <v>568</v>
      </c>
    </row>
    <row r="639" spans="1:1" x14ac:dyDescent="0.35">
      <c r="A639" s="25" t="s">
        <v>569</v>
      </c>
    </row>
    <row r="640" spans="1:1" x14ac:dyDescent="0.35">
      <c r="A640" s="25" t="s">
        <v>976</v>
      </c>
    </row>
    <row r="641" spans="1:1" x14ac:dyDescent="0.35">
      <c r="A641" s="25" t="s">
        <v>977</v>
      </c>
    </row>
    <row r="642" spans="1:1" x14ac:dyDescent="0.35">
      <c r="A642" s="25" t="s">
        <v>979</v>
      </c>
    </row>
    <row r="643" spans="1:1" x14ac:dyDescent="0.35">
      <c r="A643" s="25" t="s">
        <v>978</v>
      </c>
    </row>
    <row r="644" spans="1:1" x14ac:dyDescent="0.35">
      <c r="A644" s="25" t="s">
        <v>570</v>
      </c>
    </row>
    <row r="645" spans="1:1" x14ac:dyDescent="0.35">
      <c r="A645" s="25" t="s">
        <v>571</v>
      </c>
    </row>
    <row r="646" spans="1:1" x14ac:dyDescent="0.35">
      <c r="A646" s="25" t="s">
        <v>572</v>
      </c>
    </row>
    <row r="647" spans="1:1" x14ac:dyDescent="0.35">
      <c r="A647" s="25" t="s">
        <v>573</v>
      </c>
    </row>
    <row r="648" spans="1:1" x14ac:dyDescent="0.35">
      <c r="A648" s="25" t="s">
        <v>574</v>
      </c>
    </row>
    <row r="649" spans="1:1" x14ac:dyDescent="0.35">
      <c r="A649" s="25" t="s">
        <v>981</v>
      </c>
    </row>
    <row r="650" spans="1:1" x14ac:dyDescent="0.35">
      <c r="A650" s="25" t="s">
        <v>982</v>
      </c>
    </row>
    <row r="651" spans="1:1" x14ac:dyDescent="0.35">
      <c r="A651" s="25" t="s">
        <v>983</v>
      </c>
    </row>
    <row r="652" spans="1:1" x14ac:dyDescent="0.35">
      <c r="A652" s="25" t="s">
        <v>984</v>
      </c>
    </row>
    <row r="653" spans="1:1" x14ac:dyDescent="0.35">
      <c r="A653" s="25" t="s">
        <v>985</v>
      </c>
    </row>
    <row r="654" spans="1:1" x14ac:dyDescent="0.35">
      <c r="A654" s="25" t="s">
        <v>575</v>
      </c>
    </row>
    <row r="655" spans="1:1" x14ac:dyDescent="0.35">
      <c r="A655" s="25" t="s">
        <v>576</v>
      </c>
    </row>
    <row r="656" spans="1:1" x14ac:dyDescent="0.35">
      <c r="A656" s="25" t="s">
        <v>577</v>
      </c>
    </row>
    <row r="657" spans="1:1" x14ac:dyDescent="0.35">
      <c r="A657" s="25" t="s">
        <v>578</v>
      </c>
    </row>
    <row r="658" spans="1:1" x14ac:dyDescent="0.35">
      <c r="A658" s="25" t="s">
        <v>579</v>
      </c>
    </row>
    <row r="659" spans="1:1" ht="15" thickBot="1" x14ac:dyDescent="0.4">
      <c r="A659" s="30" t="s">
        <v>580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1E90-4D1E-496A-8BAD-37801E460269}">
  <dimension ref="A2:D552"/>
  <sheetViews>
    <sheetView workbookViewId="0">
      <selection activeCell="A3" sqref="A3"/>
    </sheetView>
  </sheetViews>
  <sheetFormatPr defaultRowHeight="14.5" x14ac:dyDescent="0.35"/>
  <cols>
    <col min="1" max="1" width="15.453125" customWidth="1"/>
  </cols>
  <sheetData>
    <row r="2" spans="1:4" ht="27" x14ac:dyDescent="0.35">
      <c r="B2" s="188"/>
      <c r="C2" s="189"/>
      <c r="D2" s="166" t="s">
        <v>656</v>
      </c>
    </row>
    <row r="3" spans="1:4" ht="15" thickBot="1" x14ac:dyDescent="0.4">
      <c r="B3" s="190"/>
      <c r="C3" s="191"/>
      <c r="D3" s="167"/>
    </row>
    <row r="4" spans="1:4" ht="14.5" customHeight="1" x14ac:dyDescent="0.35">
      <c r="A4" s="176" t="str">
        <f>IF(C4&lt;&gt;"Mult","",LEFT(B4,FIND("(",B4)-1))</f>
        <v/>
      </c>
      <c r="B4" s="192" t="s">
        <v>657</v>
      </c>
      <c r="C4" s="168" t="s">
        <v>658</v>
      </c>
      <c r="D4" s="169">
        <v>77.05</v>
      </c>
    </row>
    <row r="5" spans="1:4" x14ac:dyDescent="0.35">
      <c r="A5" s="27" t="str">
        <f>IF(C5&lt;&gt;"Mult","",LEFT(B4,FIND("(",B4)-1))</f>
        <v>Afghanistan</v>
      </c>
      <c r="B5" s="193"/>
      <c r="C5" s="168" t="s">
        <v>659</v>
      </c>
      <c r="D5" s="170">
        <v>42.7</v>
      </c>
    </row>
    <row r="6" spans="1:4" ht="15" thickBot="1" x14ac:dyDescent="0.4">
      <c r="A6" s="177" t="str">
        <f>IF(C6&lt;&gt;"Mult","",LEFT(B4,FIND("(",B4)-1))</f>
        <v/>
      </c>
      <c r="B6" s="194"/>
      <c r="C6" s="171" t="s">
        <v>660</v>
      </c>
      <c r="D6" s="172">
        <v>44478</v>
      </c>
    </row>
    <row r="7" spans="1:4" x14ac:dyDescent="0.35">
      <c r="A7" s="176" t="str">
        <f t="shared" ref="A7" si="0">IF(C7&lt;&gt;"Mult","",LEFT(B7,FIND("(",B7)-1))</f>
        <v/>
      </c>
      <c r="B7" s="185" t="s">
        <v>661</v>
      </c>
      <c r="C7" s="173" t="s">
        <v>658</v>
      </c>
      <c r="D7" s="174">
        <v>98.9</v>
      </c>
    </row>
    <row r="8" spans="1:4" x14ac:dyDescent="0.35">
      <c r="A8" s="27" t="str">
        <f t="shared" ref="A8" si="1">IF(C8&lt;&gt;"Mult","",LEFT(B7,FIND("(",B7)-1))</f>
        <v>Albania</v>
      </c>
      <c r="B8" s="186"/>
      <c r="C8" s="168" t="s">
        <v>659</v>
      </c>
      <c r="D8" s="170">
        <v>21</v>
      </c>
    </row>
    <row r="9" spans="1:4" ht="15" thickBot="1" x14ac:dyDescent="0.4">
      <c r="A9" s="177" t="str">
        <f t="shared" ref="A9" si="2">IF(C9&lt;&gt;"Mult","",LEFT(B7,FIND("(",B7)-1))</f>
        <v/>
      </c>
      <c r="B9" s="187"/>
      <c r="C9" s="171" t="s">
        <v>660</v>
      </c>
      <c r="D9" s="175" t="s">
        <v>662</v>
      </c>
    </row>
    <row r="10" spans="1:4" x14ac:dyDescent="0.35">
      <c r="A10" s="176" t="str">
        <f t="shared" ref="A10" si="3">IF(C10&lt;&gt;"Mult","",LEFT(B10,FIND("(",B10)-1))</f>
        <v/>
      </c>
      <c r="B10" s="185" t="s">
        <v>663</v>
      </c>
      <c r="C10" s="173" t="s">
        <v>658</v>
      </c>
      <c r="D10" s="174">
        <v>131.672</v>
      </c>
    </row>
    <row r="11" spans="1:4" x14ac:dyDescent="0.35">
      <c r="A11" s="27" t="str">
        <f t="shared" ref="A11" si="4">IF(C11&lt;&gt;"Mult","",LEFT(B10,FIND("(",B10)-1))</f>
        <v>Algeria</v>
      </c>
      <c r="B11" s="186"/>
      <c r="C11" s="168" t="s">
        <v>659</v>
      </c>
      <c r="D11" s="170">
        <v>33.4</v>
      </c>
    </row>
    <row r="12" spans="1:4" ht="15" thickBot="1" x14ac:dyDescent="0.4">
      <c r="A12" s="177" t="str">
        <f t="shared" ref="A12" si="5">IF(C12&lt;&gt;"Mult","",LEFT(B10,FIND("(",B10)-1))</f>
        <v/>
      </c>
      <c r="B12" s="187"/>
      <c r="C12" s="171" t="s">
        <v>660</v>
      </c>
      <c r="D12" s="175" t="s">
        <v>664</v>
      </c>
    </row>
    <row r="13" spans="1:4" x14ac:dyDescent="0.35">
      <c r="A13" s="176" t="str">
        <f t="shared" ref="A13" si="6">IF(C13&lt;&gt;"Mult","",LEFT(B13,FIND("(",B13)-1))</f>
        <v/>
      </c>
      <c r="B13" s="185" t="s">
        <v>665</v>
      </c>
      <c r="C13" s="173" t="s">
        <v>658</v>
      </c>
      <c r="D13" s="174">
        <v>650.28300000000002</v>
      </c>
    </row>
    <row r="14" spans="1:4" x14ac:dyDescent="0.35">
      <c r="A14" s="27" t="str">
        <f t="shared" ref="A14" si="7">IF(C14&lt;&gt;"Mult","",LEFT(B13,FIND("(",B13)-1))</f>
        <v>Angola</v>
      </c>
      <c r="B14" s="186"/>
      <c r="C14" s="168" t="s">
        <v>659</v>
      </c>
      <c r="D14" s="170">
        <v>47.7</v>
      </c>
    </row>
    <row r="15" spans="1:4" ht="15" thickBot="1" x14ac:dyDescent="0.4">
      <c r="A15" s="177" t="str">
        <f t="shared" ref="A15" si="8">IF(C15&lt;&gt;"Mult","",LEFT(B13,FIND("(",B13)-1))</f>
        <v/>
      </c>
      <c r="B15" s="187"/>
      <c r="C15" s="171" t="s">
        <v>660</v>
      </c>
      <c r="D15" s="175" t="s">
        <v>666</v>
      </c>
    </row>
    <row r="16" spans="1:4" ht="17" customHeight="1" x14ac:dyDescent="0.35">
      <c r="A16" s="176" t="str">
        <f t="shared" ref="A16" si="9">IF(C16&lt;&gt;"Mult","",LEFT(B16,FIND("(",B16)-1))</f>
        <v/>
      </c>
      <c r="B16" s="185" t="s">
        <v>667</v>
      </c>
      <c r="C16" s="173" t="s">
        <v>658</v>
      </c>
      <c r="D16" s="174">
        <v>84.019000000000005</v>
      </c>
    </row>
    <row r="17" spans="1:4" x14ac:dyDescent="0.35">
      <c r="A17" s="27" t="str">
        <f t="shared" ref="A17" si="10">IF(C17&lt;&gt;"Mult","",LEFT(B16,FIND("(",B16)-1))</f>
        <v>Argentina</v>
      </c>
      <c r="B17" s="186"/>
      <c r="C17" s="168" t="s">
        <v>659</v>
      </c>
      <c r="D17" s="170">
        <v>35.9</v>
      </c>
    </row>
    <row r="18" spans="1:4" ht="15" thickBot="1" x14ac:dyDescent="0.4">
      <c r="A18" s="177" t="str">
        <f t="shared" ref="A18" si="11">IF(C18&lt;&gt;"Mult","",LEFT(B16,FIND("(",B16)-1))</f>
        <v/>
      </c>
      <c r="B18" s="187"/>
      <c r="C18" s="171" t="s">
        <v>660</v>
      </c>
      <c r="D18" s="175" t="s">
        <v>668</v>
      </c>
    </row>
    <row r="19" spans="1:4" x14ac:dyDescent="0.35">
      <c r="A19" s="176" t="str">
        <f t="shared" ref="A19" si="12">IF(C19&lt;&gt;"Mult","",LEFT(B19,FIND("(",B19)-1))</f>
        <v/>
      </c>
      <c r="B19" s="185" t="s">
        <v>669</v>
      </c>
      <c r="C19" s="173" t="s">
        <v>658</v>
      </c>
      <c r="D19" s="174">
        <v>519.62</v>
      </c>
    </row>
    <row r="20" spans="1:4" x14ac:dyDescent="0.35">
      <c r="A20" s="27" t="str">
        <f t="shared" ref="A20" si="13">IF(C20&lt;&gt;"Mult","",LEFT(B19,FIND("(",B19)-1))</f>
        <v>Armenia</v>
      </c>
      <c r="B20" s="186"/>
      <c r="C20" s="168" t="s">
        <v>659</v>
      </c>
      <c r="D20" s="170">
        <v>28.5</v>
      </c>
    </row>
    <row r="21" spans="1:4" ht="15" thickBot="1" x14ac:dyDescent="0.4">
      <c r="A21" s="177" t="str">
        <f t="shared" ref="A21" si="14">IF(C21&lt;&gt;"Mult","",LEFT(B19,FIND("(",B19)-1))</f>
        <v/>
      </c>
      <c r="B21" s="187"/>
      <c r="C21" s="171" t="s">
        <v>660</v>
      </c>
      <c r="D21" s="175" t="s">
        <v>670</v>
      </c>
    </row>
    <row r="22" spans="1:4" ht="40" customHeight="1" x14ac:dyDescent="0.35">
      <c r="A22" s="176" t="str">
        <f t="shared" ref="A22" si="15">IF(C22&lt;&gt;"Mult","",LEFT(B22,FIND("(",B22)-1))</f>
        <v/>
      </c>
      <c r="B22" s="185" t="s">
        <v>671</v>
      </c>
      <c r="C22" s="173" t="s">
        <v>658</v>
      </c>
      <c r="D22" s="174">
        <v>1.294</v>
      </c>
    </row>
    <row r="23" spans="1:4" x14ac:dyDescent="0.35">
      <c r="A23" s="27" t="str">
        <f t="shared" ref="A23" si="16">IF(C23&lt;&gt;"Mult","",LEFT(B22,FIND("(",B22)-1))</f>
        <v>Australia</v>
      </c>
      <c r="B23" s="186"/>
      <c r="C23" s="168" t="s">
        <v>659</v>
      </c>
      <c r="D23" s="170">
        <v>45</v>
      </c>
    </row>
    <row r="24" spans="1:4" ht="15" thickBot="1" x14ac:dyDescent="0.4">
      <c r="A24" s="177" t="str">
        <f t="shared" ref="A24" si="17">IF(C24&lt;&gt;"Mult","",LEFT(B22,FIND("(",B22)-1))</f>
        <v/>
      </c>
      <c r="B24" s="187"/>
      <c r="C24" s="171" t="s">
        <v>660</v>
      </c>
      <c r="D24" s="175" t="s">
        <v>672</v>
      </c>
    </row>
    <row r="25" spans="1:4" x14ac:dyDescent="0.35">
      <c r="A25" s="176" t="str">
        <f t="shared" ref="A25" si="18">IF(C25&lt;&gt;"Mult","",LEFT(B25,FIND("(",B25)-1))</f>
        <v/>
      </c>
      <c r="B25" s="185" t="s">
        <v>673</v>
      </c>
      <c r="C25" s="173" t="s">
        <v>658</v>
      </c>
      <c r="D25" s="174">
        <v>0.82199999999999995</v>
      </c>
    </row>
    <row r="26" spans="1:4" x14ac:dyDescent="0.35">
      <c r="A26" s="27" t="str">
        <f t="shared" ref="A26" si="19">IF(C26&lt;&gt;"Mult","",LEFT(B25,FIND("(",B25)-1))</f>
        <v>Austria</v>
      </c>
      <c r="B26" s="186"/>
      <c r="C26" s="168" t="s">
        <v>659</v>
      </c>
      <c r="D26" s="170">
        <v>52.2</v>
      </c>
    </row>
    <row r="27" spans="1:4" ht="15" thickBot="1" x14ac:dyDescent="0.4">
      <c r="A27" s="177" t="str">
        <f t="shared" ref="A27" si="20">IF(C27&lt;&gt;"Mult","",LEFT(B25,FIND("(",B25)-1))</f>
        <v/>
      </c>
      <c r="B27" s="187"/>
      <c r="C27" s="171" t="s">
        <v>660</v>
      </c>
      <c r="D27" s="175" t="s">
        <v>666</v>
      </c>
    </row>
    <row r="28" spans="1:4" x14ac:dyDescent="0.35">
      <c r="A28" s="176" t="str">
        <f t="shared" ref="A28" si="21">IF(C28&lt;&gt;"Mult","",LEFT(B28,FIND("(",B28)-1))</f>
        <v/>
      </c>
      <c r="B28" s="185" t="s">
        <v>674</v>
      </c>
      <c r="C28" s="173" t="s">
        <v>658</v>
      </c>
      <c r="D28" s="174">
        <v>1.6930000000000001</v>
      </c>
    </row>
    <row r="29" spans="1:4" x14ac:dyDescent="0.35">
      <c r="A29" s="27" t="str">
        <f t="shared" ref="A29" si="22">IF(C29&lt;&gt;"Mult","",LEFT(B28,FIND("(",B28)-1))</f>
        <v>Azerbaijan</v>
      </c>
      <c r="B29" s="186"/>
      <c r="C29" s="168" t="s">
        <v>659</v>
      </c>
      <c r="D29" s="170">
        <v>28.1</v>
      </c>
    </row>
    <row r="30" spans="1:4" ht="15" thickBot="1" x14ac:dyDescent="0.4">
      <c r="A30" s="177" t="str">
        <f t="shared" ref="A30" si="23">IF(C30&lt;&gt;"Mult","",LEFT(B28,FIND("(",B28)-1))</f>
        <v/>
      </c>
      <c r="B30" s="187"/>
      <c r="C30" s="171" t="s">
        <v>660</v>
      </c>
      <c r="D30" s="175" t="s">
        <v>668</v>
      </c>
    </row>
    <row r="31" spans="1:4" x14ac:dyDescent="0.35">
      <c r="A31" s="176" t="str">
        <f t="shared" ref="A31" si="24">IF(C31&lt;&gt;"Mult","",LEFT(B31,FIND("(",B31)-1))</f>
        <v/>
      </c>
      <c r="B31" s="185" t="s">
        <v>675</v>
      </c>
      <c r="C31" s="173" t="s">
        <v>658</v>
      </c>
      <c r="D31" s="174">
        <v>1</v>
      </c>
    </row>
    <row r="32" spans="1:4" x14ac:dyDescent="0.35">
      <c r="A32" s="27" t="str">
        <f t="shared" ref="A32" si="25">IF(C32&lt;&gt;"Mult","",LEFT(B31,FIND("(",B31)-1))</f>
        <v>Bahamas</v>
      </c>
      <c r="B32" s="186"/>
      <c r="C32" s="168" t="s">
        <v>659</v>
      </c>
      <c r="D32" s="170">
        <v>68.599999999999994</v>
      </c>
    </row>
    <row r="33" spans="1:4" ht="15" thickBot="1" x14ac:dyDescent="0.4">
      <c r="A33" s="177" t="str">
        <f t="shared" ref="A33" si="26">IF(C33&lt;&gt;"Mult","",LEFT(B31,FIND("(",B31)-1))</f>
        <v/>
      </c>
      <c r="B33" s="187"/>
      <c r="C33" s="171" t="s">
        <v>660</v>
      </c>
      <c r="D33" s="175" t="s">
        <v>676</v>
      </c>
    </row>
    <row r="34" spans="1:4" x14ac:dyDescent="0.35">
      <c r="A34" s="176" t="str">
        <f t="shared" ref="A34" si="27">IF(C34&lt;&gt;"Mult","",LEFT(B34,FIND("(",B34)-1))</f>
        <v/>
      </c>
      <c r="B34" s="185" t="s">
        <v>677</v>
      </c>
      <c r="C34" s="173" t="s">
        <v>658</v>
      </c>
      <c r="D34" s="174">
        <v>0.377</v>
      </c>
    </row>
    <row r="35" spans="1:4" x14ac:dyDescent="0.35">
      <c r="A35" s="27" t="str">
        <f t="shared" ref="A35" si="28">IF(C35&lt;&gt;"Mult","",LEFT(B34,FIND("(",B34)-1))</f>
        <v>Bahrain</v>
      </c>
      <c r="B35" s="186"/>
      <c r="C35" s="168" t="s">
        <v>659</v>
      </c>
      <c r="D35" s="170">
        <v>39.6</v>
      </c>
    </row>
    <row r="36" spans="1:4" ht="15" thickBot="1" x14ac:dyDescent="0.4">
      <c r="A36" s="177" t="str">
        <f t="shared" ref="A36" si="29">IF(C36&lt;&gt;"Mult","",LEFT(B34,FIND("(",B34)-1))</f>
        <v/>
      </c>
      <c r="B36" s="187"/>
      <c r="C36" s="171" t="s">
        <v>660</v>
      </c>
      <c r="D36" s="175" t="s">
        <v>678</v>
      </c>
    </row>
    <row r="37" spans="1:4" x14ac:dyDescent="0.35">
      <c r="A37" s="176" t="str">
        <f t="shared" ref="A37" si="30">IF(C37&lt;&gt;"Mult","",LEFT(B37,FIND("(",B37)-1))</f>
        <v/>
      </c>
      <c r="B37" s="185" t="s">
        <v>679</v>
      </c>
      <c r="C37" s="173" t="s">
        <v>658</v>
      </c>
      <c r="D37" s="174">
        <v>84.460999999999999</v>
      </c>
    </row>
    <row r="38" spans="1:4" x14ac:dyDescent="0.35">
      <c r="A38" s="27" t="str">
        <f t="shared" ref="A38" si="31">IF(C38&lt;&gt;"Mult","",LEFT(B37,FIND("(",B37)-1))</f>
        <v>Bangladesh</v>
      </c>
      <c r="B38" s="186"/>
      <c r="C38" s="168" t="s">
        <v>659</v>
      </c>
      <c r="D38" s="170">
        <v>39.4</v>
      </c>
    </row>
    <row r="39" spans="1:4" ht="15" thickBot="1" x14ac:dyDescent="0.4">
      <c r="A39" s="177" t="str">
        <f t="shared" ref="A39" si="32">IF(C39&lt;&gt;"Mult","",LEFT(B37,FIND("(",B37)-1))</f>
        <v/>
      </c>
      <c r="B39" s="187"/>
      <c r="C39" s="171" t="s">
        <v>660</v>
      </c>
      <c r="D39" s="175" t="s">
        <v>662</v>
      </c>
    </row>
    <row r="40" spans="1:4" x14ac:dyDescent="0.35">
      <c r="A40" s="176" t="str">
        <f t="shared" ref="A40" si="33">IF(C40&lt;&gt;"Mult","",LEFT(B40,FIND("(",B40)-1))</f>
        <v/>
      </c>
      <c r="B40" s="185" t="s">
        <v>681</v>
      </c>
      <c r="C40" s="173" t="s">
        <v>658</v>
      </c>
      <c r="D40" s="174">
        <v>2</v>
      </c>
    </row>
    <row r="41" spans="1:4" x14ac:dyDescent="0.35">
      <c r="A41" s="27" t="str">
        <f t="shared" ref="A41" si="34">IF(C41&lt;&gt;"Mult","",LEFT(B40,FIND("(",B40)-1))</f>
        <v>Barbados</v>
      </c>
      <c r="B41" s="186"/>
      <c r="C41" s="168" t="s">
        <v>659</v>
      </c>
      <c r="D41" s="170">
        <v>55.7</v>
      </c>
    </row>
    <row r="42" spans="1:4" ht="15" thickBot="1" x14ac:dyDescent="0.4">
      <c r="A42" s="177" t="str">
        <f t="shared" ref="A42" si="35">IF(C42&lt;&gt;"Mult","",LEFT(B40,FIND("(",B40)-1))</f>
        <v/>
      </c>
      <c r="B42" s="187"/>
      <c r="C42" s="171" t="s">
        <v>660</v>
      </c>
      <c r="D42" s="175" t="s">
        <v>682</v>
      </c>
    </row>
    <row r="43" spans="1:4" x14ac:dyDescent="0.35">
      <c r="A43" s="176" t="str">
        <f t="shared" ref="A43" si="36">IF(C43&lt;&gt;"Mult","",LEFT(B43,FIND("(",B43)-1))</f>
        <v/>
      </c>
      <c r="B43" s="185" t="s">
        <v>683</v>
      </c>
      <c r="C43" s="173" t="s">
        <v>658</v>
      </c>
      <c r="D43" s="174">
        <v>2.5630000000000002</v>
      </c>
    </row>
    <row r="44" spans="1:4" x14ac:dyDescent="0.35">
      <c r="A44" s="27" t="str">
        <f t="shared" ref="A44" si="37">IF(C44&lt;&gt;"Mult","",LEFT(B43,FIND("(",B43)-1))</f>
        <v>Belarus</v>
      </c>
      <c r="B44" s="186"/>
      <c r="C44" s="168" t="s">
        <v>659</v>
      </c>
      <c r="D44" s="170">
        <v>33.5</v>
      </c>
    </row>
    <row r="45" spans="1:4" ht="15" thickBot="1" x14ac:dyDescent="0.4">
      <c r="A45" s="177" t="str">
        <f t="shared" ref="A45" si="38">IF(C45&lt;&gt;"Mult","",LEFT(B43,FIND("(",B43)-1))</f>
        <v/>
      </c>
      <c r="B45" s="187"/>
      <c r="C45" s="171" t="s">
        <v>660</v>
      </c>
      <c r="D45" s="175" t="s">
        <v>666</v>
      </c>
    </row>
    <row r="46" spans="1:4" x14ac:dyDescent="0.35">
      <c r="A46" s="176" t="str">
        <f t="shared" ref="A46" si="39">IF(C46&lt;&gt;"Mult","",LEFT(B46,FIND("(",B46)-1))</f>
        <v/>
      </c>
      <c r="B46" s="185" t="s">
        <v>684</v>
      </c>
      <c r="C46" s="173" t="s">
        <v>658</v>
      </c>
      <c r="D46" s="174">
        <v>0.82199999999999995</v>
      </c>
    </row>
    <row r="47" spans="1:4" x14ac:dyDescent="0.35">
      <c r="A47" s="27" t="str">
        <f t="shared" ref="A47" si="40">IF(C47&lt;&gt;"Mult","",LEFT(B46,FIND("(",B46)-1))</f>
        <v>Belgium</v>
      </c>
      <c r="B47" s="186"/>
      <c r="C47" s="168" t="s">
        <v>659</v>
      </c>
      <c r="D47" s="170">
        <v>47.5</v>
      </c>
    </row>
    <row r="48" spans="1:4" ht="15" thickBot="1" x14ac:dyDescent="0.4">
      <c r="A48" s="177" t="str">
        <f t="shared" ref="A48" si="41">IF(C48&lt;&gt;"Mult","",LEFT(B46,FIND("(",B46)-1))</f>
        <v/>
      </c>
      <c r="B48" s="187"/>
      <c r="C48" s="171" t="s">
        <v>660</v>
      </c>
      <c r="D48" s="175" t="s">
        <v>685</v>
      </c>
    </row>
    <row r="49" spans="1:4" ht="17" customHeight="1" x14ac:dyDescent="0.35">
      <c r="A49" s="176" t="str">
        <f t="shared" ref="A49" si="42">IF(C49&lt;&gt;"Mult","",LEFT(B49,FIND("(",B49)-1))</f>
        <v/>
      </c>
      <c r="B49" s="185" t="s">
        <v>686</v>
      </c>
      <c r="C49" s="173" t="s">
        <v>658</v>
      </c>
      <c r="D49" s="174">
        <v>2</v>
      </c>
    </row>
    <row r="50" spans="1:4" x14ac:dyDescent="0.35">
      <c r="A50" s="27" t="str">
        <f t="shared" ref="A50" si="43">IF(C50&lt;&gt;"Mult","",LEFT(B49,FIND("(",B49)-1))</f>
        <v>Belize</v>
      </c>
      <c r="B50" s="186"/>
      <c r="C50" s="168" t="s">
        <v>659</v>
      </c>
      <c r="D50" s="170">
        <v>28.3</v>
      </c>
    </row>
    <row r="51" spans="1:4" ht="15" thickBot="1" x14ac:dyDescent="0.4">
      <c r="A51" s="177" t="str">
        <f t="shared" ref="A51" si="44">IF(C51&lt;&gt;"Mult","",LEFT(B49,FIND("(",B49)-1))</f>
        <v/>
      </c>
      <c r="B51" s="187"/>
      <c r="C51" s="171" t="s">
        <v>660</v>
      </c>
      <c r="D51" s="175" t="s">
        <v>687</v>
      </c>
    </row>
    <row r="52" spans="1:4" x14ac:dyDescent="0.35">
      <c r="A52" s="176" t="str">
        <f t="shared" ref="A52" si="45">IF(C52&lt;&gt;"Mult","",LEFT(B52,FIND("(",B52)-1))</f>
        <v/>
      </c>
      <c r="B52" s="185" t="s">
        <v>688</v>
      </c>
      <c r="C52" s="173" t="s">
        <v>658</v>
      </c>
      <c r="D52" s="174">
        <v>539.26099999999997</v>
      </c>
    </row>
    <row r="53" spans="1:4" x14ac:dyDescent="0.35">
      <c r="A53" s="27" t="str">
        <f t="shared" ref="A53" si="46">IF(C53&lt;&gt;"Mult","",LEFT(B52,FIND("(",B52)-1))</f>
        <v>Benin</v>
      </c>
      <c r="B53" s="186"/>
      <c r="C53" s="168" t="s">
        <v>659</v>
      </c>
      <c r="D53" s="170">
        <v>41.6</v>
      </c>
    </row>
    <row r="54" spans="1:4" ht="15" thickBot="1" x14ac:dyDescent="0.4">
      <c r="A54" s="177" t="str">
        <f t="shared" ref="A54" si="47">IF(C54&lt;&gt;"Mult","",LEFT(B52,FIND("(",B52)-1))</f>
        <v/>
      </c>
      <c r="B54" s="187"/>
      <c r="C54" s="171" t="s">
        <v>660</v>
      </c>
      <c r="D54" s="175" t="s">
        <v>682</v>
      </c>
    </row>
    <row r="55" spans="1:4" x14ac:dyDescent="0.35">
      <c r="A55" s="176" t="str">
        <f t="shared" ref="A55" si="48">IF(C55&lt;&gt;"Mult","",LEFT(B55,FIND("(",B55)-1))</f>
        <v/>
      </c>
      <c r="B55" s="185" t="s">
        <v>690</v>
      </c>
      <c r="C55" s="173" t="s">
        <v>658</v>
      </c>
      <c r="D55" s="174">
        <v>73.42</v>
      </c>
    </row>
    <row r="56" spans="1:4" x14ac:dyDescent="0.35">
      <c r="A56" s="27" t="str">
        <f t="shared" ref="A56" si="49">IF(C56&lt;&gt;"Mult","",LEFT(B55,FIND("(",B55)-1))</f>
        <v>Bhutan</v>
      </c>
      <c r="B56" s="186"/>
      <c r="C56" s="168" t="s">
        <v>659</v>
      </c>
      <c r="D56" s="170">
        <v>30</v>
      </c>
    </row>
    <row r="57" spans="1:4" ht="15" thickBot="1" x14ac:dyDescent="0.4">
      <c r="A57" s="177" t="str">
        <f t="shared" ref="A57" si="50">IF(C57&lt;&gt;"Mult","",LEFT(B55,FIND("(",B55)-1))</f>
        <v/>
      </c>
      <c r="B57" s="187"/>
      <c r="C57" s="171" t="s">
        <v>660</v>
      </c>
      <c r="D57" s="175" t="s">
        <v>687</v>
      </c>
    </row>
    <row r="58" spans="1:4" x14ac:dyDescent="0.35">
      <c r="A58" s="176" t="str">
        <f t="shared" ref="A58" si="51">IF(C58&lt;&gt;"Mult","",LEFT(B58,FIND("(",B58)-1))</f>
        <v/>
      </c>
      <c r="B58" s="185" t="s">
        <v>691</v>
      </c>
      <c r="C58" s="173" t="s">
        <v>658</v>
      </c>
      <c r="D58" s="174">
        <v>6.843</v>
      </c>
    </row>
    <row r="59" spans="1:4" x14ac:dyDescent="0.35">
      <c r="A59" s="27" t="str">
        <f t="shared" ref="A59" si="52">IF(C59&lt;&gt;"Mult","",LEFT(B58,FIND("(",B58)-1))</f>
        <v>Bolivia</v>
      </c>
      <c r="B59" s="186"/>
      <c r="C59" s="168" t="s">
        <v>659</v>
      </c>
      <c r="D59" s="170">
        <v>25.7</v>
      </c>
    </row>
    <row r="60" spans="1:4" ht="15" thickBot="1" x14ac:dyDescent="0.4">
      <c r="A60" s="177" t="str">
        <f t="shared" ref="A60" si="53">IF(C60&lt;&gt;"Mult","",LEFT(B58,FIND("(",B58)-1))</f>
        <v/>
      </c>
      <c r="B60" s="187"/>
      <c r="C60" s="171" t="s">
        <v>660</v>
      </c>
      <c r="D60" s="175" t="s">
        <v>680</v>
      </c>
    </row>
    <row r="61" spans="1:4" ht="28.5" customHeight="1" x14ac:dyDescent="0.35">
      <c r="A61" s="176" t="str">
        <f t="shared" ref="A61" si="54">IF(C61&lt;&gt;"Mult","",LEFT(B61,FIND("(",B61)-1))</f>
        <v/>
      </c>
      <c r="B61" s="185" t="s">
        <v>692</v>
      </c>
      <c r="C61" s="173" t="s">
        <v>658</v>
      </c>
      <c r="D61" s="174">
        <v>1.6080000000000001</v>
      </c>
    </row>
    <row r="62" spans="1:4" x14ac:dyDescent="0.35">
      <c r="A62" s="27" t="str">
        <f t="shared" ref="A62" si="55">IF(C62&lt;&gt;"Mult","",LEFT(B61,FIND("(",B61)-1))</f>
        <v>Bosnia and Herzegovina</v>
      </c>
      <c r="B62" s="186"/>
      <c r="C62" s="168" t="s">
        <v>659</v>
      </c>
      <c r="D62" s="170">
        <v>22.6</v>
      </c>
    </row>
    <row r="63" spans="1:4" ht="15" thickBot="1" x14ac:dyDescent="0.4">
      <c r="A63" s="177" t="str">
        <f t="shared" ref="A63" si="56">IF(C63&lt;&gt;"Mult","",LEFT(B61,FIND("(",B61)-1))</f>
        <v/>
      </c>
      <c r="B63" s="187"/>
      <c r="C63" s="171" t="s">
        <v>660</v>
      </c>
      <c r="D63" s="175" t="s">
        <v>687</v>
      </c>
    </row>
    <row r="64" spans="1:4" x14ac:dyDescent="0.35">
      <c r="A64" s="176" t="str">
        <f t="shared" ref="A64" si="57">IF(C64&lt;&gt;"Mult","",LEFT(B64,FIND("(",B64)-1))</f>
        <v/>
      </c>
      <c r="B64" s="185" t="s">
        <v>693</v>
      </c>
      <c r="C64" s="173" t="s">
        <v>658</v>
      </c>
      <c r="D64" s="174">
        <v>10.741</v>
      </c>
    </row>
    <row r="65" spans="1:4" x14ac:dyDescent="0.35">
      <c r="A65" s="27" t="str">
        <f t="shared" ref="A65" si="58">IF(C65&lt;&gt;"Mult","",LEFT(B64,FIND("(",B64)-1))</f>
        <v>Botswana</v>
      </c>
      <c r="B65" s="186"/>
      <c r="C65" s="168" t="s">
        <v>659</v>
      </c>
      <c r="D65" s="170">
        <v>23</v>
      </c>
    </row>
    <row r="66" spans="1:4" ht="15" thickBot="1" x14ac:dyDescent="0.4">
      <c r="A66" s="177" t="str">
        <f t="shared" ref="A66" si="59">IF(C66&lt;&gt;"Mult","",LEFT(B64,FIND("(",B64)-1))</f>
        <v/>
      </c>
      <c r="B66" s="187"/>
      <c r="C66" s="171" t="s">
        <v>660</v>
      </c>
      <c r="D66" s="175" t="s">
        <v>682</v>
      </c>
    </row>
    <row r="67" spans="1:4" x14ac:dyDescent="0.35">
      <c r="A67" s="176" t="str">
        <f t="shared" ref="A67" si="60">IF(C67&lt;&gt;"Mult","",LEFT(B67,FIND("(",B67)-1))</f>
        <v/>
      </c>
      <c r="B67" s="185" t="s">
        <v>694</v>
      </c>
      <c r="C67" s="173" t="s">
        <v>658</v>
      </c>
      <c r="D67" s="174">
        <v>5.1970000000000001</v>
      </c>
    </row>
    <row r="68" spans="1:4" x14ac:dyDescent="0.35">
      <c r="A68" s="27" t="str">
        <f t="shared" ref="A68" si="61">IF(C68&lt;&gt;"Mult","",LEFT(B67,FIND("(",B67)-1))</f>
        <v>Brazil</v>
      </c>
      <c r="B68" s="186"/>
      <c r="C68" s="168" t="s">
        <v>659</v>
      </c>
      <c r="D68" s="170">
        <v>27.5</v>
      </c>
    </row>
    <row r="69" spans="1:4" ht="15" thickBot="1" x14ac:dyDescent="0.4">
      <c r="A69" s="177" t="str">
        <f t="shared" ref="A69" si="62">IF(C69&lt;&gt;"Mult","",LEFT(B67,FIND("(",B67)-1))</f>
        <v/>
      </c>
      <c r="B69" s="187"/>
      <c r="C69" s="171" t="s">
        <v>660</v>
      </c>
      <c r="D69" s="175" t="s">
        <v>695</v>
      </c>
    </row>
    <row r="70" spans="1:4" x14ac:dyDescent="0.35">
      <c r="A70" s="176" t="str">
        <f t="shared" ref="A70" si="63">IF(C70&lt;&gt;"Mult","",LEFT(B70,FIND("(",B70)-1))</f>
        <v/>
      </c>
      <c r="B70" s="185" t="s">
        <v>696</v>
      </c>
      <c r="C70" s="173" t="s">
        <v>658</v>
      </c>
      <c r="D70" s="174">
        <v>1.6080000000000001</v>
      </c>
    </row>
    <row r="71" spans="1:4" x14ac:dyDescent="0.35">
      <c r="A71" s="27" t="str">
        <f t="shared" ref="A71" si="64">IF(C71&lt;&gt;"Mult","",LEFT(B70,FIND("(",B70)-1))</f>
        <v>Bulgaria</v>
      </c>
      <c r="B71" s="186"/>
      <c r="C71" s="168" t="s">
        <v>659</v>
      </c>
      <c r="D71" s="170">
        <v>23.7</v>
      </c>
    </row>
    <row r="72" spans="1:4" ht="15" thickBot="1" x14ac:dyDescent="0.4">
      <c r="A72" s="177" t="str">
        <f t="shared" ref="A72" si="65">IF(C72&lt;&gt;"Mult","",LEFT(B70,FIND("(",B70)-1))</f>
        <v/>
      </c>
      <c r="B72" s="187"/>
      <c r="C72" s="171" t="s">
        <v>660</v>
      </c>
      <c r="D72" s="175" t="s">
        <v>662</v>
      </c>
    </row>
    <row r="73" spans="1:4" ht="17" customHeight="1" x14ac:dyDescent="0.35">
      <c r="A73" s="176" t="str">
        <f t="shared" ref="A73" si="66">IF(C73&lt;&gt;"Mult","",LEFT(B73,FIND("(",B73)-1))</f>
        <v/>
      </c>
      <c r="B73" s="185" t="s">
        <v>697</v>
      </c>
      <c r="C73" s="173" t="s">
        <v>658</v>
      </c>
      <c r="D73" s="174">
        <v>539.26099999999997</v>
      </c>
    </row>
    <row r="74" spans="1:4" x14ac:dyDescent="0.35">
      <c r="A74" s="27" t="str">
        <f t="shared" ref="A74" si="67">IF(C74&lt;&gt;"Mult","",LEFT(B73,FIND("(",B73)-1))</f>
        <v>Burkina Faso</v>
      </c>
      <c r="B74" s="186"/>
      <c r="C74" s="168" t="s">
        <v>659</v>
      </c>
      <c r="D74" s="170">
        <v>33</v>
      </c>
    </row>
    <row r="75" spans="1:4" ht="15" thickBot="1" x14ac:dyDescent="0.4">
      <c r="A75" s="177" t="str">
        <f t="shared" ref="A75" si="68">IF(C75&lt;&gt;"Mult","",LEFT(B73,FIND("(",B73)-1))</f>
        <v/>
      </c>
      <c r="B75" s="187"/>
      <c r="C75" s="171" t="s">
        <v>660</v>
      </c>
      <c r="D75" s="172">
        <v>41609</v>
      </c>
    </row>
    <row r="76" spans="1:4" x14ac:dyDescent="0.35">
      <c r="A76" s="176" t="str">
        <f t="shared" ref="A76" si="69">IF(C76&lt;&gt;"Mult","",LEFT(B76,FIND("(",B76)-1))</f>
        <v/>
      </c>
      <c r="B76" s="185" t="s">
        <v>698</v>
      </c>
      <c r="C76" s="173" t="s">
        <v>658</v>
      </c>
      <c r="D76" s="174">
        <v>1929.9359999999999</v>
      </c>
    </row>
    <row r="77" spans="1:4" x14ac:dyDescent="0.35">
      <c r="A77" s="27" t="str">
        <f t="shared" ref="A77" si="70">IF(C77&lt;&gt;"Mult","",LEFT(B76,FIND("(",B76)-1))</f>
        <v>Burundi</v>
      </c>
      <c r="B77" s="186"/>
      <c r="C77" s="168" t="s">
        <v>659</v>
      </c>
      <c r="D77" s="170">
        <v>40</v>
      </c>
    </row>
    <row r="78" spans="1:4" ht="15" thickBot="1" x14ac:dyDescent="0.4">
      <c r="A78" s="177" t="str">
        <f t="shared" ref="A78" si="71">IF(C78&lt;&gt;"Mult","",LEFT(B76,FIND("(",B76)-1))</f>
        <v/>
      </c>
      <c r="B78" s="187"/>
      <c r="C78" s="171" t="s">
        <v>660</v>
      </c>
      <c r="D78" s="175" t="s">
        <v>687</v>
      </c>
    </row>
    <row r="79" spans="1:4" x14ac:dyDescent="0.35">
      <c r="A79" s="176" t="str">
        <f t="shared" ref="A79" si="72">IF(C79&lt;&gt;"Mult","",LEFT(B79,FIND("(",B79)-1))</f>
        <v/>
      </c>
      <c r="B79" s="185" t="s">
        <v>699</v>
      </c>
      <c r="C79" s="173" t="s">
        <v>658</v>
      </c>
      <c r="D79" s="174">
        <v>4040</v>
      </c>
    </row>
    <row r="80" spans="1:4" x14ac:dyDescent="0.35">
      <c r="A80" s="27" t="str">
        <f t="shared" ref="A80" si="73">IF(C80&lt;&gt;"Mult","",LEFT(B79,FIND("(",B79)-1))</f>
        <v>Cambodia</v>
      </c>
      <c r="B80" s="186"/>
      <c r="C80" s="168" t="s">
        <v>659</v>
      </c>
      <c r="D80" s="170">
        <v>27.5</v>
      </c>
    </row>
    <row r="81" spans="1:4" ht="15" thickBot="1" x14ac:dyDescent="0.4">
      <c r="A81" s="177" t="str">
        <f t="shared" ref="A81" si="74">IF(C81&lt;&gt;"Mult","",LEFT(B79,FIND("(",B79)-1))</f>
        <v/>
      </c>
      <c r="B81" s="187"/>
      <c r="C81" s="171" t="s">
        <v>660</v>
      </c>
      <c r="D81" s="175" t="s">
        <v>664</v>
      </c>
    </row>
    <row r="82" spans="1:4" x14ac:dyDescent="0.35">
      <c r="A82" s="176" t="str">
        <f t="shared" ref="A82" si="75">IF(C82&lt;&gt;"Mult","",LEFT(B82,FIND("(",B82)-1))</f>
        <v/>
      </c>
      <c r="B82" s="185" t="s">
        <v>700</v>
      </c>
      <c r="C82" s="173" t="s">
        <v>658</v>
      </c>
      <c r="D82" s="174">
        <v>539.26099999999997</v>
      </c>
    </row>
    <row r="83" spans="1:4" x14ac:dyDescent="0.35">
      <c r="A83" s="27" t="str">
        <f t="shared" ref="A83" si="76">IF(C83&lt;&gt;"Mult","",LEFT(B82,FIND("(",B82)-1))</f>
        <v>Cameroon</v>
      </c>
      <c r="B83" s="186"/>
      <c r="C83" s="168" t="s">
        <v>659</v>
      </c>
      <c r="D83" s="170">
        <v>31.1</v>
      </c>
    </row>
    <row r="84" spans="1:4" ht="15" thickBot="1" x14ac:dyDescent="0.4">
      <c r="A84" s="177" t="str">
        <f t="shared" ref="A84" si="77">IF(C84&lt;&gt;"Mult","",LEFT(B82,FIND("(",B82)-1))</f>
        <v/>
      </c>
      <c r="B84" s="187"/>
      <c r="C84" s="171" t="s">
        <v>660</v>
      </c>
      <c r="D84" s="175" t="s">
        <v>680</v>
      </c>
    </row>
    <row r="85" spans="1:4" x14ac:dyDescent="0.35">
      <c r="A85" s="176" t="str">
        <f t="shared" ref="A85" si="78">IF(C85&lt;&gt;"Mult","",LEFT(B85,FIND("(",B85)-1))</f>
        <v/>
      </c>
      <c r="B85" s="185" t="s">
        <v>701</v>
      </c>
      <c r="C85" s="173" t="s">
        <v>658</v>
      </c>
      <c r="D85" s="174">
        <v>1.274</v>
      </c>
    </row>
    <row r="86" spans="1:4" x14ac:dyDescent="0.35">
      <c r="A86" s="27" t="str">
        <f t="shared" ref="A86" si="79">IF(C86&lt;&gt;"Mult","",LEFT(B85,FIND("(",B85)-1))</f>
        <v>Canada</v>
      </c>
      <c r="B86" s="186"/>
      <c r="C86" s="168" t="s">
        <v>659</v>
      </c>
      <c r="D86" s="170">
        <v>43.9</v>
      </c>
    </row>
    <row r="87" spans="1:4" ht="15" thickBot="1" x14ac:dyDescent="0.4">
      <c r="A87" s="177" t="str">
        <f t="shared" ref="A87" si="80">IF(C87&lt;&gt;"Mult","",LEFT(B85,FIND("(",B85)-1))</f>
        <v/>
      </c>
      <c r="B87" s="187"/>
      <c r="C87" s="171" t="s">
        <v>660</v>
      </c>
      <c r="D87" s="175" t="s">
        <v>685</v>
      </c>
    </row>
    <row r="88" spans="1:4" x14ac:dyDescent="0.35">
      <c r="A88" s="176" t="str">
        <f t="shared" ref="A88" si="81">IF(C88&lt;&gt;"Mult","",LEFT(B88,FIND("(",B88)-1))</f>
        <v/>
      </c>
      <c r="B88" s="185" t="s">
        <v>702</v>
      </c>
      <c r="C88" s="173" t="s">
        <v>658</v>
      </c>
      <c r="D88" s="174">
        <v>90.649000000000001</v>
      </c>
    </row>
    <row r="89" spans="1:4" x14ac:dyDescent="0.35">
      <c r="A89" s="27" t="str">
        <f t="shared" ref="A89" si="82">IF(C89&lt;&gt;"Mult","",LEFT(B88,FIND("(",B88)-1))</f>
        <v>Cape Verde</v>
      </c>
      <c r="B89" s="186"/>
      <c r="C89" s="168" t="s">
        <v>659</v>
      </c>
      <c r="D89" s="170">
        <v>26.2</v>
      </c>
    </row>
    <row r="90" spans="1:4" ht="15" thickBot="1" x14ac:dyDescent="0.4">
      <c r="A90" s="177" t="str">
        <f t="shared" ref="A90" si="83">IF(C90&lt;&gt;"Mult","",LEFT(B88,FIND("(",B88)-1))</f>
        <v/>
      </c>
      <c r="B90" s="187"/>
      <c r="C90" s="171" t="s">
        <v>660</v>
      </c>
      <c r="D90" s="175" t="s">
        <v>662</v>
      </c>
    </row>
    <row r="91" spans="1:4" ht="17" customHeight="1" x14ac:dyDescent="0.35">
      <c r="A91" s="176" t="str">
        <f t="shared" ref="A91" si="84">IF(C91&lt;&gt;"Mult","",LEFT(B91,FIND("(",B91)-1))</f>
        <v/>
      </c>
      <c r="B91" s="185" t="s">
        <v>703</v>
      </c>
      <c r="C91" s="173" t="s">
        <v>658</v>
      </c>
      <c r="D91" s="174">
        <v>539.26099999999997</v>
      </c>
    </row>
    <row r="92" spans="1:4" x14ac:dyDescent="0.35">
      <c r="A92" s="27" t="str">
        <f t="shared" ref="A92" si="85">IF(C92&lt;&gt;"Mult","",LEFT(B91,FIND("(",B91)-1))</f>
        <v>Central African Rep.</v>
      </c>
      <c r="B92" s="186"/>
      <c r="C92" s="168" t="s">
        <v>659</v>
      </c>
      <c r="D92" s="170">
        <v>60.1</v>
      </c>
    </row>
    <row r="93" spans="1:4" ht="15" thickBot="1" x14ac:dyDescent="0.4">
      <c r="A93" s="177" t="str">
        <f t="shared" ref="A93" si="86">IF(C93&lt;&gt;"Mult","",LEFT(B91,FIND("(",B91)-1))</f>
        <v/>
      </c>
      <c r="B93" s="187"/>
      <c r="C93" s="171" t="s">
        <v>660</v>
      </c>
      <c r="D93" s="175" t="s">
        <v>685</v>
      </c>
    </row>
    <row r="94" spans="1:4" x14ac:dyDescent="0.35">
      <c r="A94" s="176" t="str">
        <f t="shared" ref="A94" si="87">IF(C94&lt;&gt;"Mult","",LEFT(B94,FIND("(",B94)-1))</f>
        <v/>
      </c>
      <c r="B94" s="185" t="s">
        <v>704</v>
      </c>
      <c r="C94" s="173" t="s">
        <v>658</v>
      </c>
      <c r="D94" s="174">
        <v>539.26099999999997</v>
      </c>
    </row>
    <row r="95" spans="1:4" x14ac:dyDescent="0.35">
      <c r="A95" s="27" t="str">
        <f t="shared" ref="A95" si="88">IF(C95&lt;&gt;"Mult","",LEFT(B94,FIND("(",B94)-1))</f>
        <v>Chad</v>
      </c>
      <c r="B95" s="186"/>
      <c r="C95" s="168" t="s">
        <v>659</v>
      </c>
      <c r="D95" s="170">
        <v>54.6</v>
      </c>
    </row>
    <row r="96" spans="1:4" ht="15" thickBot="1" x14ac:dyDescent="0.4">
      <c r="A96" s="177" t="str">
        <f t="shared" ref="A96" si="89">IF(C96&lt;&gt;"Mult","",LEFT(B94,FIND("(",B94)-1))</f>
        <v/>
      </c>
      <c r="B96" s="187"/>
      <c r="C96" s="171" t="s">
        <v>660</v>
      </c>
      <c r="D96" s="175" t="s">
        <v>662</v>
      </c>
    </row>
    <row r="97" spans="1:4" x14ac:dyDescent="0.35">
      <c r="A97" s="176" t="str">
        <f t="shared" ref="A97" si="90">IF(C97&lt;&gt;"Mult","",LEFT(B97,FIND("(",B97)-1))</f>
        <v/>
      </c>
      <c r="B97" s="185" t="s">
        <v>705</v>
      </c>
      <c r="C97" s="173" t="s">
        <v>658</v>
      </c>
      <c r="D97" s="174">
        <v>710</v>
      </c>
    </row>
    <row r="98" spans="1:4" x14ac:dyDescent="0.35">
      <c r="A98" s="27" t="str">
        <f t="shared" ref="A98" si="91">IF(C98&lt;&gt;"Mult","",LEFT(B97,FIND("(",B97)-1))</f>
        <v>Chile</v>
      </c>
      <c r="B98" s="186"/>
      <c r="C98" s="168" t="s">
        <v>659</v>
      </c>
      <c r="D98" s="170">
        <v>32.4</v>
      </c>
    </row>
    <row r="99" spans="1:4" ht="15" thickBot="1" x14ac:dyDescent="0.4">
      <c r="A99" s="177" t="str">
        <f t="shared" ref="A99" si="92">IF(C99&lt;&gt;"Mult","",LEFT(B97,FIND("(",B97)-1))</f>
        <v/>
      </c>
      <c r="B99" s="187"/>
      <c r="C99" s="171" t="s">
        <v>660</v>
      </c>
      <c r="D99" s="175" t="s">
        <v>682</v>
      </c>
    </row>
    <row r="100" spans="1:4" x14ac:dyDescent="0.35">
      <c r="A100" s="176" t="str">
        <f t="shared" ref="A100" si="93">IF(C100&lt;&gt;"Mult","",LEFT(B100,FIND("(",B100)-1))</f>
        <v/>
      </c>
      <c r="B100" s="185" t="s">
        <v>706</v>
      </c>
      <c r="C100" s="173" t="s">
        <v>658</v>
      </c>
      <c r="D100" s="174">
        <v>6.53</v>
      </c>
    </row>
    <row r="101" spans="1:4" x14ac:dyDescent="0.35">
      <c r="A101" s="27" t="str">
        <f t="shared" ref="A101" si="94">IF(C101&lt;&gt;"Mult","",LEFT(B100,FIND("(",B100)-1))</f>
        <v>China</v>
      </c>
      <c r="B101" s="186"/>
      <c r="C101" s="168" t="s">
        <v>659</v>
      </c>
      <c r="D101" s="170">
        <v>62</v>
      </c>
    </row>
    <row r="102" spans="1:4" ht="15" thickBot="1" x14ac:dyDescent="0.4">
      <c r="A102" s="177" t="str">
        <f t="shared" ref="A102" si="95">IF(C102&lt;&gt;"Mult","",LEFT(B100,FIND("(",B100)-1))</f>
        <v/>
      </c>
      <c r="B102" s="187"/>
      <c r="C102" s="171" t="s">
        <v>660</v>
      </c>
      <c r="D102" s="175" t="s">
        <v>695</v>
      </c>
    </row>
    <row r="103" spans="1:4" ht="40" customHeight="1" x14ac:dyDescent="0.35">
      <c r="A103" s="176" t="str">
        <f t="shared" ref="A103" si="96">IF(C103&lt;&gt;"Mult","",LEFT(B103,FIND("(",B103)-1))</f>
        <v/>
      </c>
      <c r="B103" s="195" t="s">
        <v>867</v>
      </c>
      <c r="C103" s="173" t="s">
        <v>658</v>
      </c>
      <c r="D103" s="174">
        <v>7.7530000000000001</v>
      </c>
    </row>
    <row r="104" spans="1:4" x14ac:dyDescent="0.35">
      <c r="A104" s="27" t="str">
        <f t="shared" ref="A104" si="97">IF(C104&lt;&gt;"Mult","",LEFT(B103,FIND("(",B103)-1))</f>
        <v>China Hong Kong</v>
      </c>
      <c r="B104" s="186"/>
      <c r="C104" s="168" t="s">
        <v>659</v>
      </c>
      <c r="D104" s="170">
        <v>111.8</v>
      </c>
    </row>
    <row r="105" spans="1:4" ht="15" thickBot="1" x14ac:dyDescent="0.4">
      <c r="A105" s="177" t="str">
        <f t="shared" ref="A105" si="98">IF(C105&lt;&gt;"Mult","",LEFT(B103,FIND("(",B103)-1))</f>
        <v/>
      </c>
      <c r="B105" s="187"/>
      <c r="C105" s="171" t="s">
        <v>660</v>
      </c>
      <c r="D105" s="175" t="s">
        <v>682</v>
      </c>
    </row>
    <row r="106" spans="1:4" ht="17" customHeight="1" x14ac:dyDescent="0.35">
      <c r="A106" s="176" t="str">
        <f t="shared" ref="A106" si="99">IF(C106&lt;&gt;"Mult","",LEFT(B106,FIND("(",B106)-1))</f>
        <v/>
      </c>
      <c r="B106" s="195" t="s">
        <v>868</v>
      </c>
      <c r="C106" s="173" t="s">
        <v>658</v>
      </c>
      <c r="D106" s="174">
        <v>7.9779999999999998</v>
      </c>
    </row>
    <row r="107" spans="1:4" x14ac:dyDescent="0.35">
      <c r="A107" s="27" t="str">
        <f t="shared" ref="A107" si="100">IF(C107&lt;&gt;"Mult","",LEFT(B106,FIND("(",B106)-1))</f>
        <v>China Macau</v>
      </c>
      <c r="B107" s="186"/>
      <c r="C107" s="168" t="s">
        <v>659</v>
      </c>
      <c r="D107" s="170">
        <v>56.9</v>
      </c>
    </row>
    <row r="108" spans="1:4" ht="15" thickBot="1" x14ac:dyDescent="0.4">
      <c r="A108" s="177" t="str">
        <f t="shared" ref="A108" si="101">IF(C108&lt;&gt;"Mult","",LEFT(B106,FIND("(",B106)-1))</f>
        <v/>
      </c>
      <c r="B108" s="187"/>
      <c r="C108" s="171" t="s">
        <v>660</v>
      </c>
      <c r="D108" s="175" t="s">
        <v>664</v>
      </c>
    </row>
    <row r="109" spans="1:4" x14ac:dyDescent="0.35">
      <c r="A109" s="176" t="str">
        <f t="shared" ref="A109" si="102">IF(C109&lt;&gt;"Mult","",LEFT(B109,FIND("(",B109)-1))</f>
        <v/>
      </c>
      <c r="B109" s="185" t="s">
        <v>707</v>
      </c>
      <c r="C109" s="173" t="s">
        <v>658</v>
      </c>
      <c r="D109" s="174">
        <v>3472</v>
      </c>
    </row>
    <row r="110" spans="1:4" x14ac:dyDescent="0.35">
      <c r="A110" s="27" t="str">
        <f t="shared" ref="A110" si="103">IF(C110&lt;&gt;"Mult","",LEFT(B109,FIND("(",B109)-1))</f>
        <v>Colombia</v>
      </c>
      <c r="B110" s="186"/>
      <c r="C110" s="168" t="s">
        <v>659</v>
      </c>
      <c r="D110" s="170">
        <v>23.1</v>
      </c>
    </row>
    <row r="111" spans="1:4" ht="15" thickBot="1" x14ac:dyDescent="0.4">
      <c r="A111" s="177" t="str">
        <f t="shared" ref="A111" si="104">IF(C111&lt;&gt;"Mult","",LEFT(B109,FIND("(",B109)-1))</f>
        <v/>
      </c>
      <c r="B111" s="187"/>
      <c r="C111" s="171" t="s">
        <v>660</v>
      </c>
      <c r="D111" s="175" t="s">
        <v>670</v>
      </c>
    </row>
    <row r="112" spans="1:4" x14ac:dyDescent="0.35">
      <c r="A112" s="176" t="str">
        <f t="shared" ref="A112" si="105">IF(C112&lt;&gt;"Mult","",LEFT(B112,FIND("(",B112)-1))</f>
        <v/>
      </c>
      <c r="B112" s="185" t="s">
        <v>708</v>
      </c>
      <c r="C112" s="173" t="s">
        <v>658</v>
      </c>
      <c r="D112" s="174">
        <v>404.44600000000003</v>
      </c>
    </row>
    <row r="113" spans="1:4" x14ac:dyDescent="0.35">
      <c r="A113" s="27" t="str">
        <f t="shared" ref="A113" si="106">IF(C113&lt;&gt;"Mult","",LEFT(B112,FIND("(",B112)-1))</f>
        <v>Comoros</v>
      </c>
      <c r="B113" s="186"/>
      <c r="C113" s="168" t="s">
        <v>659</v>
      </c>
      <c r="D113" s="170">
        <v>45</v>
      </c>
    </row>
    <row r="114" spans="1:4" ht="15" thickBot="1" x14ac:dyDescent="0.4">
      <c r="A114" s="177" t="str">
        <f t="shared" ref="A114" si="107">IF(C114&lt;&gt;"Mult","",LEFT(B112,FIND("(",B112)-1))</f>
        <v/>
      </c>
      <c r="B114" s="187"/>
      <c r="C114" s="171" t="s">
        <v>660</v>
      </c>
      <c r="D114" s="175" t="s">
        <v>689</v>
      </c>
    </row>
    <row r="115" spans="1:4" x14ac:dyDescent="0.35">
      <c r="A115" s="176" t="str">
        <f t="shared" ref="A115" si="108">IF(C115&lt;&gt;"Mult","",LEFT(B115,FIND("(",B115)-1))</f>
        <v/>
      </c>
      <c r="B115" s="185" t="s">
        <v>709</v>
      </c>
      <c r="C115" s="173" t="s">
        <v>658</v>
      </c>
      <c r="D115" s="174">
        <v>539.26099999999997</v>
      </c>
    </row>
    <row r="116" spans="1:4" x14ac:dyDescent="0.35">
      <c r="A116" s="27" t="str">
        <f t="shared" ref="A116" si="109">IF(C116&lt;&gt;"Mult","",LEFT(B115,FIND("(",B115)-1))</f>
        <v>Congo</v>
      </c>
      <c r="B116" s="186"/>
      <c r="C116" s="168" t="s">
        <v>659</v>
      </c>
      <c r="D116" s="170">
        <v>60.9</v>
      </c>
    </row>
    <row r="117" spans="1:4" ht="15" thickBot="1" x14ac:dyDescent="0.4">
      <c r="A117" s="177" t="str">
        <f t="shared" ref="A117" si="110">IF(C117&lt;&gt;"Mult","",LEFT(B115,FIND("(",B115)-1))</f>
        <v/>
      </c>
      <c r="B117" s="187"/>
      <c r="C117" s="171" t="s">
        <v>660</v>
      </c>
      <c r="D117" s="172">
        <v>44384</v>
      </c>
    </row>
    <row r="118" spans="1:4" ht="17" customHeight="1" x14ac:dyDescent="0.35">
      <c r="A118" s="176" t="str">
        <f t="shared" ref="A118" si="111">IF(C118&lt;&gt;"Mult","",LEFT(B118,FIND("(",B118)-1))</f>
        <v/>
      </c>
      <c r="B118" s="195" t="s">
        <v>882</v>
      </c>
      <c r="C118" s="173" t="s">
        <v>658</v>
      </c>
      <c r="D118" s="174">
        <v>1952.885</v>
      </c>
    </row>
    <row r="119" spans="1:4" x14ac:dyDescent="0.35">
      <c r="A119" s="27" t="str">
        <f t="shared" ref="A119" si="112">IF(C119&lt;&gt;"Mult","",LEFT(B118,FIND("(",B118)-1))</f>
        <v>Congo Dem. Rep.</v>
      </c>
      <c r="B119" s="186"/>
      <c r="C119" s="168" t="s">
        <v>659</v>
      </c>
      <c r="D119" s="170">
        <v>51.2</v>
      </c>
    </row>
    <row r="120" spans="1:4" ht="15" thickBot="1" x14ac:dyDescent="0.4">
      <c r="A120" s="177" t="str">
        <f t="shared" ref="A120" si="113">IF(C120&lt;&gt;"Mult","",LEFT(B118,FIND("(",B118)-1))</f>
        <v/>
      </c>
      <c r="B120" s="187"/>
      <c r="C120" s="171" t="s">
        <v>660</v>
      </c>
      <c r="D120" s="175" t="s">
        <v>710</v>
      </c>
    </row>
    <row r="121" spans="1:4" x14ac:dyDescent="0.35">
      <c r="A121" s="176" t="str">
        <f t="shared" ref="A121" si="114">IF(C121&lt;&gt;"Mult","",LEFT(B121,FIND("(",B121)-1))</f>
        <v/>
      </c>
      <c r="B121" s="185" t="s">
        <v>711</v>
      </c>
      <c r="C121" s="173" t="s">
        <v>658</v>
      </c>
      <c r="D121" s="174">
        <v>607.69000000000005</v>
      </c>
    </row>
    <row r="122" spans="1:4" x14ac:dyDescent="0.35">
      <c r="A122" s="27" t="str">
        <f t="shared" ref="A122" si="115">IF(C122&lt;&gt;"Mult","",LEFT(B121,FIND("(",B121)-1))</f>
        <v>Costa Rica</v>
      </c>
      <c r="B122" s="186"/>
      <c r="C122" s="168" t="s">
        <v>659</v>
      </c>
      <c r="D122" s="170">
        <v>32.5</v>
      </c>
    </row>
    <row r="123" spans="1:4" ht="15" thickBot="1" x14ac:dyDescent="0.4">
      <c r="A123" s="177" t="str">
        <f t="shared" ref="A123" si="116">IF(C123&lt;&gt;"Mult","",LEFT(B121,FIND("(",B121)-1))</f>
        <v/>
      </c>
      <c r="B123" s="187"/>
      <c r="C123" s="171" t="s">
        <v>660</v>
      </c>
      <c r="D123" s="175" t="s">
        <v>678</v>
      </c>
    </row>
    <row r="124" spans="1:4" x14ac:dyDescent="0.35">
      <c r="A124" s="176" t="str">
        <f t="shared" ref="A124" si="117">IF(C124&lt;&gt;"Mult","",LEFT(B124,FIND("(",B124)-1))</f>
        <v/>
      </c>
      <c r="B124" s="185" t="s">
        <v>712</v>
      </c>
      <c r="C124" s="173" t="s">
        <v>658</v>
      </c>
      <c r="D124" s="174">
        <v>539.26099999999997</v>
      </c>
    </row>
    <row r="125" spans="1:4" x14ac:dyDescent="0.35">
      <c r="A125" s="27" t="str">
        <f t="shared" ref="A125" si="118">IF(C125&lt;&gt;"Mult","",LEFT(B124,FIND("(",B124)-1))</f>
        <v>Cote d Ivoire</v>
      </c>
      <c r="B125" s="186"/>
      <c r="C125" s="168" t="s">
        <v>659</v>
      </c>
      <c r="D125" s="170">
        <v>40.299999999999997</v>
      </c>
    </row>
    <row r="126" spans="1:4" ht="15" thickBot="1" x14ac:dyDescent="0.4">
      <c r="A126" s="177" t="str">
        <f t="shared" ref="A126" si="119">IF(C126&lt;&gt;"Mult","",LEFT(B124,FIND("(",B124)-1))</f>
        <v/>
      </c>
      <c r="B126" s="187"/>
      <c r="C126" s="171" t="s">
        <v>660</v>
      </c>
      <c r="D126" s="175" t="s">
        <v>680</v>
      </c>
    </row>
    <row r="127" spans="1:4" ht="28.5" customHeight="1" x14ac:dyDescent="0.35">
      <c r="A127" s="176" t="str">
        <f t="shared" ref="A127" si="120">IF(C127&lt;&gt;"Mult","",LEFT(B127,FIND("(",B127)-1))</f>
        <v/>
      </c>
      <c r="B127" s="185" t="s">
        <v>713</v>
      </c>
      <c r="C127" s="173" t="s">
        <v>658</v>
      </c>
      <c r="D127" s="174">
        <v>6.1449999999999996</v>
      </c>
    </row>
    <row r="128" spans="1:4" x14ac:dyDescent="0.35">
      <c r="A128" s="27" t="str">
        <f t="shared" ref="A128" si="121">IF(C128&lt;&gt;"Mult","",LEFT(B127,FIND("(",B127)-1))</f>
        <v>Croatia, Republic of</v>
      </c>
      <c r="B128" s="186"/>
      <c r="C128" s="168" t="s">
        <v>659</v>
      </c>
      <c r="D128" s="170">
        <v>46.7</v>
      </c>
    </row>
    <row r="129" spans="1:4" ht="15" thickBot="1" x14ac:dyDescent="0.4">
      <c r="A129" s="177" t="str">
        <f t="shared" ref="A129" si="122">IF(C129&lt;&gt;"Mult","",LEFT(B127,FIND("(",B127)-1))</f>
        <v/>
      </c>
      <c r="B129" s="187"/>
      <c r="C129" s="171" t="s">
        <v>660</v>
      </c>
      <c r="D129" s="172">
        <v>44447</v>
      </c>
    </row>
    <row r="130" spans="1:4" x14ac:dyDescent="0.35">
      <c r="A130" s="176" t="str">
        <f t="shared" ref="A130" si="123">IF(C130&lt;&gt;"Mult","",LEFT(B130,FIND("(",B130)-1))</f>
        <v/>
      </c>
      <c r="B130" s="185" t="s">
        <v>714</v>
      </c>
      <c r="C130" s="173" t="s">
        <v>658</v>
      </c>
      <c r="D130" s="174">
        <v>0.99</v>
      </c>
    </row>
    <row r="131" spans="1:4" x14ac:dyDescent="0.35">
      <c r="A131" s="27" t="str">
        <f t="shared" ref="A131" si="124">IF(C131&lt;&gt;"Mult","",LEFT(B130,FIND("(",B130)-1))</f>
        <v>Cuba</v>
      </c>
      <c r="B131" s="186"/>
      <c r="C131" s="168" t="s">
        <v>659</v>
      </c>
      <c r="D131" s="170">
        <v>56.8</v>
      </c>
    </row>
    <row r="132" spans="1:4" ht="15" thickBot="1" x14ac:dyDescent="0.4">
      <c r="A132" s="177" t="str">
        <f t="shared" ref="A132" si="125">IF(C132&lt;&gt;"Mult","",LEFT(B130,FIND("(",B130)-1))</f>
        <v/>
      </c>
      <c r="B132" s="187"/>
      <c r="C132" s="171" t="s">
        <v>660</v>
      </c>
      <c r="D132" s="175" t="s">
        <v>676</v>
      </c>
    </row>
    <row r="133" spans="1:4" x14ac:dyDescent="0.35">
      <c r="A133" s="176" t="str">
        <f t="shared" ref="A133" si="126">IF(C133&lt;&gt;"Mult","",LEFT(B133,FIND("(",B133)-1))</f>
        <v/>
      </c>
      <c r="B133" s="185" t="s">
        <v>715</v>
      </c>
      <c r="C133" s="173" t="s">
        <v>658</v>
      </c>
      <c r="D133" s="174">
        <v>0.82199999999999995</v>
      </c>
    </row>
    <row r="134" spans="1:4" x14ac:dyDescent="0.35">
      <c r="A134" s="27" t="str">
        <f t="shared" ref="A134" si="127">IF(C134&lt;&gt;"Mult","",LEFT(B133,FIND("(",B133)-1))</f>
        <v>Cyprus</v>
      </c>
      <c r="B134" s="186"/>
      <c r="C134" s="168" t="s">
        <v>659</v>
      </c>
      <c r="D134" s="170">
        <v>28.7</v>
      </c>
    </row>
    <row r="135" spans="1:4" ht="15" thickBot="1" x14ac:dyDescent="0.4">
      <c r="A135" s="177" t="str">
        <f t="shared" ref="A135" si="128">IF(C135&lt;&gt;"Mult","",LEFT(B133,FIND("(",B133)-1))</f>
        <v/>
      </c>
      <c r="B135" s="187"/>
      <c r="C135" s="171" t="s">
        <v>660</v>
      </c>
      <c r="D135" s="175" t="s">
        <v>666</v>
      </c>
    </row>
    <row r="136" spans="1:4" ht="17" customHeight="1" x14ac:dyDescent="0.35">
      <c r="A136" s="176" t="str">
        <f t="shared" ref="A136" si="129">IF(C136&lt;&gt;"Mult","",LEFT(B136,FIND("(",B136)-1))</f>
        <v/>
      </c>
      <c r="B136" s="185" t="s">
        <v>716</v>
      </c>
      <c r="C136" s="173" t="s">
        <v>658</v>
      </c>
      <c r="D136" s="174">
        <v>21.51</v>
      </c>
    </row>
    <row r="137" spans="1:4" x14ac:dyDescent="0.35">
      <c r="A137" s="27" t="str">
        <f t="shared" ref="A137" si="130">IF(C137&lt;&gt;"Mult","",LEFT(B136,FIND("(",B136)-1))</f>
        <v>Czech Republic</v>
      </c>
      <c r="B137" s="186"/>
      <c r="C137" s="168" t="s">
        <v>659</v>
      </c>
      <c r="D137" s="170">
        <v>44.9</v>
      </c>
    </row>
    <row r="138" spans="1:4" ht="15" thickBot="1" x14ac:dyDescent="0.4">
      <c r="A138" s="177" t="str">
        <f t="shared" ref="A138" si="131">IF(C138&lt;&gt;"Mult","",LEFT(B136,FIND("(",B136)-1))</f>
        <v/>
      </c>
      <c r="B138" s="187"/>
      <c r="C138" s="171" t="s">
        <v>660</v>
      </c>
      <c r="D138" s="175" t="s">
        <v>664</v>
      </c>
    </row>
    <row r="139" spans="1:4" x14ac:dyDescent="0.35">
      <c r="A139" s="176" t="str">
        <f t="shared" ref="A139" si="132">IF(C139&lt;&gt;"Mult","",LEFT(B139,FIND("(",B139)-1))</f>
        <v/>
      </c>
      <c r="B139" s="185" t="s">
        <v>717</v>
      </c>
      <c r="C139" s="173" t="s">
        <v>658</v>
      </c>
      <c r="D139" s="174">
        <v>6.1159999999999997</v>
      </c>
    </row>
    <row r="140" spans="1:4" x14ac:dyDescent="0.35">
      <c r="A140" s="27" t="str">
        <f t="shared" ref="A140" si="133">IF(C140&lt;&gt;"Mult","",LEFT(B139,FIND("(",B139)-1))</f>
        <v>Denmark</v>
      </c>
      <c r="B140" s="186"/>
      <c r="C140" s="168" t="s">
        <v>659</v>
      </c>
      <c r="D140" s="170">
        <v>70.099999999999994</v>
      </c>
    </row>
    <row r="141" spans="1:4" ht="15" thickBot="1" x14ac:dyDescent="0.4">
      <c r="A141" s="177" t="str">
        <f t="shared" ref="A141" si="134">IF(C141&lt;&gt;"Mult","",LEFT(B139,FIND("(",B139)-1))</f>
        <v/>
      </c>
      <c r="B141" s="187"/>
      <c r="C141" s="171" t="s">
        <v>660</v>
      </c>
      <c r="D141" s="175" t="s">
        <v>710</v>
      </c>
    </row>
    <row r="142" spans="1:4" x14ac:dyDescent="0.35">
      <c r="A142" s="176" t="str">
        <f t="shared" ref="A142" si="135">IF(C142&lt;&gt;"Mult","",LEFT(B142,FIND("(",B142)-1))</f>
        <v/>
      </c>
      <c r="B142" s="185" t="s">
        <v>718</v>
      </c>
      <c r="C142" s="173" t="s">
        <v>658</v>
      </c>
      <c r="D142" s="174">
        <v>177</v>
      </c>
    </row>
    <row r="143" spans="1:4" x14ac:dyDescent="0.35">
      <c r="A143" s="27" t="str">
        <f t="shared" ref="A143" si="136">IF(C143&lt;&gt;"Mult","",LEFT(B142,FIND("(",B142)-1))</f>
        <v>Djibouti</v>
      </c>
      <c r="B143" s="186"/>
      <c r="C143" s="168" t="s">
        <v>659</v>
      </c>
      <c r="D143" s="170">
        <v>47.3</v>
      </c>
    </row>
    <row r="144" spans="1:4" ht="15" thickBot="1" x14ac:dyDescent="0.4">
      <c r="A144" s="177" t="str">
        <f t="shared" ref="A144" si="137">IF(C144&lt;&gt;"Mult","",LEFT(B142,FIND("(",B142)-1))</f>
        <v/>
      </c>
      <c r="B144" s="187"/>
      <c r="C144" s="171" t="s">
        <v>660</v>
      </c>
      <c r="D144" s="175" t="s">
        <v>662</v>
      </c>
    </row>
    <row r="145" spans="1:4" ht="40" customHeight="1" x14ac:dyDescent="0.35">
      <c r="A145" s="176" t="str">
        <f t="shared" ref="A145" si="138">IF(C145&lt;&gt;"Mult","",LEFT(B145,FIND("(",B145)-1))</f>
        <v/>
      </c>
      <c r="B145" s="185" t="s">
        <v>719</v>
      </c>
      <c r="C145" s="173" t="s">
        <v>658</v>
      </c>
      <c r="D145" s="174">
        <v>57.603999999999999</v>
      </c>
    </row>
    <row r="146" spans="1:4" x14ac:dyDescent="0.35">
      <c r="A146" s="27" t="str">
        <f t="shared" ref="A146" si="139">IF(C146&lt;&gt;"Mult","",LEFT(B145,FIND("(",B145)-1))</f>
        <v>Dominican Republic</v>
      </c>
      <c r="B146" s="186"/>
      <c r="C146" s="168" t="s">
        <v>659</v>
      </c>
      <c r="D146" s="170">
        <v>28.8</v>
      </c>
    </row>
    <row r="147" spans="1:4" ht="15" thickBot="1" x14ac:dyDescent="0.4">
      <c r="A147" s="177" t="str">
        <f t="shared" ref="A147" si="140">IF(C147&lt;&gt;"Mult","",LEFT(B145,FIND("(",B145)-1))</f>
        <v/>
      </c>
      <c r="B147" s="187"/>
      <c r="C147" s="171" t="s">
        <v>660</v>
      </c>
      <c r="D147" s="175" t="s">
        <v>664</v>
      </c>
    </row>
    <row r="148" spans="1:4" x14ac:dyDescent="0.35">
      <c r="A148" s="176" t="str">
        <f t="shared" ref="A148" si="141">IF(C148&lt;&gt;"Mult","",LEFT(B148,FIND("(",B148)-1))</f>
        <v/>
      </c>
      <c r="B148" s="185" t="s">
        <v>720</v>
      </c>
      <c r="C148" s="173" t="s">
        <v>658</v>
      </c>
      <c r="D148" s="174">
        <v>1</v>
      </c>
    </row>
    <row r="149" spans="1:4" x14ac:dyDescent="0.35">
      <c r="A149" s="27" t="str">
        <f t="shared" ref="A149" si="142">IF(C149&lt;&gt;"Mult","",LEFT(B148,FIND("(",B148)-1))</f>
        <v>Ecuador</v>
      </c>
      <c r="B149" s="186"/>
      <c r="C149" s="168" t="s">
        <v>659</v>
      </c>
      <c r="D149" s="170">
        <v>30.9</v>
      </c>
    </row>
    <row r="150" spans="1:4" ht="15" thickBot="1" x14ac:dyDescent="0.4">
      <c r="A150" s="177" t="str">
        <f t="shared" ref="A150" si="143">IF(C150&lt;&gt;"Mult","",LEFT(B148,FIND("(",B148)-1))</f>
        <v/>
      </c>
      <c r="B150" s="187"/>
      <c r="C150" s="171" t="s">
        <v>660</v>
      </c>
      <c r="D150" s="175" t="s">
        <v>664</v>
      </c>
    </row>
    <row r="151" spans="1:4" x14ac:dyDescent="0.35">
      <c r="A151" s="176" t="str">
        <f t="shared" ref="A151" si="144">IF(C151&lt;&gt;"Mult","",LEFT(B151,FIND("(",B151)-1))</f>
        <v/>
      </c>
      <c r="B151" s="185" t="s">
        <v>721</v>
      </c>
      <c r="C151" s="173" t="s">
        <v>658</v>
      </c>
      <c r="D151" s="174">
        <v>15.72</v>
      </c>
    </row>
    <row r="152" spans="1:4" x14ac:dyDescent="0.35">
      <c r="A152" s="27" t="str">
        <f t="shared" ref="A152" si="145">IF(C152&lt;&gt;"Mult","",LEFT(B151,FIND("(",B151)-1))</f>
        <v>Egypt</v>
      </c>
      <c r="B152" s="186"/>
      <c r="C152" s="168" t="s">
        <v>659</v>
      </c>
      <c r="D152" s="170">
        <v>28</v>
      </c>
    </row>
    <row r="153" spans="1:4" ht="15" thickBot="1" x14ac:dyDescent="0.4">
      <c r="A153" s="177" t="str">
        <f t="shared" ref="A153" si="146">IF(C153&lt;&gt;"Mult","",LEFT(B151,FIND("(",B151)-1))</f>
        <v/>
      </c>
      <c r="B153" s="187"/>
      <c r="C153" s="171" t="s">
        <v>660</v>
      </c>
      <c r="D153" s="175" t="s">
        <v>682</v>
      </c>
    </row>
    <row r="154" spans="1:4" ht="28.5" customHeight="1" x14ac:dyDescent="0.35">
      <c r="A154" s="176" t="str">
        <f t="shared" ref="A154" si="147">IF(C154&lt;&gt;"Mult","",LEFT(B154,FIND("(",B154)-1))</f>
        <v/>
      </c>
      <c r="B154" s="185" t="s">
        <v>722</v>
      </c>
      <c r="C154" s="173" t="s">
        <v>658</v>
      </c>
      <c r="D154" s="174">
        <v>1</v>
      </c>
    </row>
    <row r="155" spans="1:4" x14ac:dyDescent="0.35">
      <c r="A155" s="27" t="str">
        <f t="shared" ref="A155" si="148">IF(C155&lt;&gt;"Mult","",LEFT(B154,FIND("(",B154)-1))</f>
        <v>El Salvador</v>
      </c>
      <c r="B155" s="186"/>
      <c r="C155" s="168" t="s">
        <v>659</v>
      </c>
      <c r="D155" s="170">
        <v>25</v>
      </c>
    </row>
    <row r="156" spans="1:4" ht="15" thickBot="1" x14ac:dyDescent="0.4">
      <c r="A156" s="177" t="str">
        <f t="shared" ref="A156" si="149">IF(C156&lt;&gt;"Mult","",LEFT(B154,FIND("(",B154)-1))</f>
        <v/>
      </c>
      <c r="B156" s="187"/>
      <c r="C156" s="171" t="s">
        <v>660</v>
      </c>
      <c r="D156" s="175" t="s">
        <v>664</v>
      </c>
    </row>
    <row r="157" spans="1:4" ht="17" customHeight="1" x14ac:dyDescent="0.35">
      <c r="A157" s="176" t="str">
        <f t="shared" ref="A157" si="150">IF(C157&lt;&gt;"Mult","",LEFT(B157,FIND("(",B157)-1))</f>
        <v/>
      </c>
      <c r="B157" s="185" t="s">
        <v>723</v>
      </c>
      <c r="C157" s="173" t="s">
        <v>658</v>
      </c>
      <c r="D157" s="174">
        <v>539.26099999999997</v>
      </c>
    </row>
    <row r="158" spans="1:4" x14ac:dyDescent="0.35">
      <c r="A158" s="27" t="str">
        <f t="shared" ref="A158" si="151">IF(C158&lt;&gt;"Mult","",LEFT(B157,FIND("(",B157)-1))</f>
        <v>Equatorial Guinea</v>
      </c>
      <c r="B158" s="186"/>
      <c r="C158" s="168" t="s">
        <v>659</v>
      </c>
      <c r="D158" s="170">
        <v>36.4</v>
      </c>
    </row>
    <row r="159" spans="1:4" ht="15" thickBot="1" x14ac:dyDescent="0.4">
      <c r="A159" s="177" t="str">
        <f t="shared" ref="A159" si="152">IF(C159&lt;&gt;"Mult","",LEFT(B157,FIND("(",B157)-1))</f>
        <v/>
      </c>
      <c r="B159" s="187"/>
      <c r="C159" s="171" t="s">
        <v>660</v>
      </c>
      <c r="D159" s="175" t="s">
        <v>682</v>
      </c>
    </row>
    <row r="160" spans="1:4" x14ac:dyDescent="0.35">
      <c r="A160" s="176" t="str">
        <f t="shared" ref="A160" si="153">IF(C160&lt;&gt;"Mult","",LEFT(B160,FIND("(",B160)-1))</f>
        <v/>
      </c>
      <c r="B160" s="185" t="s">
        <v>724</v>
      </c>
      <c r="C160" s="173" t="s">
        <v>658</v>
      </c>
      <c r="D160" s="174">
        <v>15</v>
      </c>
    </row>
    <row r="161" spans="1:4" x14ac:dyDescent="0.35">
      <c r="A161" s="27" t="str">
        <f t="shared" ref="A161" si="154">IF(C161&lt;&gt;"Mult","",LEFT(B160,FIND("(",B160)-1))</f>
        <v>Eritrea</v>
      </c>
      <c r="B161" s="186"/>
      <c r="C161" s="168" t="s">
        <v>659</v>
      </c>
      <c r="D161" s="170">
        <v>49.3</v>
      </c>
    </row>
    <row r="162" spans="1:4" ht="15" thickBot="1" x14ac:dyDescent="0.4">
      <c r="A162" s="177" t="str">
        <f t="shared" ref="A162" si="155">IF(C162&lt;&gt;"Mult","",LEFT(B160,FIND("(",B160)-1))</f>
        <v/>
      </c>
      <c r="B162" s="187"/>
      <c r="C162" s="171" t="s">
        <v>660</v>
      </c>
      <c r="D162" s="172">
        <v>44541</v>
      </c>
    </row>
    <row r="163" spans="1:4" x14ac:dyDescent="0.35">
      <c r="A163" s="176" t="str">
        <f t="shared" ref="A163" si="156">IF(C163&lt;&gt;"Mult","",LEFT(B163,FIND("(",B163)-1))</f>
        <v/>
      </c>
      <c r="B163" s="185" t="s">
        <v>725</v>
      </c>
      <c r="C163" s="173" t="s">
        <v>658</v>
      </c>
      <c r="D163" s="174">
        <v>0.82199999999999995</v>
      </c>
    </row>
    <row r="164" spans="1:4" x14ac:dyDescent="0.35">
      <c r="A164" s="27" t="str">
        <f t="shared" ref="A164" si="157">IF(C164&lt;&gt;"Mult","",LEFT(B163,FIND("(",B163)-1))</f>
        <v>Estonia</v>
      </c>
      <c r="B164" s="186"/>
      <c r="C164" s="168" t="s">
        <v>659</v>
      </c>
      <c r="D164" s="170">
        <v>32.200000000000003</v>
      </c>
    </row>
    <row r="165" spans="1:4" ht="15" thickBot="1" x14ac:dyDescent="0.4">
      <c r="A165" s="177" t="str">
        <f t="shared" ref="A165" si="158">IF(C165&lt;&gt;"Mult","",LEFT(B163,FIND("(",B163)-1))</f>
        <v/>
      </c>
      <c r="B165" s="187"/>
      <c r="C165" s="171" t="s">
        <v>660</v>
      </c>
      <c r="D165" s="175" t="s">
        <v>666</v>
      </c>
    </row>
    <row r="166" spans="1:4" x14ac:dyDescent="0.35">
      <c r="A166" s="176" t="str">
        <f t="shared" ref="A166" si="159">IF(C166&lt;&gt;"Mult","",LEFT(B166,FIND("(",B166)-1))</f>
        <v/>
      </c>
      <c r="B166" s="185" t="s">
        <v>726</v>
      </c>
      <c r="C166" s="173" t="s">
        <v>658</v>
      </c>
      <c r="D166" s="174">
        <v>15.241</v>
      </c>
    </row>
    <row r="167" spans="1:4" x14ac:dyDescent="0.35">
      <c r="A167" s="27" t="str">
        <f t="shared" ref="A167" si="160">IF(C167&lt;&gt;"Mult","",LEFT(B166,FIND("(",B166)-1))</f>
        <v>Eswatini</v>
      </c>
      <c r="B167" s="186"/>
      <c r="C167" s="168" t="s">
        <v>659</v>
      </c>
      <c r="D167" s="170">
        <v>16.399999999999999</v>
      </c>
    </row>
    <row r="168" spans="1:4" ht="15" thickBot="1" x14ac:dyDescent="0.4">
      <c r="A168" s="177" t="str">
        <f t="shared" ref="A168" si="161">IF(C168&lt;&gt;"Mult","",LEFT(B166,FIND("(",B166)-1))</f>
        <v/>
      </c>
      <c r="B168" s="187"/>
      <c r="C168" s="171" t="s">
        <v>660</v>
      </c>
      <c r="D168" s="172">
        <v>44541</v>
      </c>
    </row>
    <row r="169" spans="1:4" x14ac:dyDescent="0.35">
      <c r="A169" s="176" t="str">
        <f t="shared" ref="A169" si="162">IF(C169&lt;&gt;"Mult","",LEFT(B169,FIND("(",B169)-1))</f>
        <v/>
      </c>
      <c r="B169" s="185" t="s">
        <v>727</v>
      </c>
      <c r="C169" s="173" t="s">
        <v>658</v>
      </c>
      <c r="D169" s="174">
        <v>39.091999999999999</v>
      </c>
    </row>
    <row r="170" spans="1:4" x14ac:dyDescent="0.35">
      <c r="A170" s="27" t="str">
        <f t="shared" ref="A170" si="163">IF(C170&lt;&gt;"Mult","",LEFT(B169,FIND("(",B169)-1))</f>
        <v>Ethiopia</v>
      </c>
      <c r="B170" s="186"/>
      <c r="C170" s="168" t="s">
        <v>659</v>
      </c>
      <c r="D170" s="170">
        <v>40.6</v>
      </c>
    </row>
    <row r="171" spans="1:4" ht="15" thickBot="1" x14ac:dyDescent="0.4">
      <c r="A171" s="177" t="str">
        <f t="shared" ref="A171" si="164">IF(C171&lt;&gt;"Mult","",LEFT(B169,FIND("(",B169)-1))</f>
        <v/>
      </c>
      <c r="B171" s="187"/>
      <c r="C171" s="171" t="s">
        <v>660</v>
      </c>
      <c r="D171" s="175" t="s">
        <v>670</v>
      </c>
    </row>
    <row r="172" spans="1:4" x14ac:dyDescent="0.35">
      <c r="A172" s="176" t="str">
        <f t="shared" ref="A172" si="165">IF(C172&lt;&gt;"Mult","",LEFT(B172,FIND("(",B172)-1))</f>
        <v/>
      </c>
      <c r="B172" s="185" t="s">
        <v>728</v>
      </c>
      <c r="C172" s="173" t="s">
        <v>658</v>
      </c>
      <c r="D172" s="174">
        <v>2.04</v>
      </c>
    </row>
    <row r="173" spans="1:4" x14ac:dyDescent="0.35">
      <c r="A173" s="27" t="str">
        <f t="shared" ref="A173" si="166">IF(C173&lt;&gt;"Mult","",LEFT(B172,FIND("(",B172)-1))</f>
        <v>Fiji</v>
      </c>
      <c r="B173" s="186"/>
      <c r="C173" s="168" t="s">
        <v>659</v>
      </c>
      <c r="D173" s="170">
        <v>34</v>
      </c>
    </row>
    <row r="174" spans="1:4" ht="15" thickBot="1" x14ac:dyDescent="0.4">
      <c r="A174" s="177" t="str">
        <f t="shared" ref="A174" si="167">IF(C174&lt;&gt;"Mult","",LEFT(B172,FIND("(",B172)-1))</f>
        <v/>
      </c>
      <c r="B174" s="187"/>
      <c r="C174" s="171" t="s">
        <v>660</v>
      </c>
      <c r="D174" s="175" t="s">
        <v>670</v>
      </c>
    </row>
    <row r="175" spans="1:4" x14ac:dyDescent="0.35">
      <c r="A175" s="176" t="str">
        <f t="shared" ref="A175" si="168">IF(C175&lt;&gt;"Mult","",LEFT(B175,FIND("(",B175)-1))</f>
        <v/>
      </c>
      <c r="B175" s="185" t="s">
        <v>729</v>
      </c>
      <c r="C175" s="173" t="s">
        <v>658</v>
      </c>
      <c r="D175" s="174">
        <v>0.82199999999999995</v>
      </c>
    </row>
    <row r="176" spans="1:4" x14ac:dyDescent="0.35">
      <c r="A176" s="27" t="str">
        <f t="shared" ref="A176" si="169">IF(C176&lt;&gt;"Mult","",LEFT(B175,FIND("(",B175)-1))</f>
        <v>Finland</v>
      </c>
      <c r="B176" s="186"/>
      <c r="C176" s="168" t="s">
        <v>659</v>
      </c>
      <c r="D176" s="170">
        <v>46.3</v>
      </c>
    </row>
    <row r="177" spans="1:4" ht="15" thickBot="1" x14ac:dyDescent="0.4">
      <c r="A177" s="177" t="str">
        <f t="shared" ref="A177" si="170">IF(C177&lt;&gt;"Mult","",LEFT(B175,FIND("(",B175)-1))</f>
        <v/>
      </c>
      <c r="B177" s="187"/>
      <c r="C177" s="171" t="s">
        <v>660</v>
      </c>
      <c r="D177" s="175" t="s">
        <v>670</v>
      </c>
    </row>
    <row r="178" spans="1:4" x14ac:dyDescent="0.35">
      <c r="A178" s="176" t="str">
        <f t="shared" ref="A178" si="171">IF(C178&lt;&gt;"Mult","",LEFT(B178,FIND("(",B178)-1))</f>
        <v/>
      </c>
      <c r="B178" s="185" t="s">
        <v>730</v>
      </c>
      <c r="C178" s="173" t="s">
        <v>658</v>
      </c>
      <c r="D178" s="174">
        <v>0.82199999999999995</v>
      </c>
    </row>
    <row r="179" spans="1:4" x14ac:dyDescent="0.35">
      <c r="A179" s="27" t="str">
        <f t="shared" ref="A179" si="172">IF(C179&lt;&gt;"Mult","",LEFT(B178,FIND("(",B178)-1))</f>
        <v>France</v>
      </c>
      <c r="B179" s="186"/>
      <c r="C179" s="168" t="s">
        <v>659</v>
      </c>
      <c r="D179" s="170">
        <v>55.4</v>
      </c>
    </row>
    <row r="180" spans="1:4" ht="15" thickBot="1" x14ac:dyDescent="0.4">
      <c r="A180" s="177" t="str">
        <f t="shared" ref="A180" si="173">IF(C180&lt;&gt;"Mult","",LEFT(B178,FIND("(",B178)-1))</f>
        <v/>
      </c>
      <c r="B180" s="187"/>
      <c r="C180" s="171" t="s">
        <v>660</v>
      </c>
      <c r="D180" s="175" t="s">
        <v>664</v>
      </c>
    </row>
    <row r="181" spans="1:4" x14ac:dyDescent="0.35">
      <c r="A181" s="176" t="str">
        <f t="shared" ref="A181" si="174">IF(C181&lt;&gt;"Mult","",LEFT(B181,FIND("(",B181)-1))</f>
        <v/>
      </c>
      <c r="B181" s="185" t="s">
        <v>731</v>
      </c>
      <c r="C181" s="173" t="s">
        <v>658</v>
      </c>
      <c r="D181" s="174">
        <v>539.26099999999997</v>
      </c>
    </row>
    <row r="182" spans="1:4" x14ac:dyDescent="0.35">
      <c r="A182" s="27" t="str">
        <f t="shared" ref="A182" si="175">IF(C182&lt;&gt;"Mult","",LEFT(B181,FIND("(",B181)-1))</f>
        <v>Gabon</v>
      </c>
      <c r="B182" s="186"/>
      <c r="C182" s="168" t="s">
        <v>659</v>
      </c>
      <c r="D182" s="170">
        <v>58.8</v>
      </c>
    </row>
    <row r="183" spans="1:4" ht="15" thickBot="1" x14ac:dyDescent="0.4">
      <c r="A183" s="177" t="str">
        <f t="shared" ref="A183" si="176">IF(C183&lt;&gt;"Mult","",LEFT(B181,FIND("(",B181)-1))</f>
        <v/>
      </c>
      <c r="B183" s="187"/>
      <c r="C183" s="171" t="s">
        <v>660</v>
      </c>
      <c r="D183" s="175" t="s">
        <v>666</v>
      </c>
    </row>
    <row r="184" spans="1:4" x14ac:dyDescent="0.35">
      <c r="A184" s="176" t="str">
        <f t="shared" ref="A184" si="177">IF(C184&lt;&gt;"Mult","",LEFT(B184,FIND("(",B184)-1))</f>
        <v/>
      </c>
      <c r="B184" s="185" t="s">
        <v>732</v>
      </c>
      <c r="C184" s="173" t="s">
        <v>658</v>
      </c>
      <c r="D184" s="174">
        <v>51</v>
      </c>
    </row>
    <row r="185" spans="1:4" x14ac:dyDescent="0.35">
      <c r="A185" s="27" t="str">
        <f t="shared" ref="A185" si="178">IF(C185&lt;&gt;"Mult","",LEFT(B184,FIND("(",B184)-1))</f>
        <v>Gambia</v>
      </c>
      <c r="B185" s="186"/>
      <c r="C185" s="168" t="s">
        <v>659</v>
      </c>
      <c r="D185" s="170">
        <v>33.700000000000003</v>
      </c>
    </row>
    <row r="186" spans="1:4" ht="15" thickBot="1" x14ac:dyDescent="0.4">
      <c r="A186" s="177" t="str">
        <f t="shared" ref="A186" si="179">IF(C186&lt;&gt;"Mult","",LEFT(B184,FIND("(",B184)-1))</f>
        <v/>
      </c>
      <c r="B186" s="187"/>
      <c r="C186" s="171" t="s">
        <v>660</v>
      </c>
      <c r="D186" s="175" t="s">
        <v>662</v>
      </c>
    </row>
    <row r="187" spans="1:4" ht="28.5" customHeight="1" x14ac:dyDescent="0.35">
      <c r="A187" s="176" t="str">
        <f t="shared" ref="A187" si="180">IF(C187&lt;&gt;"Mult","",LEFT(B187,FIND("(",B187)-1))</f>
        <v/>
      </c>
      <c r="B187" s="195" t="s">
        <v>936</v>
      </c>
      <c r="C187" s="173" t="s">
        <v>658</v>
      </c>
      <c r="D187" s="174">
        <v>3.2679999999999998</v>
      </c>
    </row>
    <row r="188" spans="1:4" x14ac:dyDescent="0.35">
      <c r="A188" s="27" t="str">
        <f t="shared" ref="A188" si="181">IF(C188&lt;&gt;"Mult","",LEFT(B187,FIND("(",B187)-1))</f>
        <v>Georgia</v>
      </c>
      <c r="B188" s="186"/>
      <c r="C188" s="168" t="s">
        <v>659</v>
      </c>
      <c r="D188" s="170">
        <v>19</v>
      </c>
    </row>
    <row r="189" spans="1:4" ht="15" thickBot="1" x14ac:dyDescent="0.4">
      <c r="A189" s="177" t="str">
        <f t="shared" ref="A189" si="182">IF(C189&lt;&gt;"Mult","",LEFT(B187,FIND("(",B187)-1))</f>
        <v/>
      </c>
      <c r="B189" s="187"/>
      <c r="C189" s="171" t="s">
        <v>660</v>
      </c>
      <c r="D189" s="175" t="s">
        <v>685</v>
      </c>
    </row>
    <row r="190" spans="1:4" x14ac:dyDescent="0.35">
      <c r="A190" s="176" t="str">
        <f t="shared" ref="A190" si="183">IF(C190&lt;&gt;"Mult","",LEFT(B190,FIND("(",B190)-1))</f>
        <v/>
      </c>
      <c r="B190" s="195" t="s">
        <v>937</v>
      </c>
      <c r="C190" s="173" t="s">
        <v>658</v>
      </c>
      <c r="D190" s="174">
        <v>1.6439999999999999</v>
      </c>
    </row>
    <row r="191" spans="1:4" x14ac:dyDescent="0.35">
      <c r="A191" s="27" t="str">
        <f t="shared" ref="A191" si="184">IF(C191&lt;&gt;"Mult","",LEFT(B190,FIND("(",B190)-1))</f>
        <v>Germany Bonn</v>
      </c>
      <c r="B191" s="186"/>
      <c r="C191" s="168" t="s">
        <v>659</v>
      </c>
      <c r="D191" s="170">
        <v>81.900000000000006</v>
      </c>
    </row>
    <row r="192" spans="1:4" ht="15" thickBot="1" x14ac:dyDescent="0.4">
      <c r="A192" s="177" t="str">
        <f t="shared" ref="A192" si="185">IF(C192&lt;&gt;"Mult","",LEFT(B190,FIND("(",B190)-1))</f>
        <v/>
      </c>
      <c r="B192" s="187"/>
      <c r="C192" s="171" t="s">
        <v>660</v>
      </c>
      <c r="D192" s="175" t="s">
        <v>670</v>
      </c>
    </row>
    <row r="193" spans="1:4" x14ac:dyDescent="0.35">
      <c r="A193" s="176" t="str">
        <f t="shared" ref="A193" si="186">IF(C193&lt;&gt;"Mult","",LEFT(B193,FIND("(",B193)-1))</f>
        <v/>
      </c>
      <c r="B193" s="195" t="s">
        <v>938</v>
      </c>
      <c r="C193" s="173" t="s">
        <v>658</v>
      </c>
      <c r="D193" s="174">
        <v>0.82199999999999995</v>
      </c>
    </row>
    <row r="194" spans="1:4" x14ac:dyDescent="0.35">
      <c r="A194" s="27" t="str">
        <f t="shared" ref="A194" si="187">IF(C194&lt;&gt;"Mult","",LEFT(B193,FIND("(",B193)-1))</f>
        <v>Germany Dresden</v>
      </c>
      <c r="B194" s="186"/>
      <c r="C194" s="168" t="s">
        <v>659</v>
      </c>
      <c r="D194" s="170">
        <v>38.200000000000003</v>
      </c>
    </row>
    <row r="195" spans="1:4" ht="15" thickBot="1" x14ac:dyDescent="0.4">
      <c r="A195" s="177" t="str">
        <f t="shared" ref="A195" si="188">IF(C195&lt;&gt;"Mult","",LEFT(B193,FIND("(",B193)-1))</f>
        <v/>
      </c>
      <c r="B195" s="187"/>
      <c r="C195" s="171" t="s">
        <v>660</v>
      </c>
      <c r="D195" s="175" t="s">
        <v>733</v>
      </c>
    </row>
    <row r="196" spans="1:4" x14ac:dyDescent="0.35">
      <c r="A196" s="176" t="str">
        <f t="shared" ref="A196" si="189">IF(C196&lt;&gt;"Mult","",LEFT(B196,FIND("(",B196)-1))</f>
        <v/>
      </c>
      <c r="B196" s="195" t="s">
        <v>939</v>
      </c>
      <c r="C196" s="173" t="s">
        <v>658</v>
      </c>
      <c r="D196" s="174">
        <v>0.82199999999999995</v>
      </c>
    </row>
    <row r="197" spans="1:4" x14ac:dyDescent="0.35">
      <c r="A197" s="27" t="str">
        <f t="shared" ref="A197" si="190">IF(C197&lt;&gt;"Mult","",LEFT(B196,FIND("(",B196)-1))</f>
        <v>Germany Munich</v>
      </c>
      <c r="B197" s="186"/>
      <c r="C197" s="168" t="s">
        <v>659</v>
      </c>
      <c r="D197" s="170">
        <v>46.4</v>
      </c>
    </row>
    <row r="198" spans="1:4" ht="15" thickBot="1" x14ac:dyDescent="0.4">
      <c r="A198" s="177" t="str">
        <f t="shared" ref="A198" si="191">IF(C198&lt;&gt;"Mult","",LEFT(B196,FIND("(",B196)-1))</f>
        <v/>
      </c>
      <c r="B198" s="187"/>
      <c r="C198" s="171" t="s">
        <v>660</v>
      </c>
      <c r="D198" s="175" t="s">
        <v>734</v>
      </c>
    </row>
    <row r="199" spans="1:4" x14ac:dyDescent="0.35">
      <c r="A199" s="176" t="str">
        <f t="shared" ref="A199" si="192">IF(C199&lt;&gt;"Mult","",LEFT(B199,FIND("(",B199)-1))</f>
        <v/>
      </c>
      <c r="B199" s="185" t="s">
        <v>735</v>
      </c>
      <c r="C199" s="173" t="s">
        <v>658</v>
      </c>
      <c r="D199" s="174">
        <v>5.8239999999999998</v>
      </c>
    </row>
    <row r="200" spans="1:4" x14ac:dyDescent="0.35">
      <c r="A200" s="27" t="str">
        <f t="shared" ref="A200" si="193">IF(C200&lt;&gt;"Mult","",LEFT(B199,FIND("(",B199)-1))</f>
        <v>Ghana</v>
      </c>
      <c r="B200" s="186"/>
      <c r="C200" s="168" t="s">
        <v>659</v>
      </c>
      <c r="D200" s="170">
        <v>43.1</v>
      </c>
    </row>
    <row r="201" spans="1:4" ht="15" thickBot="1" x14ac:dyDescent="0.4">
      <c r="A201" s="177" t="str">
        <f t="shared" ref="A201" si="194">IF(C201&lt;&gt;"Mult","",LEFT(B199,FIND("(",B199)-1))</f>
        <v/>
      </c>
      <c r="B201" s="187"/>
      <c r="C201" s="171" t="s">
        <v>660</v>
      </c>
      <c r="D201" s="175" t="s">
        <v>668</v>
      </c>
    </row>
    <row r="202" spans="1:4" x14ac:dyDescent="0.35">
      <c r="A202" s="176" t="str">
        <f t="shared" ref="A202" si="195">IF(C202&lt;&gt;"Mult","",LEFT(B202,FIND("(",B202)-1))</f>
        <v/>
      </c>
      <c r="B202" s="185" t="s">
        <v>736</v>
      </c>
      <c r="C202" s="173" t="s">
        <v>658</v>
      </c>
      <c r="D202" s="174">
        <v>0.82199999999999995</v>
      </c>
    </row>
    <row r="203" spans="1:4" x14ac:dyDescent="0.35">
      <c r="A203" s="27" t="str">
        <f t="shared" ref="A203" si="196">IF(C203&lt;&gt;"Mult","",LEFT(B202,FIND("(",B202)-1))</f>
        <v>Greece</v>
      </c>
      <c r="B203" s="186"/>
      <c r="C203" s="168" t="s">
        <v>659</v>
      </c>
      <c r="D203" s="170">
        <v>32.299999999999997</v>
      </c>
    </row>
    <row r="204" spans="1:4" ht="15" thickBot="1" x14ac:dyDescent="0.4">
      <c r="A204" s="177" t="str">
        <f t="shared" ref="A204" si="197">IF(C204&lt;&gt;"Mult","",LEFT(B202,FIND("(",B202)-1))</f>
        <v/>
      </c>
      <c r="B204" s="187"/>
      <c r="C204" s="171" t="s">
        <v>660</v>
      </c>
      <c r="D204" s="175" t="s">
        <v>685</v>
      </c>
    </row>
    <row r="205" spans="1:4" ht="17" customHeight="1" x14ac:dyDescent="0.35">
      <c r="A205" s="176" t="str">
        <f t="shared" ref="A205" si="198">IF(C205&lt;&gt;"Mult","",LEFT(B205,FIND("(",B205)-1))</f>
        <v/>
      </c>
      <c r="B205" s="185" t="s">
        <v>737</v>
      </c>
      <c r="C205" s="173" t="s">
        <v>658</v>
      </c>
      <c r="D205" s="174">
        <v>7.7729999999999997</v>
      </c>
    </row>
    <row r="206" spans="1:4" x14ac:dyDescent="0.35">
      <c r="A206" s="27" t="str">
        <f t="shared" ref="A206" si="199">IF(C206&lt;&gt;"Mult","",LEFT(B205,FIND("(",B205)-1))</f>
        <v>Guatemala</v>
      </c>
      <c r="B206" s="186"/>
      <c r="C206" s="168" t="s">
        <v>659</v>
      </c>
      <c r="D206" s="170">
        <v>32</v>
      </c>
    </row>
    <row r="207" spans="1:4" ht="15" thickBot="1" x14ac:dyDescent="0.4">
      <c r="A207" s="177" t="str">
        <f t="shared" ref="A207" si="200">IF(C207&lt;&gt;"Mult","",LEFT(B205,FIND("(",B205)-1))</f>
        <v/>
      </c>
      <c r="B207" s="187"/>
      <c r="C207" s="171" t="s">
        <v>660</v>
      </c>
      <c r="D207" s="175" t="s">
        <v>662</v>
      </c>
    </row>
    <row r="208" spans="1:4" x14ac:dyDescent="0.35">
      <c r="A208" s="176" t="str">
        <f t="shared" ref="A208" si="201">IF(C208&lt;&gt;"Mult","",LEFT(B208,FIND("(",B208)-1))</f>
        <v/>
      </c>
      <c r="B208" s="185" t="s">
        <v>738</v>
      </c>
      <c r="C208" s="173" t="s">
        <v>658</v>
      </c>
      <c r="D208" s="174">
        <v>539.26099999999997</v>
      </c>
    </row>
    <row r="209" spans="1:4" x14ac:dyDescent="0.35">
      <c r="A209" s="27" t="str">
        <f t="shared" ref="A209" si="202">IF(C209&lt;&gt;"Mult","",LEFT(B208,FIND("(",B208)-1))</f>
        <v>Guinea Bissau</v>
      </c>
      <c r="B209" s="186"/>
      <c r="C209" s="168" t="s">
        <v>659</v>
      </c>
      <c r="D209" s="170">
        <v>32.1</v>
      </c>
    </row>
    <row r="210" spans="1:4" ht="15" thickBot="1" x14ac:dyDescent="0.4">
      <c r="A210" s="177" t="str">
        <f t="shared" ref="A210" si="203">IF(C210&lt;&gt;"Mult","",LEFT(B208,FIND("(",B208)-1))</f>
        <v/>
      </c>
      <c r="B210" s="187"/>
      <c r="C210" s="171" t="s">
        <v>660</v>
      </c>
      <c r="D210" s="175" t="s">
        <v>687</v>
      </c>
    </row>
    <row r="211" spans="1:4" x14ac:dyDescent="0.35">
      <c r="A211" s="176" t="str">
        <f t="shared" ref="A211" si="204">IF(C211&lt;&gt;"Mult","",LEFT(B211,FIND("(",B211)-1))</f>
        <v/>
      </c>
      <c r="B211" s="185" t="s">
        <v>739</v>
      </c>
      <c r="C211" s="173" t="s">
        <v>658</v>
      </c>
      <c r="D211" s="174">
        <v>9964.8799999999992</v>
      </c>
    </row>
    <row r="212" spans="1:4" x14ac:dyDescent="0.35">
      <c r="A212" s="27" t="str">
        <f t="shared" ref="A212" si="205">IF(C212&lt;&gt;"Mult","",LEFT(B211,FIND("(",B211)-1))</f>
        <v>Guinea</v>
      </c>
      <c r="B212" s="186"/>
      <c r="C212" s="168" t="s">
        <v>659</v>
      </c>
      <c r="D212" s="170">
        <v>41.4</v>
      </c>
    </row>
    <row r="213" spans="1:4" ht="15" thickBot="1" x14ac:dyDescent="0.4">
      <c r="A213" s="177" t="str">
        <f t="shared" ref="A213" si="206">IF(C213&lt;&gt;"Mult","",LEFT(B211,FIND("(",B211)-1))</f>
        <v/>
      </c>
      <c r="B213" s="187"/>
      <c r="C213" s="171" t="s">
        <v>660</v>
      </c>
      <c r="D213" s="175" t="s">
        <v>670</v>
      </c>
    </row>
    <row r="214" spans="1:4" x14ac:dyDescent="0.35">
      <c r="A214" s="176" t="str">
        <f t="shared" ref="A214" si="207">IF(C214&lt;&gt;"Mult","",LEFT(B214,FIND("(",B214)-1))</f>
        <v/>
      </c>
      <c r="B214" s="185" t="s">
        <v>740</v>
      </c>
      <c r="C214" s="173" t="s">
        <v>658</v>
      </c>
      <c r="D214" s="174">
        <v>208.2</v>
      </c>
    </row>
    <row r="215" spans="1:4" x14ac:dyDescent="0.35">
      <c r="A215" s="27" t="str">
        <f t="shared" ref="A215" si="208">IF(C215&lt;&gt;"Mult","",LEFT(B214,FIND("(",B214)-1))</f>
        <v>Guyana</v>
      </c>
      <c r="B215" s="186"/>
      <c r="C215" s="168" t="s">
        <v>659</v>
      </c>
      <c r="D215" s="170">
        <v>43</v>
      </c>
    </row>
    <row r="216" spans="1:4" ht="15" thickBot="1" x14ac:dyDescent="0.4">
      <c r="A216" s="177" t="str">
        <f t="shared" ref="A216" si="209">IF(C216&lt;&gt;"Mult","",LEFT(B214,FIND("(",B214)-1))</f>
        <v/>
      </c>
      <c r="B216" s="187"/>
      <c r="C216" s="171" t="s">
        <v>660</v>
      </c>
      <c r="D216" s="175" t="s">
        <v>678</v>
      </c>
    </row>
    <row r="217" spans="1:4" x14ac:dyDescent="0.35">
      <c r="A217" s="176" t="str">
        <f t="shared" ref="A217" si="210">IF(C217&lt;&gt;"Mult","",LEFT(B217,FIND("(",B217)-1))</f>
        <v/>
      </c>
      <c r="B217" s="185" t="s">
        <v>741</v>
      </c>
      <c r="C217" s="173" t="s">
        <v>658</v>
      </c>
      <c r="D217" s="174">
        <v>71.337000000000003</v>
      </c>
    </row>
    <row r="218" spans="1:4" x14ac:dyDescent="0.35">
      <c r="A218" s="27" t="str">
        <f t="shared" ref="A218" si="211">IF(C218&lt;&gt;"Mult","",LEFT(B217,FIND("(",B217)-1))</f>
        <v>Haiti</v>
      </c>
      <c r="B218" s="186"/>
      <c r="C218" s="168" t="s">
        <v>659</v>
      </c>
      <c r="D218" s="170">
        <v>73</v>
      </c>
    </row>
    <row r="219" spans="1:4" ht="15" thickBot="1" x14ac:dyDescent="0.4">
      <c r="A219" s="177" t="str">
        <f t="shared" ref="A219" si="212">IF(C219&lt;&gt;"Mult","",LEFT(B217,FIND("(",B217)-1))</f>
        <v/>
      </c>
      <c r="B219" s="187"/>
      <c r="C219" s="171" t="s">
        <v>660</v>
      </c>
      <c r="D219" s="175" t="s">
        <v>672</v>
      </c>
    </row>
    <row r="220" spans="1:4" x14ac:dyDescent="0.35">
      <c r="A220" s="176" t="str">
        <f t="shared" ref="A220" si="213">IF(C220&lt;&gt;"Mult","",LEFT(B220,FIND("(",B220)-1))</f>
        <v/>
      </c>
      <c r="B220" s="185" t="s">
        <v>742</v>
      </c>
      <c r="C220" s="173" t="s">
        <v>658</v>
      </c>
      <c r="D220" s="174">
        <v>23.96</v>
      </c>
    </row>
    <row r="221" spans="1:4" x14ac:dyDescent="0.35">
      <c r="A221" s="27" t="str">
        <f t="shared" ref="A221" si="214">IF(C221&lt;&gt;"Mult","",LEFT(B220,FIND("(",B220)-1))</f>
        <v>Honduras</v>
      </c>
      <c r="B221" s="186"/>
      <c r="C221" s="168" t="s">
        <v>659</v>
      </c>
      <c r="D221" s="170">
        <v>32.299999999999997</v>
      </c>
    </row>
    <row r="222" spans="1:4" ht="15" thickBot="1" x14ac:dyDescent="0.4">
      <c r="A222" s="177" t="str">
        <f t="shared" ref="A222" si="215">IF(C222&lt;&gt;"Mult","",LEFT(B220,FIND("(",B220)-1))</f>
        <v/>
      </c>
      <c r="B222" s="187"/>
      <c r="C222" s="171" t="s">
        <v>660</v>
      </c>
      <c r="D222" s="175" t="s">
        <v>695</v>
      </c>
    </row>
    <row r="223" spans="1:4" x14ac:dyDescent="0.35">
      <c r="A223" s="176" t="str">
        <f t="shared" ref="A223" si="216">IF(C223&lt;&gt;"Mult","",LEFT(B223,FIND("(",B223)-1))</f>
        <v/>
      </c>
      <c r="B223" s="185" t="s">
        <v>743</v>
      </c>
      <c r="C223" s="173" t="s">
        <v>658</v>
      </c>
      <c r="D223" s="174">
        <v>296.22000000000003</v>
      </c>
    </row>
    <row r="224" spans="1:4" x14ac:dyDescent="0.35">
      <c r="A224" s="27" t="str">
        <f t="shared" ref="A224" si="217">IF(C224&lt;&gt;"Mult","",LEFT(B223,FIND("(",B223)-1))</f>
        <v>Hungary</v>
      </c>
      <c r="B224" s="186"/>
      <c r="C224" s="168" t="s">
        <v>659</v>
      </c>
      <c r="D224" s="170">
        <v>28.8</v>
      </c>
    </row>
    <row r="225" spans="1:4" ht="15" thickBot="1" x14ac:dyDescent="0.4">
      <c r="A225" s="177" t="str">
        <f t="shared" ref="A225" si="218">IF(C225&lt;&gt;"Mult","",LEFT(B223,FIND("(",B223)-1))</f>
        <v/>
      </c>
      <c r="B225" s="187"/>
      <c r="C225" s="171" t="s">
        <v>660</v>
      </c>
      <c r="D225" s="175" t="s">
        <v>682</v>
      </c>
    </row>
    <row r="226" spans="1:4" x14ac:dyDescent="0.35">
      <c r="A226" s="176" t="str">
        <f t="shared" ref="A226" si="219">IF(C226&lt;&gt;"Mult","",LEFT(B226,FIND("(",B226)-1))</f>
        <v/>
      </c>
      <c r="B226" s="185" t="s">
        <v>744</v>
      </c>
      <c r="C226" s="173" t="s">
        <v>658</v>
      </c>
      <c r="D226" s="174">
        <v>73.42</v>
      </c>
    </row>
    <row r="227" spans="1:4" x14ac:dyDescent="0.35">
      <c r="A227" s="27" t="str">
        <f t="shared" ref="A227" si="220">IF(C227&lt;&gt;"Mult","",LEFT(B226,FIND("(",B226)-1))</f>
        <v>India</v>
      </c>
      <c r="B227" s="186"/>
      <c r="C227" s="168" t="s">
        <v>659</v>
      </c>
      <c r="D227" s="170">
        <v>30.7</v>
      </c>
    </row>
    <row r="228" spans="1:4" ht="15" thickBot="1" x14ac:dyDescent="0.4">
      <c r="A228" s="177" t="str">
        <f t="shared" ref="A228" si="221">IF(C228&lt;&gt;"Mult","",LEFT(B226,FIND("(",B226)-1))</f>
        <v/>
      </c>
      <c r="B228" s="187"/>
      <c r="C228" s="171" t="s">
        <v>660</v>
      </c>
      <c r="D228" s="175" t="s">
        <v>678</v>
      </c>
    </row>
    <row r="229" spans="1:4" x14ac:dyDescent="0.35">
      <c r="A229" s="176" t="str">
        <f t="shared" ref="A229" si="222">IF(C229&lt;&gt;"Mult","",LEFT(B229,FIND("(",B229)-1))</f>
        <v/>
      </c>
      <c r="B229" s="185" t="s">
        <v>745</v>
      </c>
      <c r="C229" s="173" t="s">
        <v>658</v>
      </c>
      <c r="D229" s="174">
        <v>14110</v>
      </c>
    </row>
    <row r="230" spans="1:4" x14ac:dyDescent="0.35">
      <c r="A230" s="27" t="str">
        <f t="shared" ref="A230" si="223">IF(C230&lt;&gt;"Mult","",LEFT(B229,FIND("(",B229)-1))</f>
        <v>Indonesia</v>
      </c>
      <c r="B230" s="186"/>
      <c r="C230" s="168" t="s">
        <v>659</v>
      </c>
      <c r="D230" s="170">
        <v>31.5</v>
      </c>
    </row>
    <row r="231" spans="1:4" ht="15" thickBot="1" x14ac:dyDescent="0.4">
      <c r="A231" s="177" t="str">
        <f t="shared" ref="A231" si="224">IF(C231&lt;&gt;"Mult","",LEFT(B229,FIND("(",B229)-1))</f>
        <v/>
      </c>
      <c r="B231" s="187"/>
      <c r="C231" s="171" t="s">
        <v>660</v>
      </c>
      <c r="D231" s="175" t="s">
        <v>672</v>
      </c>
    </row>
    <row r="232" spans="1:4" x14ac:dyDescent="0.35">
      <c r="A232" s="176" t="str">
        <f t="shared" ref="A232" si="225">IF(C232&lt;&gt;"Mult","",LEFT(B232,FIND("(",B232)-1))</f>
        <v/>
      </c>
      <c r="B232" s="185" t="s">
        <v>746</v>
      </c>
      <c r="C232" s="173" t="s">
        <v>658</v>
      </c>
      <c r="D232" s="174">
        <v>250442</v>
      </c>
    </row>
    <row r="233" spans="1:4" x14ac:dyDescent="0.35">
      <c r="A233" s="27" t="str">
        <f t="shared" ref="A233" si="226">IF(C233&lt;&gt;"Mult","",LEFT(B232,FIND("(",B232)-1))</f>
        <v>Iran</v>
      </c>
      <c r="B233" s="186"/>
      <c r="C233" s="168" t="s">
        <v>659</v>
      </c>
      <c r="D233" s="170">
        <v>40.9</v>
      </c>
    </row>
    <row r="234" spans="1:4" ht="15" thickBot="1" x14ac:dyDescent="0.4">
      <c r="A234" s="177" t="str">
        <f t="shared" ref="A234" si="227">IF(C234&lt;&gt;"Mult","",LEFT(B232,FIND("(",B232)-1))</f>
        <v/>
      </c>
      <c r="B234" s="187"/>
      <c r="C234" s="171" t="s">
        <v>660</v>
      </c>
      <c r="D234" s="175" t="s">
        <v>747</v>
      </c>
    </row>
    <row r="235" spans="1:4" x14ac:dyDescent="0.35">
      <c r="A235" s="176" t="str">
        <f t="shared" ref="A235" si="228">IF(C235&lt;&gt;"Mult","",LEFT(B235,FIND("(",B235)-1))</f>
        <v/>
      </c>
      <c r="B235" s="185" t="s">
        <v>748</v>
      </c>
      <c r="C235" s="173" t="s">
        <v>658</v>
      </c>
      <c r="D235" s="174">
        <v>1403.2090000000001</v>
      </c>
    </row>
    <row r="236" spans="1:4" x14ac:dyDescent="0.35">
      <c r="A236" s="27" t="str">
        <f t="shared" ref="A236" si="229">IF(C236&lt;&gt;"Mult","",LEFT(B235,FIND("(",B235)-1))</f>
        <v>Iraq</v>
      </c>
      <c r="B236" s="186"/>
      <c r="C236" s="168" t="s">
        <v>659</v>
      </c>
      <c r="D236" s="170">
        <v>95.3</v>
      </c>
    </row>
    <row r="237" spans="1:4" ht="15" thickBot="1" x14ac:dyDescent="0.4">
      <c r="A237" s="177" t="str">
        <f t="shared" ref="A237" si="230">IF(C237&lt;&gt;"Mult","",LEFT(B235,FIND("(",B235)-1))</f>
        <v/>
      </c>
      <c r="B237" s="187"/>
      <c r="C237" s="171" t="s">
        <v>660</v>
      </c>
      <c r="D237" s="175" t="s">
        <v>710</v>
      </c>
    </row>
    <row r="238" spans="1:4" x14ac:dyDescent="0.35">
      <c r="A238" s="176" t="str">
        <f t="shared" ref="A238" si="231">IF(C238&lt;&gt;"Mult","",LEFT(B238,FIND("(",B238)-1))</f>
        <v/>
      </c>
      <c r="B238" s="185" t="s">
        <v>749</v>
      </c>
      <c r="C238" s="173" t="s">
        <v>658</v>
      </c>
      <c r="D238" s="174">
        <v>0.82199999999999995</v>
      </c>
    </row>
    <row r="239" spans="1:4" x14ac:dyDescent="0.35">
      <c r="A239" s="27" t="str">
        <f t="shared" ref="A239" si="232">IF(C239&lt;&gt;"Mult","",LEFT(B238,FIND("(",B238)-1))</f>
        <v>Ireland</v>
      </c>
      <c r="B239" s="186"/>
      <c r="C239" s="168" t="s">
        <v>659</v>
      </c>
      <c r="D239" s="170">
        <v>53.8</v>
      </c>
    </row>
    <row r="240" spans="1:4" ht="15" thickBot="1" x14ac:dyDescent="0.4">
      <c r="A240" s="177" t="str">
        <f t="shared" ref="A240" si="233">IF(C240&lt;&gt;"Mult","",LEFT(B238,FIND("(",B238)-1))</f>
        <v/>
      </c>
      <c r="B240" s="187"/>
      <c r="C240" s="171" t="s">
        <v>660</v>
      </c>
      <c r="D240" s="175" t="s">
        <v>672</v>
      </c>
    </row>
    <row r="241" spans="1:4" x14ac:dyDescent="0.35">
      <c r="A241" s="176" t="str">
        <f t="shared" ref="A241" si="234">IF(C241&lt;&gt;"Mult","",LEFT(B241,FIND("(",B241)-1))</f>
        <v/>
      </c>
      <c r="B241" s="185" t="s">
        <v>750</v>
      </c>
      <c r="C241" s="173" t="s">
        <v>658</v>
      </c>
      <c r="D241" s="174">
        <v>0.82199999999999995</v>
      </c>
    </row>
    <row r="242" spans="1:4" x14ac:dyDescent="0.35">
      <c r="A242" s="27" t="str">
        <f t="shared" ref="A242" si="235">IF(C242&lt;&gt;"Mult","",LEFT(B241,FIND("(",B241)-1))</f>
        <v>Italy</v>
      </c>
      <c r="B242" s="186"/>
      <c r="C242" s="168" t="s">
        <v>659</v>
      </c>
      <c r="D242" s="170">
        <v>38.700000000000003</v>
      </c>
    </row>
    <row r="243" spans="1:4" ht="15" thickBot="1" x14ac:dyDescent="0.4">
      <c r="A243" s="177" t="str">
        <f t="shared" ref="A243" si="236">IF(C243&lt;&gt;"Mult","",LEFT(B241,FIND("(",B241)-1))</f>
        <v/>
      </c>
      <c r="B243" s="187"/>
      <c r="C243" s="171" t="s">
        <v>660</v>
      </c>
      <c r="D243" s="175" t="s">
        <v>670</v>
      </c>
    </row>
    <row r="244" spans="1:4" x14ac:dyDescent="0.35">
      <c r="A244" s="176" t="str">
        <f t="shared" ref="A244" si="237">IF(C244&lt;&gt;"Mult","",LEFT(B244,FIND("(",B244)-1))</f>
        <v/>
      </c>
      <c r="B244" s="185" t="s">
        <v>751</v>
      </c>
      <c r="C244" s="173" t="s">
        <v>658</v>
      </c>
      <c r="D244" s="174">
        <v>141.072</v>
      </c>
    </row>
    <row r="245" spans="1:4" x14ac:dyDescent="0.35">
      <c r="A245" s="27" t="str">
        <f t="shared" ref="A245" si="238">IF(C245&lt;&gt;"Mult","",LEFT(B244,FIND("(",B244)-1))</f>
        <v>Jamaica</v>
      </c>
      <c r="B245" s="186"/>
      <c r="C245" s="168" t="s">
        <v>659</v>
      </c>
      <c r="D245" s="170">
        <v>43.3</v>
      </c>
    </row>
    <row r="246" spans="1:4" ht="15" thickBot="1" x14ac:dyDescent="0.4">
      <c r="A246" s="177" t="str">
        <f t="shared" ref="A246" si="239">IF(C246&lt;&gt;"Mult","",LEFT(B244,FIND("(",B244)-1))</f>
        <v/>
      </c>
      <c r="B246" s="187"/>
      <c r="C246" s="171" t="s">
        <v>660</v>
      </c>
      <c r="D246" s="175" t="s">
        <v>672</v>
      </c>
    </row>
    <row r="247" spans="1:4" x14ac:dyDescent="0.35">
      <c r="A247" s="176" t="str">
        <f t="shared" ref="A247" si="240">IF(C247&lt;&gt;"Mult","",LEFT(B247,FIND("(",B247)-1))</f>
        <v/>
      </c>
      <c r="B247" s="185" t="s">
        <v>752</v>
      </c>
      <c r="C247" s="173" t="s">
        <v>658</v>
      </c>
      <c r="D247" s="174">
        <v>103.9</v>
      </c>
    </row>
    <row r="248" spans="1:4" x14ac:dyDescent="0.35">
      <c r="A248" s="27" t="str">
        <f t="shared" ref="A248" si="241">IF(C248&lt;&gt;"Mult","",LEFT(B247,FIND("(",B247)-1))</f>
        <v>Japan</v>
      </c>
      <c r="B248" s="186"/>
      <c r="C248" s="168" t="s">
        <v>659</v>
      </c>
      <c r="D248" s="170">
        <v>89.3</v>
      </c>
    </row>
    <row r="249" spans="1:4" ht="15" thickBot="1" x14ac:dyDescent="0.4">
      <c r="A249" s="177" t="str">
        <f t="shared" ref="A249" si="242">IF(C249&lt;&gt;"Mult","",LEFT(B247,FIND("(",B247)-1))</f>
        <v/>
      </c>
      <c r="B249" s="187"/>
      <c r="C249" s="171" t="s">
        <v>660</v>
      </c>
      <c r="D249" s="175" t="s">
        <v>678</v>
      </c>
    </row>
    <row r="250" spans="1:4" x14ac:dyDescent="0.35">
      <c r="A250" s="176" t="str">
        <f t="shared" ref="A250" si="243">IF(C250&lt;&gt;"Mult","",LEFT(B250,FIND("(",B250)-1))</f>
        <v/>
      </c>
      <c r="B250" s="195" t="s">
        <v>943</v>
      </c>
      <c r="C250" s="173" t="s">
        <v>658</v>
      </c>
      <c r="D250" s="174">
        <v>3.2090000000000001</v>
      </c>
    </row>
    <row r="251" spans="1:4" x14ac:dyDescent="0.35">
      <c r="A251" s="27" t="str">
        <f t="shared" ref="A251" si="244">IF(C251&lt;&gt;"Mult","",LEFT(B250,FIND("(",B250)-1))</f>
        <v>Israel Jerusalem</v>
      </c>
      <c r="B251" s="186"/>
      <c r="C251" s="168" t="s">
        <v>659</v>
      </c>
      <c r="D251" s="170">
        <v>61.6</v>
      </c>
    </row>
    <row r="252" spans="1:4" ht="15" thickBot="1" x14ac:dyDescent="0.4">
      <c r="A252" s="177" t="str">
        <f t="shared" ref="A252" si="245">IF(C252&lt;&gt;"Mult","",LEFT(B250,FIND("(",B250)-1))</f>
        <v/>
      </c>
      <c r="B252" s="187"/>
      <c r="C252" s="171" t="s">
        <v>660</v>
      </c>
      <c r="D252" s="175" t="s">
        <v>710</v>
      </c>
    </row>
    <row r="253" spans="1:4" x14ac:dyDescent="0.35">
      <c r="A253" s="176" t="str">
        <f t="shared" ref="A253" si="246">IF(C253&lt;&gt;"Mult","",LEFT(B253,FIND("(",B253)-1))</f>
        <v/>
      </c>
      <c r="B253" s="185" t="s">
        <v>753</v>
      </c>
      <c r="C253" s="173" t="s">
        <v>658</v>
      </c>
      <c r="D253" s="174">
        <v>0.70799999999999996</v>
      </c>
    </row>
    <row r="254" spans="1:4" x14ac:dyDescent="0.35">
      <c r="A254" s="27" t="str">
        <f t="shared" ref="A254" si="247">IF(C254&lt;&gt;"Mult","",LEFT(B253,FIND("(",B253)-1))</f>
        <v>Jordan</v>
      </c>
      <c r="B254" s="186"/>
      <c r="C254" s="168" t="s">
        <v>659</v>
      </c>
      <c r="D254" s="170">
        <v>42.4</v>
      </c>
    </row>
    <row r="255" spans="1:4" ht="15" thickBot="1" x14ac:dyDescent="0.4">
      <c r="A255" s="177" t="str">
        <f t="shared" ref="A255" si="248">IF(C255&lt;&gt;"Mult","",LEFT(B253,FIND("(",B253)-1))</f>
        <v/>
      </c>
      <c r="B255" s="187"/>
      <c r="C255" s="171" t="s">
        <v>660</v>
      </c>
      <c r="D255" s="175" t="s">
        <v>670</v>
      </c>
    </row>
    <row r="256" spans="1:4" x14ac:dyDescent="0.35">
      <c r="A256" s="176" t="str">
        <f t="shared" ref="A256" si="249">IF(C256&lt;&gt;"Mult","",LEFT(B256,FIND("(",B256)-1))</f>
        <v/>
      </c>
      <c r="B256" s="185" t="s">
        <v>754</v>
      </c>
      <c r="C256" s="173" t="s">
        <v>658</v>
      </c>
      <c r="D256" s="174">
        <v>419.94</v>
      </c>
    </row>
    <row r="257" spans="1:4" x14ac:dyDescent="0.35">
      <c r="A257" s="27" t="str">
        <f t="shared" ref="A257" si="250">IF(C257&lt;&gt;"Mult","",LEFT(B256,FIND("(",B256)-1))</f>
        <v>Kazakhstan</v>
      </c>
      <c r="B257" s="186"/>
      <c r="C257" s="168" t="s">
        <v>659</v>
      </c>
      <c r="D257" s="170">
        <v>24.7</v>
      </c>
    </row>
    <row r="258" spans="1:4" ht="15" thickBot="1" x14ac:dyDescent="0.4">
      <c r="A258" s="177" t="str">
        <f t="shared" ref="A258" si="251">IF(C258&lt;&gt;"Mult","",LEFT(B256,FIND("(",B256)-1))</f>
        <v/>
      </c>
      <c r="B258" s="187"/>
      <c r="C258" s="171" t="s">
        <v>660</v>
      </c>
      <c r="D258" s="175" t="s">
        <v>666</v>
      </c>
    </row>
    <row r="259" spans="1:4" x14ac:dyDescent="0.35">
      <c r="A259" s="176" t="str">
        <f t="shared" ref="A259" si="252">IF(C259&lt;&gt;"Mult","",LEFT(B259,FIND("(",B259)-1))</f>
        <v/>
      </c>
      <c r="B259" s="185" t="s">
        <v>755</v>
      </c>
      <c r="C259" s="173" t="s">
        <v>658</v>
      </c>
      <c r="D259" s="174">
        <v>108.94</v>
      </c>
    </row>
    <row r="260" spans="1:4" x14ac:dyDescent="0.35">
      <c r="A260" s="27" t="str">
        <f t="shared" ref="A260" si="253">IF(C260&lt;&gt;"Mult","",LEFT(B259,FIND("(",B259)-1))</f>
        <v>Kenya</v>
      </c>
      <c r="B260" s="186"/>
      <c r="C260" s="168" t="s">
        <v>659</v>
      </c>
      <c r="D260" s="170">
        <v>40.700000000000003</v>
      </c>
    </row>
    <row r="261" spans="1:4" ht="15" thickBot="1" x14ac:dyDescent="0.4">
      <c r="A261" s="177" t="str">
        <f t="shared" ref="A261" si="254">IF(C261&lt;&gt;"Mult","",LEFT(B259,FIND("(",B259)-1))</f>
        <v/>
      </c>
      <c r="B261" s="187"/>
      <c r="C261" s="171" t="s">
        <v>660</v>
      </c>
      <c r="D261" s="175" t="s">
        <v>668</v>
      </c>
    </row>
    <row r="262" spans="1:4" x14ac:dyDescent="0.35">
      <c r="A262" s="176" t="str">
        <f t="shared" ref="A262" si="255">IF(C262&lt;&gt;"Mult","",LEFT(B262,FIND("(",B262)-1))</f>
        <v/>
      </c>
      <c r="B262" s="185" t="s">
        <v>756</v>
      </c>
      <c r="C262" s="173" t="s">
        <v>658</v>
      </c>
      <c r="D262" s="174">
        <v>1.294</v>
      </c>
    </row>
    <row r="263" spans="1:4" x14ac:dyDescent="0.35">
      <c r="A263" s="27" t="str">
        <f t="shared" ref="A263" si="256">IF(C263&lt;&gt;"Mult","",LEFT(B262,FIND("(",B262)-1))</f>
        <v>Kiribati</v>
      </c>
      <c r="B263" s="186"/>
      <c r="C263" s="168" t="s">
        <v>659</v>
      </c>
      <c r="D263" s="170">
        <v>46.7</v>
      </c>
    </row>
    <row r="264" spans="1:4" ht="15" thickBot="1" x14ac:dyDescent="0.4">
      <c r="A264" s="177" t="str">
        <f t="shared" ref="A264" si="257">IF(C264&lt;&gt;"Mult","",LEFT(B262,FIND("(",B262)-1))</f>
        <v/>
      </c>
      <c r="B264" s="187"/>
      <c r="C264" s="171" t="s">
        <v>660</v>
      </c>
      <c r="D264" s="172">
        <v>44541</v>
      </c>
    </row>
    <row r="265" spans="1:4" ht="28.5" customHeight="1" x14ac:dyDescent="0.35">
      <c r="A265" s="176" t="str">
        <f t="shared" ref="A265" si="258">IF(C265&lt;&gt;"Mult","",LEFT(B265,FIND("(",B265)-1))</f>
        <v/>
      </c>
      <c r="B265" s="195" t="s">
        <v>946</v>
      </c>
      <c r="C265" s="173" t="s">
        <v>658</v>
      </c>
      <c r="D265" s="174">
        <v>103.05</v>
      </c>
    </row>
    <row r="266" spans="1:4" x14ac:dyDescent="0.35">
      <c r="A266" s="27" t="str">
        <f t="shared" ref="A266" si="259">IF(C266&lt;&gt;"Mult","",LEFT(B265,FIND("(",B265)-1))</f>
        <v>Korea Dem. Peo. of</v>
      </c>
      <c r="B266" s="186"/>
      <c r="C266" s="168" t="s">
        <v>659</v>
      </c>
      <c r="D266" s="170">
        <v>51.7</v>
      </c>
    </row>
    <row r="267" spans="1:4" ht="15" thickBot="1" x14ac:dyDescent="0.4">
      <c r="A267" s="177" t="str">
        <f t="shared" ref="A267" si="260">IF(C267&lt;&gt;"Mult","",LEFT(B265,FIND("(",B265)-1))</f>
        <v/>
      </c>
      <c r="B267" s="187"/>
      <c r="C267" s="171" t="s">
        <v>660</v>
      </c>
      <c r="D267" s="172">
        <v>44510</v>
      </c>
    </row>
    <row r="268" spans="1:4" ht="28.5" customHeight="1" x14ac:dyDescent="0.35">
      <c r="A268" s="176" t="str">
        <f t="shared" ref="A268" si="261">IF(C268&lt;&gt;"Mult","",LEFT(B268,FIND("(",B268)-1))</f>
        <v/>
      </c>
      <c r="B268" s="185" t="s">
        <v>757</v>
      </c>
      <c r="C268" s="173" t="s">
        <v>658</v>
      </c>
      <c r="D268" s="174">
        <v>1091.97</v>
      </c>
    </row>
    <row r="269" spans="1:4" x14ac:dyDescent="0.35">
      <c r="A269" s="27" t="str">
        <f t="shared" ref="A269" si="262">IF(C269&lt;&gt;"Mult","",LEFT(B268,FIND("(",B268)-1))</f>
        <v>Korea, Republic of</v>
      </c>
      <c r="B269" s="186"/>
      <c r="C269" s="168" t="s">
        <v>659</v>
      </c>
      <c r="D269" s="170">
        <v>61.9</v>
      </c>
    </row>
    <row r="270" spans="1:4" ht="15" thickBot="1" x14ac:dyDescent="0.4">
      <c r="A270" s="177" t="str">
        <f t="shared" ref="A270" si="263">IF(C270&lt;&gt;"Mult","",LEFT(B268,FIND("(",B268)-1))</f>
        <v/>
      </c>
      <c r="B270" s="187"/>
      <c r="C270" s="171" t="s">
        <v>660</v>
      </c>
      <c r="D270" s="175" t="s">
        <v>666</v>
      </c>
    </row>
    <row r="271" spans="1:4" x14ac:dyDescent="0.35">
      <c r="A271" s="176" t="str">
        <f t="shared" ref="A271" si="264">IF(C271&lt;&gt;"Mult","",LEFT(B271,FIND("(",B271)-1))</f>
        <v/>
      </c>
      <c r="B271" s="185" t="s">
        <v>758</v>
      </c>
      <c r="C271" s="173" t="s">
        <v>658</v>
      </c>
      <c r="D271" s="174">
        <v>0.30499999999999999</v>
      </c>
    </row>
    <row r="272" spans="1:4" x14ac:dyDescent="0.35">
      <c r="A272" s="27" t="str">
        <f t="shared" ref="A272" si="265">IF(C272&lt;&gt;"Mult","",LEFT(B271,FIND("(",B271)-1))</f>
        <v>Kuwait</v>
      </c>
      <c r="B272" s="186"/>
      <c r="C272" s="168" t="s">
        <v>659</v>
      </c>
      <c r="D272" s="170">
        <v>38.4</v>
      </c>
    </row>
    <row r="273" spans="1:4" ht="15" thickBot="1" x14ac:dyDescent="0.4">
      <c r="A273" s="177" t="str">
        <f t="shared" ref="A273" si="266">IF(C273&lt;&gt;"Mult","",LEFT(B271,FIND("(",B271)-1))</f>
        <v/>
      </c>
      <c r="B273" s="187"/>
      <c r="C273" s="171" t="s">
        <v>660</v>
      </c>
      <c r="D273" s="175" t="s">
        <v>670</v>
      </c>
    </row>
    <row r="274" spans="1:4" x14ac:dyDescent="0.35">
      <c r="A274" s="176" t="str">
        <f t="shared" ref="A274" si="267">IF(C274&lt;&gt;"Mult","",LEFT(B274,FIND("(",B274)-1))</f>
        <v/>
      </c>
      <c r="B274" s="185" t="s">
        <v>759</v>
      </c>
      <c r="C274" s="173" t="s">
        <v>658</v>
      </c>
      <c r="D274" s="174">
        <v>84.6</v>
      </c>
    </row>
    <row r="275" spans="1:4" x14ac:dyDescent="0.35">
      <c r="A275" s="27" t="str">
        <f t="shared" ref="A275" si="268">IF(C275&lt;&gt;"Mult","",LEFT(B274,FIND("(",B274)-1))</f>
        <v>Kyrgyzstan</v>
      </c>
      <c r="B275" s="186"/>
      <c r="C275" s="168" t="s">
        <v>659</v>
      </c>
      <c r="D275" s="170">
        <v>28.4</v>
      </c>
    </row>
    <row r="276" spans="1:4" ht="15" thickBot="1" x14ac:dyDescent="0.4">
      <c r="A276" s="177" t="str">
        <f t="shared" ref="A276" si="269">IF(C276&lt;&gt;"Mult","",LEFT(B274,FIND("(",B274)-1))</f>
        <v/>
      </c>
      <c r="B276" s="187"/>
      <c r="C276" s="171" t="s">
        <v>660</v>
      </c>
      <c r="D276" s="175" t="s">
        <v>680</v>
      </c>
    </row>
    <row r="277" spans="1:4" ht="17" customHeight="1" x14ac:dyDescent="0.35">
      <c r="A277" s="176" t="str">
        <f t="shared" ref="A277" si="270">IF(C277&lt;&gt;"Mult","",LEFT(B277,FIND("(",B277)-1))</f>
        <v/>
      </c>
      <c r="B277" s="195" t="s">
        <v>760</v>
      </c>
      <c r="C277" s="173" t="s">
        <v>658</v>
      </c>
      <c r="D277" s="174">
        <v>9290</v>
      </c>
    </row>
    <row r="278" spans="1:4" x14ac:dyDescent="0.35">
      <c r="A278" s="27" t="str">
        <f t="shared" ref="A278" si="271">IF(C278&lt;&gt;"Mult","",LEFT(B277,FIND("(",B277)-1))</f>
        <v>Lao Peo. Dem. Rep.</v>
      </c>
      <c r="B278" s="186"/>
      <c r="C278" s="168" t="s">
        <v>659</v>
      </c>
      <c r="D278" s="170">
        <v>32.200000000000003</v>
      </c>
    </row>
    <row r="279" spans="1:4" ht="15" thickBot="1" x14ac:dyDescent="0.4">
      <c r="A279" s="177" t="str">
        <f t="shared" ref="A279" si="272">IF(C279&lt;&gt;"Mult","",LEFT(B277,FIND("(",B277)-1))</f>
        <v/>
      </c>
      <c r="B279" s="187"/>
      <c r="C279" s="171" t="s">
        <v>660</v>
      </c>
      <c r="D279" s="175" t="s">
        <v>687</v>
      </c>
    </row>
    <row r="280" spans="1:4" x14ac:dyDescent="0.35">
      <c r="A280" s="176" t="str">
        <f t="shared" ref="A280" si="273">IF(C280&lt;&gt;"Mult","",LEFT(B280,FIND("(",B280)-1))</f>
        <v/>
      </c>
      <c r="B280" s="185" t="s">
        <v>761</v>
      </c>
      <c r="C280" s="173" t="s">
        <v>658</v>
      </c>
      <c r="D280" s="174">
        <v>0.82199999999999995</v>
      </c>
    </row>
    <row r="281" spans="1:4" x14ac:dyDescent="0.35">
      <c r="A281" s="27" t="str">
        <f t="shared" ref="A281" si="274">IF(C281&lt;&gt;"Mult","",LEFT(B280,FIND("(",B280)-1))</f>
        <v>Latvia</v>
      </c>
      <c r="B281" s="186"/>
      <c r="C281" s="168" t="s">
        <v>659</v>
      </c>
      <c r="D281" s="170">
        <v>38.299999999999997</v>
      </c>
    </row>
    <row r="282" spans="1:4" ht="15" thickBot="1" x14ac:dyDescent="0.4">
      <c r="A282" s="177" t="str">
        <f t="shared" ref="A282" si="275">IF(C282&lt;&gt;"Mult","",LEFT(B280,FIND("(",B280)-1))</f>
        <v/>
      </c>
      <c r="B282" s="187"/>
      <c r="C282" s="171" t="s">
        <v>660</v>
      </c>
      <c r="D282" s="175" t="s">
        <v>666</v>
      </c>
    </row>
    <row r="283" spans="1:4" x14ac:dyDescent="0.35">
      <c r="A283" s="176" t="str">
        <f t="shared" ref="A283" si="276">IF(C283&lt;&gt;"Mult","",LEFT(B283,FIND("(",B283)-1))</f>
        <v/>
      </c>
      <c r="B283" s="185" t="s">
        <v>762</v>
      </c>
      <c r="C283" s="173" t="s">
        <v>658</v>
      </c>
      <c r="D283" s="174">
        <v>1507.5</v>
      </c>
    </row>
    <row r="284" spans="1:4" x14ac:dyDescent="0.35">
      <c r="A284" s="27" t="str">
        <f t="shared" ref="A284" si="277">IF(C284&lt;&gt;"Mult","",LEFT(B283,FIND("(",B283)-1))</f>
        <v>Lebanon</v>
      </c>
      <c r="B284" s="186"/>
      <c r="C284" s="168" t="s">
        <v>659</v>
      </c>
      <c r="D284" s="170">
        <v>50.4</v>
      </c>
    </row>
    <row r="285" spans="1:4" ht="15" thickBot="1" x14ac:dyDescent="0.4">
      <c r="A285" s="177" t="str">
        <f t="shared" ref="A285" si="278">IF(C285&lt;&gt;"Mult","",LEFT(B283,FIND("(",B283)-1))</f>
        <v/>
      </c>
      <c r="B285" s="187"/>
      <c r="C285" s="171" t="s">
        <v>660</v>
      </c>
      <c r="D285" s="175" t="s">
        <v>678</v>
      </c>
    </row>
    <row r="286" spans="1:4" x14ac:dyDescent="0.35">
      <c r="A286" s="176" t="str">
        <f t="shared" ref="A286" si="279">IF(C286&lt;&gt;"Mult","",LEFT(B286,FIND("(",B286)-1))</f>
        <v/>
      </c>
      <c r="B286" s="185" t="s">
        <v>763</v>
      </c>
      <c r="C286" s="173" t="s">
        <v>658</v>
      </c>
      <c r="D286" s="174">
        <v>15.241</v>
      </c>
    </row>
    <row r="287" spans="1:4" x14ac:dyDescent="0.35">
      <c r="A287" s="27" t="str">
        <f t="shared" ref="A287" si="280">IF(C287&lt;&gt;"Mult","",LEFT(B286,FIND("(",B286)-1))</f>
        <v>Lesotho</v>
      </c>
      <c r="B287" s="186"/>
      <c r="C287" s="168" t="s">
        <v>659</v>
      </c>
      <c r="D287" s="170">
        <v>27</v>
      </c>
    </row>
    <row r="288" spans="1:4" ht="15" thickBot="1" x14ac:dyDescent="0.4">
      <c r="A288" s="177" t="str">
        <f t="shared" ref="A288" si="281">IF(C288&lt;&gt;"Mult","",LEFT(B286,FIND("(",B286)-1))</f>
        <v/>
      </c>
      <c r="B288" s="187"/>
      <c r="C288" s="171" t="s">
        <v>660</v>
      </c>
      <c r="D288" s="175" t="s">
        <v>689</v>
      </c>
    </row>
    <row r="289" spans="1:4" x14ac:dyDescent="0.35">
      <c r="A289" s="176" t="str">
        <f t="shared" ref="A289" si="282">IF(C289&lt;&gt;"Mult","",LEFT(B289,FIND("(",B289)-1))</f>
        <v/>
      </c>
      <c r="B289" s="185" t="s">
        <v>764</v>
      </c>
      <c r="C289" s="173" t="s">
        <v>658</v>
      </c>
      <c r="D289" s="174">
        <v>162.06299999999999</v>
      </c>
    </row>
    <row r="290" spans="1:4" x14ac:dyDescent="0.35">
      <c r="A290" s="27" t="str">
        <f t="shared" ref="A290" si="283">IF(C290&lt;&gt;"Mult","",LEFT(B289,FIND("(",B289)-1))</f>
        <v>Liberia</v>
      </c>
      <c r="B290" s="186"/>
      <c r="C290" s="168" t="s">
        <v>659</v>
      </c>
      <c r="D290" s="170">
        <v>49.9</v>
      </c>
    </row>
    <row r="291" spans="1:4" ht="15" thickBot="1" x14ac:dyDescent="0.4">
      <c r="A291" s="177" t="str">
        <f t="shared" ref="A291" si="284">IF(C291&lt;&gt;"Mult","",LEFT(B289,FIND("(",B289)-1))</f>
        <v/>
      </c>
      <c r="B291" s="187"/>
      <c r="C291" s="171" t="s">
        <v>660</v>
      </c>
      <c r="D291" s="175" t="s">
        <v>682</v>
      </c>
    </row>
    <row r="292" spans="1:4" x14ac:dyDescent="0.35">
      <c r="A292" s="176" t="str">
        <f t="shared" ref="A292" si="285">IF(C292&lt;&gt;"Mult","",LEFT(B292,FIND("(",B292)-1))</f>
        <v/>
      </c>
      <c r="B292" s="185" t="s">
        <v>765</v>
      </c>
      <c r="C292" s="173" t="s">
        <v>658</v>
      </c>
      <c r="D292" s="174">
        <v>4.4800000000000004</v>
      </c>
    </row>
    <row r="293" spans="1:4" x14ac:dyDescent="0.35">
      <c r="A293" s="27" t="str">
        <f t="shared" ref="A293" si="286">IF(C293&lt;&gt;"Mult","",LEFT(B292,FIND("(",B292)-1))</f>
        <v>Libya</v>
      </c>
      <c r="B293" s="186"/>
      <c r="C293" s="168" t="s">
        <v>659</v>
      </c>
      <c r="D293" s="170">
        <v>23.7</v>
      </c>
    </row>
    <row r="294" spans="1:4" ht="15" thickBot="1" x14ac:dyDescent="0.4">
      <c r="A294" s="177" t="str">
        <f t="shared" ref="A294" si="287">IF(C294&lt;&gt;"Mult","",LEFT(B292,FIND("(",B292)-1))</f>
        <v/>
      </c>
      <c r="B294" s="187"/>
      <c r="C294" s="171" t="s">
        <v>660</v>
      </c>
      <c r="D294" s="172">
        <v>41609</v>
      </c>
    </row>
    <row r="295" spans="1:4" x14ac:dyDescent="0.35">
      <c r="A295" s="176" t="str">
        <f t="shared" ref="A295" si="288">IF(C295&lt;&gt;"Mult","",LEFT(B295,FIND("(",B295)-1))</f>
        <v/>
      </c>
      <c r="B295" s="185" t="s">
        <v>766</v>
      </c>
      <c r="C295" s="173" t="s">
        <v>658</v>
      </c>
      <c r="D295" s="174">
        <v>0.82199999999999995</v>
      </c>
    </row>
    <row r="296" spans="1:4" x14ac:dyDescent="0.35">
      <c r="A296" s="27" t="str">
        <f t="shared" ref="A296" si="289">IF(C296&lt;&gt;"Mult","",LEFT(B295,FIND("(",B295)-1))</f>
        <v>Lithuania</v>
      </c>
      <c r="B296" s="186"/>
      <c r="C296" s="168" t="s">
        <v>659</v>
      </c>
      <c r="D296" s="170">
        <v>30.6</v>
      </c>
    </row>
    <row r="297" spans="1:4" ht="15" thickBot="1" x14ac:dyDescent="0.4">
      <c r="A297" s="177" t="str">
        <f t="shared" ref="A297" si="290">IF(C297&lt;&gt;"Mult","",LEFT(B295,FIND("(",B295)-1))</f>
        <v/>
      </c>
      <c r="B297" s="187"/>
      <c r="C297" s="171" t="s">
        <v>660</v>
      </c>
      <c r="D297" s="175" t="s">
        <v>685</v>
      </c>
    </row>
    <row r="298" spans="1:4" ht="17" customHeight="1" x14ac:dyDescent="0.35">
      <c r="A298" s="176" t="str">
        <f t="shared" ref="A298" si="291">IF(C298&lt;&gt;"Mult","",LEFT(B298,FIND("(",B298)-1))</f>
        <v/>
      </c>
      <c r="B298" s="185" t="s">
        <v>767</v>
      </c>
      <c r="C298" s="173" t="s">
        <v>658</v>
      </c>
      <c r="D298" s="174">
        <v>3789.97</v>
      </c>
    </row>
    <row r="299" spans="1:4" x14ac:dyDescent="0.35">
      <c r="A299" s="27" t="str">
        <f t="shared" ref="A299" si="292">IF(C299&lt;&gt;"Mult","",LEFT(B298,FIND("(",B298)-1))</f>
        <v>Madagascar</v>
      </c>
      <c r="B299" s="186"/>
      <c r="C299" s="168" t="s">
        <v>659</v>
      </c>
      <c r="D299" s="170">
        <v>29.1</v>
      </c>
    </row>
    <row r="300" spans="1:4" ht="15" thickBot="1" x14ac:dyDescent="0.4">
      <c r="A300" s="177" t="str">
        <f t="shared" ref="A300" si="293">IF(C300&lt;&gt;"Mult","",LEFT(B298,FIND("(",B298)-1))</f>
        <v/>
      </c>
      <c r="B300" s="187"/>
      <c r="C300" s="171" t="s">
        <v>660</v>
      </c>
      <c r="D300" s="175" t="s">
        <v>664</v>
      </c>
    </row>
    <row r="301" spans="1:4" x14ac:dyDescent="0.35">
      <c r="A301" s="176" t="str">
        <f t="shared" ref="A301" si="294">IF(C301&lt;&gt;"Mult","",LEFT(B301,FIND("(",B301)-1))</f>
        <v/>
      </c>
      <c r="B301" s="185" t="s">
        <v>768</v>
      </c>
      <c r="C301" s="173" t="s">
        <v>658</v>
      </c>
      <c r="D301" s="174">
        <v>767</v>
      </c>
    </row>
    <row r="302" spans="1:4" x14ac:dyDescent="0.35">
      <c r="A302" s="27" t="str">
        <f t="shared" ref="A302" si="295">IF(C302&lt;&gt;"Mult","",LEFT(B301,FIND("(",B301)-1))</f>
        <v>Malawi</v>
      </c>
      <c r="B302" s="186"/>
      <c r="C302" s="168" t="s">
        <v>659</v>
      </c>
      <c r="D302" s="170">
        <v>38.6</v>
      </c>
    </row>
    <row r="303" spans="1:4" ht="15" thickBot="1" x14ac:dyDescent="0.4">
      <c r="A303" s="177" t="str">
        <f t="shared" ref="A303" si="296">IF(C303&lt;&gt;"Mult","",LEFT(B301,FIND("(",B301)-1))</f>
        <v/>
      </c>
      <c r="B303" s="187"/>
      <c r="C303" s="171" t="s">
        <v>660</v>
      </c>
      <c r="D303" s="175" t="s">
        <v>695</v>
      </c>
    </row>
    <row r="304" spans="1:4" ht="17" customHeight="1" x14ac:dyDescent="0.35">
      <c r="A304" s="176" t="str">
        <f t="shared" ref="A304" si="297">IF(C304&lt;&gt;"Mult","",LEFT(B304,FIND("(",B304)-1))</f>
        <v/>
      </c>
      <c r="B304" s="185" t="s">
        <v>769</v>
      </c>
      <c r="C304" s="173" t="s">
        <v>658</v>
      </c>
      <c r="D304" s="174">
        <v>4.0460000000000003</v>
      </c>
    </row>
    <row r="305" spans="1:4" x14ac:dyDescent="0.35">
      <c r="A305" s="27" t="str">
        <f t="shared" ref="A305" si="298">IF(C305&lt;&gt;"Mult","",LEFT(B304,FIND("(",B304)-1))</f>
        <v>Malaysia</v>
      </c>
      <c r="B305" s="186"/>
      <c r="C305" s="168" t="s">
        <v>659</v>
      </c>
      <c r="D305" s="170">
        <v>42.4</v>
      </c>
    </row>
    <row r="306" spans="1:4" ht="15" thickBot="1" x14ac:dyDescent="0.4">
      <c r="A306" s="177" t="str">
        <f t="shared" ref="A306" si="299">IF(C306&lt;&gt;"Mult","",LEFT(B304,FIND("(",B304)-1))</f>
        <v/>
      </c>
      <c r="B306" s="187"/>
      <c r="C306" s="171" t="s">
        <v>660</v>
      </c>
      <c r="D306" s="175" t="s">
        <v>682</v>
      </c>
    </row>
    <row r="307" spans="1:4" x14ac:dyDescent="0.35">
      <c r="A307" s="176" t="str">
        <f t="shared" ref="A307" si="300">IF(C307&lt;&gt;"Mult","",LEFT(B307,FIND("(",B307)-1))</f>
        <v/>
      </c>
      <c r="B307" s="185" t="s">
        <v>770</v>
      </c>
      <c r="C307" s="173" t="s">
        <v>658</v>
      </c>
      <c r="D307" s="174">
        <v>15</v>
      </c>
    </row>
    <row r="308" spans="1:4" x14ac:dyDescent="0.35">
      <c r="A308" s="27" t="str">
        <f t="shared" ref="A308" si="301">IF(C308&lt;&gt;"Mult","",LEFT(B307,FIND("(",B307)-1))</f>
        <v>Maldives</v>
      </c>
      <c r="B308" s="186"/>
      <c r="C308" s="168" t="s">
        <v>659</v>
      </c>
      <c r="D308" s="170">
        <v>50.5</v>
      </c>
    </row>
    <row r="309" spans="1:4" ht="15" thickBot="1" x14ac:dyDescent="0.4">
      <c r="A309" s="177" t="str">
        <f t="shared" ref="A309" si="302">IF(C309&lt;&gt;"Mult","",LEFT(B307,FIND("(",B307)-1))</f>
        <v/>
      </c>
      <c r="B309" s="187"/>
      <c r="C309" s="171" t="s">
        <v>660</v>
      </c>
      <c r="D309" s="175" t="s">
        <v>695</v>
      </c>
    </row>
    <row r="310" spans="1:4" x14ac:dyDescent="0.35">
      <c r="A310" s="176" t="str">
        <f t="shared" ref="A310" si="303">IF(C310&lt;&gt;"Mult","",LEFT(B310,FIND("(",B310)-1))</f>
        <v/>
      </c>
      <c r="B310" s="185" t="s">
        <v>771</v>
      </c>
      <c r="C310" s="173" t="s">
        <v>658</v>
      </c>
      <c r="D310" s="174">
        <v>539.26099999999997</v>
      </c>
    </row>
    <row r="311" spans="1:4" x14ac:dyDescent="0.35">
      <c r="A311" s="27" t="str">
        <f t="shared" ref="A311" si="304">IF(C311&lt;&gt;"Mult","",LEFT(B310,FIND("(",B310)-1))</f>
        <v>Mali</v>
      </c>
      <c r="B311" s="186"/>
      <c r="C311" s="168" t="s">
        <v>659</v>
      </c>
      <c r="D311" s="170">
        <v>43.9</v>
      </c>
    </row>
    <row r="312" spans="1:4" ht="15" thickBot="1" x14ac:dyDescent="0.4">
      <c r="A312" s="177" t="str">
        <f t="shared" ref="A312" si="305">IF(C312&lt;&gt;"Mult","",LEFT(B310,FIND("(",B310)-1))</f>
        <v/>
      </c>
      <c r="B312" s="187"/>
      <c r="C312" s="171" t="s">
        <v>660</v>
      </c>
      <c r="D312" s="175" t="s">
        <v>687</v>
      </c>
    </row>
    <row r="313" spans="1:4" x14ac:dyDescent="0.35">
      <c r="A313" s="176" t="str">
        <f t="shared" ref="A313" si="306">IF(C313&lt;&gt;"Mult","",LEFT(B313,FIND("(",B313)-1))</f>
        <v/>
      </c>
      <c r="B313" s="185" t="s">
        <v>772</v>
      </c>
      <c r="C313" s="173" t="s">
        <v>658</v>
      </c>
      <c r="D313" s="174">
        <v>0.82199999999999995</v>
      </c>
    </row>
    <row r="314" spans="1:4" x14ac:dyDescent="0.35">
      <c r="A314" s="27" t="str">
        <f t="shared" ref="A314" si="307">IF(C314&lt;&gt;"Mult","",LEFT(B313,FIND("(",B313)-1))</f>
        <v>Malta</v>
      </c>
      <c r="B314" s="186"/>
      <c r="C314" s="168" t="s">
        <v>659</v>
      </c>
      <c r="D314" s="170">
        <v>37.200000000000003</v>
      </c>
    </row>
    <row r="315" spans="1:4" ht="15" thickBot="1" x14ac:dyDescent="0.4">
      <c r="A315" s="177" t="str">
        <f t="shared" ref="A315" si="308">IF(C315&lt;&gt;"Mult","",LEFT(B313,FIND("(",B313)-1))</f>
        <v/>
      </c>
      <c r="B315" s="187"/>
      <c r="C315" s="171" t="s">
        <v>660</v>
      </c>
      <c r="D315" s="175" t="s">
        <v>689</v>
      </c>
    </row>
    <row r="316" spans="1:4" x14ac:dyDescent="0.35">
      <c r="A316" s="176" t="str">
        <f t="shared" ref="A316" si="309">IF(C316&lt;&gt;"Mult","",LEFT(B316,FIND("(",B316)-1))</f>
        <v/>
      </c>
      <c r="B316" s="185" t="s">
        <v>773</v>
      </c>
      <c r="C316" s="173" t="s">
        <v>658</v>
      </c>
      <c r="D316" s="174">
        <v>36.29</v>
      </c>
    </row>
    <row r="317" spans="1:4" x14ac:dyDescent="0.35">
      <c r="A317" s="27" t="str">
        <f t="shared" ref="A317" si="310">IF(C317&lt;&gt;"Mult","",LEFT(B316,FIND("(",B316)-1))</f>
        <v>Mauritania</v>
      </c>
      <c r="B317" s="186"/>
      <c r="C317" s="168" t="s">
        <v>659</v>
      </c>
      <c r="D317" s="170">
        <v>30.9</v>
      </c>
    </row>
    <row r="318" spans="1:4" ht="15" thickBot="1" x14ac:dyDescent="0.4">
      <c r="A318" s="177" t="str">
        <f t="shared" ref="A318" si="311">IF(C318&lt;&gt;"Mult","",LEFT(B316,FIND("(",B316)-1))</f>
        <v/>
      </c>
      <c r="B318" s="187"/>
      <c r="C318" s="171" t="s">
        <v>660</v>
      </c>
      <c r="D318" s="172">
        <v>41609</v>
      </c>
    </row>
    <row r="319" spans="1:4" x14ac:dyDescent="0.35">
      <c r="A319" s="176" t="str">
        <f t="shared" ref="A319" si="312">IF(C319&lt;&gt;"Mult","",LEFT(B319,FIND("(",B319)-1))</f>
        <v/>
      </c>
      <c r="B319" s="185" t="s">
        <v>774</v>
      </c>
      <c r="C319" s="173" t="s">
        <v>658</v>
      </c>
      <c r="D319" s="174">
        <v>38.764000000000003</v>
      </c>
    </row>
    <row r="320" spans="1:4" x14ac:dyDescent="0.35">
      <c r="A320" s="27" t="str">
        <f t="shared" ref="A320" si="313">IF(C320&lt;&gt;"Mult","",LEFT(B319,FIND("(",B319)-1))</f>
        <v>Mauritius</v>
      </c>
      <c r="B320" s="186"/>
      <c r="C320" s="168" t="s">
        <v>659</v>
      </c>
      <c r="D320" s="170">
        <v>36.1</v>
      </c>
    </row>
    <row r="321" spans="1:4" ht="15" thickBot="1" x14ac:dyDescent="0.4">
      <c r="A321" s="177" t="str">
        <f t="shared" ref="A321" si="314">IF(C321&lt;&gt;"Mult","",LEFT(B319,FIND("(",B319)-1))</f>
        <v/>
      </c>
      <c r="B321" s="187"/>
      <c r="C321" s="171" t="s">
        <v>660</v>
      </c>
      <c r="D321" s="175" t="s">
        <v>670</v>
      </c>
    </row>
    <row r="322" spans="1:4" x14ac:dyDescent="0.35">
      <c r="A322" s="176" t="str">
        <f t="shared" ref="A322" si="315">IF(C322&lt;&gt;"Mult","",LEFT(B322,FIND("(",B322)-1))</f>
        <v/>
      </c>
      <c r="B322" s="185" t="s">
        <v>775</v>
      </c>
      <c r="C322" s="173" t="s">
        <v>658</v>
      </c>
      <c r="D322" s="174">
        <v>19.95</v>
      </c>
    </row>
    <row r="323" spans="1:4" x14ac:dyDescent="0.35">
      <c r="A323" s="27" t="str">
        <f t="shared" ref="A323" si="316">IF(C323&lt;&gt;"Mult","",LEFT(B322,FIND("(",B322)-1))</f>
        <v>Mexico</v>
      </c>
      <c r="B323" s="186"/>
      <c r="C323" s="168" t="s">
        <v>659</v>
      </c>
      <c r="D323" s="170">
        <v>37.4</v>
      </c>
    </row>
    <row r="324" spans="1:4" ht="15" thickBot="1" x14ac:dyDescent="0.4">
      <c r="A324" s="177" t="str">
        <f t="shared" ref="A324" si="317">IF(C324&lt;&gt;"Mult","",LEFT(B322,FIND("(",B322)-1))</f>
        <v/>
      </c>
      <c r="B324" s="187"/>
      <c r="C324" s="171" t="s">
        <v>660</v>
      </c>
      <c r="D324" s="175" t="s">
        <v>664</v>
      </c>
    </row>
    <row r="325" spans="1:4" x14ac:dyDescent="0.35">
      <c r="A325" s="176" t="str">
        <f t="shared" ref="A325" si="318">IF(C325&lt;&gt;"Mult","",LEFT(B325,FIND("(",B325)-1))</f>
        <v/>
      </c>
      <c r="B325" s="185" t="s">
        <v>776</v>
      </c>
      <c r="C325" s="173" t="s">
        <v>658</v>
      </c>
      <c r="D325" s="174">
        <v>17.14</v>
      </c>
    </row>
    <row r="326" spans="1:4" x14ac:dyDescent="0.35">
      <c r="A326" s="27" t="str">
        <f t="shared" ref="A326" si="319">IF(C326&lt;&gt;"Mult","",LEFT(B325,FIND("(",B325)-1))</f>
        <v>Moldova</v>
      </c>
      <c r="B326" s="186"/>
      <c r="C326" s="168" t="s">
        <v>659</v>
      </c>
      <c r="D326" s="170">
        <v>30.7</v>
      </c>
    </row>
    <row r="327" spans="1:4" ht="15" thickBot="1" x14ac:dyDescent="0.4">
      <c r="A327" s="177" t="str">
        <f t="shared" ref="A327" si="320">IF(C327&lt;&gt;"Mult","",LEFT(B325,FIND("(",B325)-1))</f>
        <v/>
      </c>
      <c r="B327" s="187"/>
      <c r="C327" s="171" t="s">
        <v>660</v>
      </c>
      <c r="D327" s="175" t="s">
        <v>685</v>
      </c>
    </row>
    <row r="328" spans="1:4" x14ac:dyDescent="0.35">
      <c r="A328" s="176" t="str">
        <f t="shared" ref="A328" si="321">IF(C328&lt;&gt;"Mult","",LEFT(B328,FIND("(",B328)-1))</f>
        <v/>
      </c>
      <c r="B328" s="185" t="s">
        <v>777</v>
      </c>
      <c r="C328" s="173" t="s">
        <v>658</v>
      </c>
      <c r="D328" s="174">
        <v>2820.23</v>
      </c>
    </row>
    <row r="329" spans="1:4" x14ac:dyDescent="0.35">
      <c r="A329" s="27" t="str">
        <f t="shared" ref="A329" si="322">IF(C329&lt;&gt;"Mult","",LEFT(B328,FIND("(",B328)-1))</f>
        <v>Mongolia</v>
      </c>
      <c r="B329" s="186"/>
      <c r="C329" s="168" t="s">
        <v>659</v>
      </c>
      <c r="D329" s="170">
        <v>33.200000000000003</v>
      </c>
    </row>
    <row r="330" spans="1:4" ht="15" thickBot="1" x14ac:dyDescent="0.4">
      <c r="A330" s="177" t="str">
        <f t="shared" ref="A330" si="323">IF(C330&lt;&gt;"Mult","",LEFT(B328,FIND("(",B328)-1))</f>
        <v/>
      </c>
      <c r="B330" s="187"/>
      <c r="C330" s="171" t="s">
        <v>660</v>
      </c>
      <c r="D330" s="175" t="s">
        <v>664</v>
      </c>
    </row>
    <row r="331" spans="1:4" ht="17" customHeight="1" x14ac:dyDescent="0.35">
      <c r="A331" s="176" t="str">
        <f t="shared" ref="A331" si="324">IF(C331&lt;&gt;"Mult","",LEFT(B331,FIND("(",B331)-1))</f>
        <v/>
      </c>
      <c r="B331" s="185" t="s">
        <v>778</v>
      </c>
      <c r="C331" s="173" t="s">
        <v>658</v>
      </c>
      <c r="D331" s="174">
        <v>0.82199999999999995</v>
      </c>
    </row>
    <row r="332" spans="1:4" x14ac:dyDescent="0.35">
      <c r="A332" s="27" t="str">
        <f t="shared" ref="A332" si="325">IF(C332&lt;&gt;"Mult","",LEFT(B331,FIND("(",B331)-1))</f>
        <v xml:space="preserve">Montenegro </v>
      </c>
      <c r="B332" s="186"/>
      <c r="C332" s="168" t="s">
        <v>659</v>
      </c>
      <c r="D332" s="170">
        <v>22.6</v>
      </c>
    </row>
    <row r="333" spans="1:4" ht="15" thickBot="1" x14ac:dyDescent="0.4">
      <c r="A333" s="177" t="str">
        <f t="shared" ref="A333" si="326">IF(C333&lt;&gt;"Mult","",LEFT(B331,FIND("(",B331)-1))</f>
        <v/>
      </c>
      <c r="B333" s="187"/>
      <c r="C333" s="171" t="s">
        <v>660</v>
      </c>
      <c r="D333" s="175" t="s">
        <v>662</v>
      </c>
    </row>
    <row r="334" spans="1:4" x14ac:dyDescent="0.35">
      <c r="A334" s="176" t="str">
        <f t="shared" ref="A334" si="327">IF(C334&lt;&gt;"Mult","",LEFT(B334,FIND("(",B334)-1))</f>
        <v/>
      </c>
      <c r="B334" s="185" t="s">
        <v>779</v>
      </c>
      <c r="C334" s="173" t="s">
        <v>658</v>
      </c>
      <c r="D334" s="174">
        <v>8.9160000000000004</v>
      </c>
    </row>
    <row r="335" spans="1:4" x14ac:dyDescent="0.35">
      <c r="A335" s="27" t="str">
        <f t="shared" ref="A335" si="328">IF(C335&lt;&gt;"Mult","",LEFT(B334,FIND("(",B334)-1))</f>
        <v>Morocco</v>
      </c>
      <c r="B335" s="186"/>
      <c r="C335" s="168" t="s">
        <v>659</v>
      </c>
      <c r="D335" s="170">
        <v>28.5</v>
      </c>
    </row>
    <row r="336" spans="1:4" ht="15" thickBot="1" x14ac:dyDescent="0.4">
      <c r="A336" s="177" t="str">
        <f t="shared" ref="A336" si="329">IF(C336&lt;&gt;"Mult","",LEFT(B334,FIND("(",B334)-1))</f>
        <v/>
      </c>
      <c r="B336" s="187"/>
      <c r="C336" s="171" t="s">
        <v>660</v>
      </c>
      <c r="D336" s="175" t="s">
        <v>682</v>
      </c>
    </row>
    <row r="337" spans="1:4" x14ac:dyDescent="0.35">
      <c r="A337" s="176" t="str">
        <f t="shared" ref="A337" si="330">IF(C337&lt;&gt;"Mult","",LEFT(B337,FIND("(",B337)-1))</f>
        <v/>
      </c>
      <c r="B337" s="185" t="s">
        <v>780</v>
      </c>
      <c r="C337" s="173" t="s">
        <v>658</v>
      </c>
      <c r="D337" s="174">
        <v>73.7</v>
      </c>
    </row>
    <row r="338" spans="1:4" x14ac:dyDescent="0.35">
      <c r="A338" s="27" t="str">
        <f t="shared" ref="A338" si="331">IF(C338&lt;&gt;"Mult","",LEFT(B337,FIND("(",B337)-1))</f>
        <v>Mozambique</v>
      </c>
      <c r="B338" s="186"/>
      <c r="C338" s="168" t="s">
        <v>659</v>
      </c>
      <c r="D338" s="170">
        <v>37.9</v>
      </c>
    </row>
    <row r="339" spans="1:4" ht="15" thickBot="1" x14ac:dyDescent="0.4">
      <c r="A339" s="177" t="str">
        <f t="shared" ref="A339" si="332">IF(C339&lt;&gt;"Mult","",LEFT(B337,FIND("(",B337)-1))</f>
        <v/>
      </c>
      <c r="B339" s="187"/>
      <c r="C339" s="171" t="s">
        <v>660</v>
      </c>
      <c r="D339" s="175" t="s">
        <v>781</v>
      </c>
    </row>
    <row r="340" spans="1:4" x14ac:dyDescent="0.35">
      <c r="A340" s="176" t="str">
        <f t="shared" ref="A340" si="333">IF(C340&lt;&gt;"Mult","",LEFT(B340,FIND("(",B340)-1))</f>
        <v/>
      </c>
      <c r="B340" s="185" t="s">
        <v>782</v>
      </c>
      <c r="C340" s="173" t="s">
        <v>658</v>
      </c>
      <c r="D340" s="174">
        <v>1353</v>
      </c>
    </row>
    <row r="341" spans="1:4" x14ac:dyDescent="0.35">
      <c r="A341" s="27" t="str">
        <f t="shared" ref="A341" si="334">IF(C341&lt;&gt;"Mult","",LEFT(B340,FIND("(",B340)-1))</f>
        <v>Myanmar</v>
      </c>
      <c r="B341" s="186"/>
      <c r="C341" s="168" t="s">
        <v>659</v>
      </c>
      <c r="D341" s="170">
        <v>39.6</v>
      </c>
    </row>
    <row r="342" spans="1:4" ht="15" thickBot="1" x14ac:dyDescent="0.4">
      <c r="A342" s="177" t="str">
        <f t="shared" ref="A342" si="335">IF(C342&lt;&gt;"Mult","",LEFT(B340,FIND("(",B340)-1))</f>
        <v/>
      </c>
      <c r="B342" s="187"/>
      <c r="C342" s="171" t="s">
        <v>660</v>
      </c>
      <c r="D342" s="175" t="s">
        <v>710</v>
      </c>
    </row>
    <row r="343" spans="1:4" x14ac:dyDescent="0.35">
      <c r="A343" s="176" t="str">
        <f t="shared" ref="A343" si="336">IF(C343&lt;&gt;"Mult","",LEFT(B343,FIND("(",B343)-1))</f>
        <v/>
      </c>
      <c r="B343" s="185" t="s">
        <v>783</v>
      </c>
      <c r="C343" s="173" t="s">
        <v>658</v>
      </c>
      <c r="D343" s="174">
        <v>15.241</v>
      </c>
    </row>
    <row r="344" spans="1:4" x14ac:dyDescent="0.35">
      <c r="A344" s="27" t="str">
        <f t="shared" ref="A344" si="337">IF(C344&lt;&gt;"Mult","",LEFT(B343,FIND("(",B343)-1))</f>
        <v>Namibia</v>
      </c>
      <c r="B344" s="186"/>
      <c r="C344" s="168" t="s">
        <v>659</v>
      </c>
      <c r="D344" s="170">
        <v>25.2</v>
      </c>
    </row>
    <row r="345" spans="1:4" ht="15" thickBot="1" x14ac:dyDescent="0.4">
      <c r="A345" s="177" t="str">
        <f t="shared" ref="A345" si="338">IF(C345&lt;&gt;"Mult","",LEFT(B343,FIND("(",B343)-1))</f>
        <v/>
      </c>
      <c r="B345" s="187"/>
      <c r="C345" s="171" t="s">
        <v>660</v>
      </c>
      <c r="D345" s="175" t="s">
        <v>682</v>
      </c>
    </row>
    <row r="346" spans="1:4" x14ac:dyDescent="0.35">
      <c r="A346" s="176" t="str">
        <f t="shared" ref="A346" si="339">IF(C346&lt;&gt;"Mult","",LEFT(B346,FIND("(",B346)-1))</f>
        <v/>
      </c>
      <c r="B346" s="185" t="s">
        <v>784</v>
      </c>
      <c r="C346" s="173" t="s">
        <v>658</v>
      </c>
      <c r="D346" s="174">
        <v>117.15</v>
      </c>
    </row>
    <row r="347" spans="1:4" x14ac:dyDescent="0.35">
      <c r="A347" s="27" t="str">
        <f t="shared" ref="A347" si="340">IF(C347&lt;&gt;"Mult","",LEFT(B346,FIND("(",B346)-1))</f>
        <v>Nepal</v>
      </c>
      <c r="B347" s="186"/>
      <c r="C347" s="168" t="s">
        <v>659</v>
      </c>
      <c r="D347" s="170">
        <v>25.9</v>
      </c>
    </row>
    <row r="348" spans="1:4" ht="15" thickBot="1" x14ac:dyDescent="0.4">
      <c r="A348" s="177" t="str">
        <f t="shared" ref="A348" si="341">IF(C348&lt;&gt;"Mult","",LEFT(B346,FIND("(",B346)-1))</f>
        <v/>
      </c>
      <c r="B348" s="187"/>
      <c r="C348" s="171" t="s">
        <v>660</v>
      </c>
      <c r="D348" s="172">
        <v>41609</v>
      </c>
    </row>
    <row r="349" spans="1:4" x14ac:dyDescent="0.35">
      <c r="A349" s="176" t="str">
        <f t="shared" ref="A349" si="342">IF(C349&lt;&gt;"Mult","",LEFT(B349,FIND("(",B349)-1))</f>
        <v/>
      </c>
      <c r="B349" s="185" t="s">
        <v>785</v>
      </c>
      <c r="C349" s="173" t="s">
        <v>658</v>
      </c>
      <c r="D349" s="174">
        <v>0.82199999999999995</v>
      </c>
    </row>
    <row r="350" spans="1:4" x14ac:dyDescent="0.35">
      <c r="A350" s="27" t="str">
        <f t="shared" ref="A350" si="343">IF(C350&lt;&gt;"Mult","",LEFT(B349,FIND("(",B349)-1))</f>
        <v>Netherlands</v>
      </c>
      <c r="B350" s="186"/>
      <c r="C350" s="168" t="s">
        <v>659</v>
      </c>
      <c r="D350" s="170">
        <v>49.8</v>
      </c>
    </row>
    <row r="351" spans="1:4" ht="15" thickBot="1" x14ac:dyDescent="0.4">
      <c r="A351" s="177" t="str">
        <f t="shared" ref="A351" si="344">IF(C351&lt;&gt;"Mult","",LEFT(B349,FIND("(",B349)-1))</f>
        <v/>
      </c>
      <c r="B351" s="187"/>
      <c r="C351" s="171" t="s">
        <v>660</v>
      </c>
      <c r="D351" s="175" t="s">
        <v>672</v>
      </c>
    </row>
    <row r="352" spans="1:4" ht="17" customHeight="1" x14ac:dyDescent="0.35">
      <c r="A352" s="176" t="str">
        <f t="shared" ref="A352" si="345">IF(C352&lt;&gt;"Mult","",LEFT(B352,FIND("(",B352)-1))</f>
        <v/>
      </c>
      <c r="B352" s="185" t="s">
        <v>786</v>
      </c>
      <c r="C352" s="173" t="s">
        <v>658</v>
      </c>
      <c r="D352" s="174">
        <v>98.102999999999994</v>
      </c>
    </row>
    <row r="353" spans="1:4" x14ac:dyDescent="0.35">
      <c r="A353" s="27" t="str">
        <f t="shared" ref="A353" si="346">IF(C353&lt;&gt;"Mult","",LEFT(B352,FIND("(",B352)-1))</f>
        <v>New Caledonia</v>
      </c>
      <c r="B353" s="186"/>
      <c r="C353" s="168" t="s">
        <v>659</v>
      </c>
      <c r="D353" s="170">
        <v>43.5</v>
      </c>
    </row>
    <row r="354" spans="1:4" ht="15" thickBot="1" x14ac:dyDescent="0.4">
      <c r="A354" s="177" t="str">
        <f t="shared" ref="A354" si="347">IF(C354&lt;&gt;"Mult","",LEFT(B352,FIND("(",B352)-1))</f>
        <v/>
      </c>
      <c r="B354" s="187"/>
      <c r="C354" s="171" t="s">
        <v>660</v>
      </c>
      <c r="D354" s="175" t="s">
        <v>662</v>
      </c>
    </row>
    <row r="355" spans="1:4" x14ac:dyDescent="0.35">
      <c r="A355" s="176" t="str">
        <f t="shared" ref="A355" si="348">IF(C355&lt;&gt;"Mult","",LEFT(B355,FIND("(",B355)-1))</f>
        <v/>
      </c>
      <c r="B355" s="185" t="s">
        <v>787</v>
      </c>
      <c r="C355" s="173" t="s">
        <v>658</v>
      </c>
      <c r="D355" s="174">
        <v>34.701999999999998</v>
      </c>
    </row>
    <row r="356" spans="1:4" x14ac:dyDescent="0.35">
      <c r="A356" s="27" t="str">
        <f t="shared" ref="A356" si="349">IF(C356&lt;&gt;"Mult","",LEFT(B355,FIND("(",B355)-1))</f>
        <v>Nicaragua</v>
      </c>
      <c r="B356" s="186"/>
      <c r="C356" s="168" t="s">
        <v>659</v>
      </c>
      <c r="D356" s="170">
        <v>32.4</v>
      </c>
    </row>
    <row r="357" spans="1:4" ht="15" thickBot="1" x14ac:dyDescent="0.4">
      <c r="A357" s="177" t="str">
        <f t="shared" ref="A357" si="350">IF(C357&lt;&gt;"Mult","",LEFT(B355,FIND("(",B355)-1))</f>
        <v/>
      </c>
      <c r="B357" s="187"/>
      <c r="C357" s="171" t="s">
        <v>660</v>
      </c>
      <c r="D357" s="175" t="s">
        <v>710</v>
      </c>
    </row>
    <row r="358" spans="1:4" x14ac:dyDescent="0.35">
      <c r="A358" s="176" t="str">
        <f t="shared" ref="A358" si="351">IF(C358&lt;&gt;"Mult","",LEFT(B358,FIND("(",B358)-1))</f>
        <v/>
      </c>
      <c r="B358" s="185" t="s">
        <v>788</v>
      </c>
      <c r="C358" s="173" t="s">
        <v>658</v>
      </c>
      <c r="D358" s="174">
        <v>539.26099999999997</v>
      </c>
    </row>
    <row r="359" spans="1:4" x14ac:dyDescent="0.35">
      <c r="A359" s="27" t="str">
        <f t="shared" ref="A359" si="352">IF(C359&lt;&gt;"Mult","",LEFT(B358,FIND("(",B358)-1))</f>
        <v>Niger</v>
      </c>
      <c r="B359" s="186"/>
      <c r="C359" s="168" t="s">
        <v>659</v>
      </c>
      <c r="D359" s="170">
        <v>38.799999999999997</v>
      </c>
    </row>
    <row r="360" spans="1:4" ht="15" thickBot="1" x14ac:dyDescent="0.4">
      <c r="A360" s="177" t="str">
        <f t="shared" ref="A360" si="353">IF(C360&lt;&gt;"Mult","",LEFT(B358,FIND("(",B358)-1))</f>
        <v/>
      </c>
      <c r="B360" s="187"/>
      <c r="C360" s="171" t="s">
        <v>660</v>
      </c>
      <c r="D360" s="172">
        <v>44510</v>
      </c>
    </row>
    <row r="361" spans="1:4" x14ac:dyDescent="0.35">
      <c r="A361" s="176" t="str">
        <f t="shared" ref="A361" si="354">IF(C361&lt;&gt;"Mult","",LEFT(B361,FIND("(",B361)-1))</f>
        <v/>
      </c>
      <c r="B361" s="185" t="s">
        <v>789</v>
      </c>
      <c r="C361" s="173" t="s">
        <v>658</v>
      </c>
      <c r="D361" s="174">
        <v>392.42</v>
      </c>
    </row>
    <row r="362" spans="1:4" x14ac:dyDescent="0.35">
      <c r="A362" s="27" t="str">
        <f t="shared" ref="A362" si="355">IF(C362&lt;&gt;"Mult","",LEFT(B361,FIND("(",B361)-1))</f>
        <v>Nigeria</v>
      </c>
      <c r="B362" s="186"/>
      <c r="C362" s="168" t="s">
        <v>659</v>
      </c>
      <c r="D362" s="170">
        <v>41.6</v>
      </c>
    </row>
    <row r="363" spans="1:4" ht="15" thickBot="1" x14ac:dyDescent="0.4">
      <c r="A363" s="177" t="str">
        <f t="shared" ref="A363" si="356">IF(C363&lt;&gt;"Mult","",LEFT(B361,FIND("(",B361)-1))</f>
        <v/>
      </c>
      <c r="B363" s="187"/>
      <c r="C363" s="171" t="s">
        <v>660</v>
      </c>
      <c r="D363" s="175" t="s">
        <v>664</v>
      </c>
    </row>
    <row r="364" spans="1:4" x14ac:dyDescent="0.35">
      <c r="A364" s="176" t="str">
        <f t="shared" ref="A364" si="357">IF(C364&lt;&gt;"Mult","",LEFT(B364,FIND("(",B364)-1))</f>
        <v/>
      </c>
      <c r="B364" s="185" t="s">
        <v>790</v>
      </c>
      <c r="C364" s="173" t="s">
        <v>658</v>
      </c>
      <c r="D364" s="174">
        <v>8.5009999999999994</v>
      </c>
    </row>
    <row r="365" spans="1:4" x14ac:dyDescent="0.35">
      <c r="A365" s="27" t="str">
        <f t="shared" ref="A365" si="358">IF(C365&lt;&gt;"Mult","",LEFT(B364,FIND("(",B364)-1))</f>
        <v>Norway</v>
      </c>
      <c r="B365" s="186"/>
      <c r="C365" s="168" t="s">
        <v>659</v>
      </c>
      <c r="D365" s="170">
        <v>49.7</v>
      </c>
    </row>
    <row r="366" spans="1:4" ht="15" thickBot="1" x14ac:dyDescent="0.4">
      <c r="A366" s="177" t="str">
        <f t="shared" ref="A366" si="359">IF(C366&lt;&gt;"Mult","",LEFT(B364,FIND("(",B364)-1))</f>
        <v/>
      </c>
      <c r="B366" s="187"/>
      <c r="C366" s="171" t="s">
        <v>660</v>
      </c>
      <c r="D366" s="175" t="s">
        <v>670</v>
      </c>
    </row>
    <row r="367" spans="1:4" x14ac:dyDescent="0.35">
      <c r="A367" s="176" t="str">
        <f t="shared" ref="A367" si="360">IF(C367&lt;&gt;"Mult","",LEFT(B367,FIND("(",B367)-1))</f>
        <v/>
      </c>
      <c r="B367" s="185" t="s">
        <v>791</v>
      </c>
      <c r="C367" s="173" t="s">
        <v>658</v>
      </c>
      <c r="D367" s="174">
        <v>0.38400000000000001</v>
      </c>
    </row>
    <row r="368" spans="1:4" x14ac:dyDescent="0.35">
      <c r="A368" s="27" t="str">
        <f t="shared" ref="A368" si="361">IF(C368&lt;&gt;"Mult","",LEFT(B367,FIND("(",B367)-1))</f>
        <v>Oman</v>
      </c>
      <c r="B368" s="186"/>
      <c r="C368" s="168" t="s">
        <v>659</v>
      </c>
      <c r="D368" s="170">
        <v>34.200000000000003</v>
      </c>
    </row>
    <row r="369" spans="1:4" ht="15" thickBot="1" x14ac:dyDescent="0.4">
      <c r="A369" s="177" t="str">
        <f t="shared" ref="A369" si="362">IF(C369&lt;&gt;"Mult","",LEFT(B367,FIND("(",B367)-1))</f>
        <v/>
      </c>
      <c r="B369" s="187"/>
      <c r="C369" s="171" t="s">
        <v>660</v>
      </c>
      <c r="D369" s="175" t="s">
        <v>682</v>
      </c>
    </row>
    <row r="370" spans="1:4" x14ac:dyDescent="0.35">
      <c r="A370" s="176" t="str">
        <f t="shared" ref="A370" si="363">IF(C370&lt;&gt;"Mult","",LEFT(B370,FIND("(",B370)-1))</f>
        <v/>
      </c>
      <c r="B370" s="185" t="s">
        <v>792</v>
      </c>
      <c r="C370" s="173" t="s">
        <v>658</v>
      </c>
      <c r="D370" s="174">
        <v>160</v>
      </c>
    </row>
    <row r="371" spans="1:4" x14ac:dyDescent="0.35">
      <c r="A371" s="27" t="str">
        <f t="shared" ref="A371" si="364">IF(C371&lt;&gt;"Mult","",LEFT(B370,FIND("(",B370)-1))</f>
        <v>Pakistan</v>
      </c>
      <c r="B371" s="186"/>
      <c r="C371" s="168" t="s">
        <v>659</v>
      </c>
      <c r="D371" s="170">
        <v>31</v>
      </c>
    </row>
    <row r="372" spans="1:4" ht="15" thickBot="1" x14ac:dyDescent="0.4">
      <c r="A372" s="177" t="str">
        <f t="shared" ref="A372" si="365">IF(C372&lt;&gt;"Mult","",LEFT(B370,FIND("(",B370)-1))</f>
        <v/>
      </c>
      <c r="B372" s="187"/>
      <c r="C372" s="171" t="s">
        <v>660</v>
      </c>
      <c r="D372" s="175" t="s">
        <v>666</v>
      </c>
    </row>
    <row r="373" spans="1:4" x14ac:dyDescent="0.35">
      <c r="A373" s="176" t="str">
        <f t="shared" ref="A373" si="366">IF(C373&lt;&gt;"Mult","",LEFT(B373,FIND("(",B373)-1))</f>
        <v/>
      </c>
      <c r="B373" s="185" t="s">
        <v>793</v>
      </c>
      <c r="C373" s="173" t="s">
        <v>658</v>
      </c>
      <c r="D373" s="174">
        <v>1</v>
      </c>
    </row>
    <row r="374" spans="1:4" x14ac:dyDescent="0.35">
      <c r="A374" s="27" t="str">
        <f t="shared" ref="A374" si="367">IF(C374&lt;&gt;"Mult","",LEFT(B373,FIND("(",B373)-1))</f>
        <v>Panama</v>
      </c>
      <c r="B374" s="186"/>
      <c r="C374" s="168" t="s">
        <v>659</v>
      </c>
      <c r="D374" s="170">
        <v>38.700000000000003</v>
      </c>
    </row>
    <row r="375" spans="1:4" ht="15" thickBot="1" x14ac:dyDescent="0.4">
      <c r="A375" s="177" t="str">
        <f t="shared" ref="A375" si="368">IF(C375&lt;&gt;"Mult","",LEFT(B373,FIND("(",B373)-1))</f>
        <v/>
      </c>
      <c r="B375" s="187"/>
      <c r="C375" s="171" t="s">
        <v>660</v>
      </c>
      <c r="D375" s="175" t="s">
        <v>672</v>
      </c>
    </row>
    <row r="376" spans="1:4" ht="40" customHeight="1" x14ac:dyDescent="0.35">
      <c r="A376" s="176" t="str">
        <f t="shared" ref="A376" si="369">IF(C376&lt;&gt;"Mult","",LEFT(B376,FIND("(",B376)-1))</f>
        <v/>
      </c>
      <c r="B376" s="185" t="s">
        <v>794</v>
      </c>
      <c r="C376" s="173" t="s">
        <v>658</v>
      </c>
      <c r="D376" s="174">
        <v>3.5089999999999999</v>
      </c>
    </row>
    <row r="377" spans="1:4" x14ac:dyDescent="0.35">
      <c r="A377" s="27" t="str">
        <f t="shared" ref="A377" si="370">IF(C377&lt;&gt;"Mult","",LEFT(B376,FIND("(",B376)-1))</f>
        <v>Papua New Guinea</v>
      </c>
      <c r="B377" s="186"/>
      <c r="C377" s="168" t="s">
        <v>659</v>
      </c>
      <c r="D377" s="170">
        <v>70.900000000000006</v>
      </c>
    </row>
    <row r="378" spans="1:4" ht="15" thickBot="1" x14ac:dyDescent="0.4">
      <c r="A378" s="177" t="str">
        <f t="shared" ref="A378" si="371">IF(C378&lt;&gt;"Mult","",LEFT(B376,FIND("(",B376)-1))</f>
        <v/>
      </c>
      <c r="B378" s="187"/>
      <c r="C378" s="171" t="s">
        <v>660</v>
      </c>
      <c r="D378" s="175" t="s">
        <v>747</v>
      </c>
    </row>
    <row r="379" spans="1:4" x14ac:dyDescent="0.35">
      <c r="A379" s="176" t="str">
        <f t="shared" ref="A379" si="372">IF(C379&lt;&gt;"Mult","",LEFT(B379,FIND("(",B379)-1))</f>
        <v/>
      </c>
      <c r="B379" s="185" t="s">
        <v>795</v>
      </c>
      <c r="C379" s="173" t="s">
        <v>658</v>
      </c>
      <c r="D379" s="174">
        <v>6787</v>
      </c>
    </row>
    <row r="380" spans="1:4" x14ac:dyDescent="0.35">
      <c r="A380" s="27" t="str">
        <f t="shared" ref="A380" si="373">IF(C380&lt;&gt;"Mult","",LEFT(B379,FIND("(",B379)-1))</f>
        <v>Paraguay</v>
      </c>
      <c r="B380" s="186"/>
      <c r="C380" s="168" t="s">
        <v>659</v>
      </c>
      <c r="D380" s="170">
        <v>26</v>
      </c>
    </row>
    <row r="381" spans="1:4" ht="15" thickBot="1" x14ac:dyDescent="0.4">
      <c r="A381" s="177" t="str">
        <f t="shared" ref="A381" si="374">IF(C381&lt;&gt;"Mult","",LEFT(B379,FIND("(",B379)-1))</f>
        <v/>
      </c>
      <c r="B381" s="187"/>
      <c r="C381" s="171" t="s">
        <v>660</v>
      </c>
      <c r="D381" s="175" t="s">
        <v>685</v>
      </c>
    </row>
    <row r="382" spans="1:4" x14ac:dyDescent="0.35">
      <c r="A382" s="176" t="str">
        <f t="shared" ref="A382" si="375">IF(C382&lt;&gt;"Mult","",LEFT(B382,FIND("(",B382)-1))</f>
        <v/>
      </c>
      <c r="B382" s="185" t="s">
        <v>796</v>
      </c>
      <c r="C382" s="173" t="s">
        <v>658</v>
      </c>
      <c r="D382" s="174">
        <v>3.6160000000000001</v>
      </c>
    </row>
    <row r="383" spans="1:4" x14ac:dyDescent="0.35">
      <c r="A383" s="27" t="str">
        <f t="shared" ref="A383" si="376">IF(C383&lt;&gt;"Mult","",LEFT(B382,FIND("(",B382)-1))</f>
        <v>Peru</v>
      </c>
      <c r="B383" s="186"/>
      <c r="C383" s="168" t="s">
        <v>659</v>
      </c>
      <c r="D383" s="170">
        <v>34.6</v>
      </c>
    </row>
    <row r="384" spans="1:4" ht="15" thickBot="1" x14ac:dyDescent="0.4">
      <c r="A384" s="177" t="str">
        <f t="shared" ref="A384" si="377">IF(C384&lt;&gt;"Mult","",LEFT(B382,FIND("(",B382)-1))</f>
        <v/>
      </c>
      <c r="B384" s="187"/>
      <c r="C384" s="171" t="s">
        <v>660</v>
      </c>
      <c r="D384" s="175" t="s">
        <v>664</v>
      </c>
    </row>
    <row r="385" spans="1:4" x14ac:dyDescent="0.35">
      <c r="A385" s="176" t="str">
        <f t="shared" ref="A385" si="378">IF(C385&lt;&gt;"Mult","",LEFT(B385,FIND("(",B385)-1))</f>
        <v/>
      </c>
      <c r="B385" s="185" t="s">
        <v>797</v>
      </c>
      <c r="C385" s="173" t="s">
        <v>658</v>
      </c>
      <c r="D385" s="174">
        <v>48.021000000000001</v>
      </c>
    </row>
    <row r="386" spans="1:4" x14ac:dyDescent="0.35">
      <c r="A386" s="27" t="str">
        <f t="shared" ref="A386" si="379">IF(C386&lt;&gt;"Mult","",LEFT(B385,FIND("(",B385)-1))</f>
        <v>Philippines</v>
      </c>
      <c r="B386" s="186"/>
      <c r="C386" s="168" t="s">
        <v>659</v>
      </c>
      <c r="D386" s="170">
        <v>46.4</v>
      </c>
    </row>
    <row r="387" spans="1:4" ht="15" thickBot="1" x14ac:dyDescent="0.4">
      <c r="A387" s="177" t="str">
        <f t="shared" ref="A387" si="380">IF(C387&lt;&gt;"Mult","",LEFT(B385,FIND("(",B385)-1))</f>
        <v/>
      </c>
      <c r="B387" s="187"/>
      <c r="C387" s="171" t="s">
        <v>660</v>
      </c>
      <c r="D387" s="175" t="s">
        <v>678</v>
      </c>
    </row>
    <row r="388" spans="1:4" x14ac:dyDescent="0.35">
      <c r="A388" s="176" t="str">
        <f t="shared" ref="A388" si="381">IF(C388&lt;&gt;"Mult","",LEFT(B388,FIND("(",B388)-1))</f>
        <v/>
      </c>
      <c r="B388" s="185" t="s">
        <v>798</v>
      </c>
      <c r="C388" s="173" t="s">
        <v>658</v>
      </c>
      <c r="D388" s="174">
        <v>3.7069999999999999</v>
      </c>
    </row>
    <row r="389" spans="1:4" x14ac:dyDescent="0.35">
      <c r="A389" s="27" t="str">
        <f t="shared" ref="A389" si="382">IF(C389&lt;&gt;"Mult","",LEFT(B388,FIND("(",B388)-1))</f>
        <v>Poland</v>
      </c>
      <c r="B389" s="186"/>
      <c r="C389" s="168" t="s">
        <v>659</v>
      </c>
      <c r="D389" s="170">
        <v>21.6</v>
      </c>
    </row>
    <row r="390" spans="1:4" ht="15" thickBot="1" x14ac:dyDescent="0.4">
      <c r="A390" s="177" t="str">
        <f t="shared" ref="A390" si="383">IF(C390&lt;&gt;"Mult","",LEFT(B388,FIND("(",B388)-1))</f>
        <v/>
      </c>
      <c r="B390" s="187"/>
      <c r="C390" s="171" t="s">
        <v>660</v>
      </c>
      <c r="D390" s="175" t="s">
        <v>670</v>
      </c>
    </row>
    <row r="391" spans="1:4" x14ac:dyDescent="0.35">
      <c r="A391" s="176" t="str">
        <f t="shared" ref="A391" si="384">IF(C391&lt;&gt;"Mult","",LEFT(B391,FIND("(",B391)-1))</f>
        <v/>
      </c>
      <c r="B391" s="185" t="s">
        <v>799</v>
      </c>
      <c r="C391" s="173" t="s">
        <v>658</v>
      </c>
      <c r="D391" s="174">
        <v>0.82199999999999995</v>
      </c>
    </row>
    <row r="392" spans="1:4" x14ac:dyDescent="0.35">
      <c r="A392" s="27" t="str">
        <f t="shared" ref="A392" si="385">IF(C392&lt;&gt;"Mult","",LEFT(B391,FIND("(",B391)-1))</f>
        <v>Portugal</v>
      </c>
      <c r="B392" s="186"/>
      <c r="C392" s="168" t="s">
        <v>659</v>
      </c>
      <c r="D392" s="170">
        <v>11.7</v>
      </c>
    </row>
    <row r="393" spans="1:4" ht="15" thickBot="1" x14ac:dyDescent="0.4">
      <c r="A393" s="177" t="str">
        <f t="shared" ref="A393" si="386">IF(C393&lt;&gt;"Mult","",LEFT(B391,FIND("(",B391)-1))</f>
        <v/>
      </c>
      <c r="B393" s="187"/>
      <c r="C393" s="171" t="s">
        <v>660</v>
      </c>
      <c r="D393" s="175" t="s">
        <v>670</v>
      </c>
    </row>
    <row r="394" spans="1:4" x14ac:dyDescent="0.35">
      <c r="A394" s="176" t="str">
        <f t="shared" ref="A394" si="387">IF(C394&lt;&gt;"Mult","",LEFT(B394,FIND("(",B394)-1))</f>
        <v/>
      </c>
      <c r="B394" s="185" t="s">
        <v>800</v>
      </c>
      <c r="C394" s="173" t="s">
        <v>658</v>
      </c>
      <c r="D394" s="174">
        <v>0.82199999999999995</v>
      </c>
    </row>
    <row r="395" spans="1:4" x14ac:dyDescent="0.35">
      <c r="A395" s="27" t="str">
        <f t="shared" ref="A395" si="388">IF(C395&lt;&gt;"Mult","",LEFT(B394,FIND("(",B394)-1))</f>
        <v>Portugal</v>
      </c>
      <c r="B395" s="186"/>
      <c r="C395" s="168" t="s">
        <v>659</v>
      </c>
      <c r="D395" s="170">
        <v>36.1</v>
      </c>
    </row>
    <row r="396" spans="1:4" ht="15" thickBot="1" x14ac:dyDescent="0.4">
      <c r="A396" s="177" t="str">
        <f t="shared" ref="A396" si="389">IF(C396&lt;&gt;"Mult","",LEFT(B394,FIND("(",B394)-1))</f>
        <v/>
      </c>
      <c r="B396" s="187"/>
      <c r="C396" s="171" t="s">
        <v>660</v>
      </c>
      <c r="D396" s="175" t="s">
        <v>670</v>
      </c>
    </row>
    <row r="397" spans="1:4" x14ac:dyDescent="0.35">
      <c r="A397" s="176" t="str">
        <f t="shared" ref="A397" si="390">IF(C397&lt;&gt;"Mult","",LEFT(B397,FIND("(",B397)-1))</f>
        <v/>
      </c>
      <c r="B397" s="185" t="s">
        <v>801</v>
      </c>
      <c r="C397" s="173" t="s">
        <v>658</v>
      </c>
      <c r="D397" s="174">
        <v>3.6709999999999998</v>
      </c>
    </row>
    <row r="398" spans="1:4" x14ac:dyDescent="0.35">
      <c r="A398" s="27" t="str">
        <f t="shared" ref="A398" si="391">IF(C398&lt;&gt;"Mult","",LEFT(B397,FIND("(",B397)-1))</f>
        <v>Qatar</v>
      </c>
      <c r="B398" s="186"/>
      <c r="C398" s="168" t="s">
        <v>659</v>
      </c>
      <c r="D398" s="170">
        <v>56.5</v>
      </c>
    </row>
    <row r="399" spans="1:4" ht="15" thickBot="1" x14ac:dyDescent="0.4">
      <c r="A399" s="177" t="str">
        <f t="shared" ref="A399" si="392">IF(C399&lt;&gt;"Mult","",LEFT(B397,FIND("(",B397)-1))</f>
        <v/>
      </c>
      <c r="B399" s="187"/>
      <c r="C399" s="171" t="s">
        <v>660</v>
      </c>
      <c r="D399" s="175" t="s">
        <v>802</v>
      </c>
    </row>
    <row r="400" spans="1:4" x14ac:dyDescent="0.35">
      <c r="A400" s="176" t="str">
        <f t="shared" ref="A400" si="393">IF(C400&lt;&gt;"Mult","",LEFT(B400,FIND("(",B400)-1))</f>
        <v/>
      </c>
      <c r="B400" s="185" t="s">
        <v>803</v>
      </c>
      <c r="C400" s="173" t="s">
        <v>658</v>
      </c>
      <c r="D400" s="174">
        <v>3.9710000000000001</v>
      </c>
    </row>
    <row r="401" spans="1:4" x14ac:dyDescent="0.35">
      <c r="A401" s="27" t="str">
        <f t="shared" ref="A401" si="394">IF(C401&lt;&gt;"Mult","",LEFT(B400,FIND("(",B400)-1))</f>
        <v>Romania</v>
      </c>
      <c r="B401" s="186"/>
      <c r="C401" s="168" t="s">
        <v>659</v>
      </c>
      <c r="D401" s="170">
        <v>20.399999999999999</v>
      </c>
    </row>
    <row r="402" spans="1:4" ht="15" thickBot="1" x14ac:dyDescent="0.4">
      <c r="A402" s="177" t="str">
        <f t="shared" ref="A402" si="395">IF(C402&lt;&gt;"Mult","",LEFT(B400,FIND("(",B400)-1))</f>
        <v/>
      </c>
      <c r="B402" s="187"/>
      <c r="C402" s="171" t="s">
        <v>660</v>
      </c>
      <c r="D402" s="175" t="s">
        <v>678</v>
      </c>
    </row>
    <row r="403" spans="1:4" ht="17" customHeight="1" x14ac:dyDescent="0.35">
      <c r="A403" s="176" t="str">
        <f t="shared" ref="A403" si="396">IF(C403&lt;&gt;"Mult","",LEFT(B403,FIND("(",B403)-1))</f>
        <v/>
      </c>
      <c r="B403" s="185" t="s">
        <v>804</v>
      </c>
      <c r="C403" s="173" t="s">
        <v>658</v>
      </c>
      <c r="D403" s="174">
        <v>73.637</v>
      </c>
    </row>
    <row r="404" spans="1:4" x14ac:dyDescent="0.35">
      <c r="A404" s="27" t="str">
        <f t="shared" ref="A404" si="397">IF(C404&lt;&gt;"Mult","",LEFT(B403,FIND("(",B403)-1))</f>
        <v>Russian Federation</v>
      </c>
      <c r="B404" s="186"/>
      <c r="C404" s="168" t="s">
        <v>659</v>
      </c>
      <c r="D404" s="170">
        <v>43</v>
      </c>
    </row>
    <row r="405" spans="1:4" ht="15" thickBot="1" x14ac:dyDescent="0.4">
      <c r="A405" s="177" t="str">
        <f t="shared" ref="A405" si="398">IF(C405&lt;&gt;"Mult","",LEFT(B403,FIND("(",B403)-1))</f>
        <v/>
      </c>
      <c r="B405" s="187"/>
      <c r="C405" s="171" t="s">
        <v>660</v>
      </c>
      <c r="D405" s="175" t="s">
        <v>666</v>
      </c>
    </row>
    <row r="406" spans="1:4" x14ac:dyDescent="0.35">
      <c r="A406" s="176" t="str">
        <f t="shared" ref="A406" si="399">IF(C406&lt;&gt;"Mult","",LEFT(B406,FIND("(",B406)-1))</f>
        <v/>
      </c>
      <c r="B406" s="185" t="s">
        <v>805</v>
      </c>
      <c r="C406" s="173" t="s">
        <v>658</v>
      </c>
      <c r="D406" s="174">
        <v>983</v>
      </c>
    </row>
    <row r="407" spans="1:4" x14ac:dyDescent="0.35">
      <c r="A407" s="27" t="str">
        <f t="shared" ref="A407" si="400">IF(C407&lt;&gt;"Mult","",LEFT(B406,FIND("(",B406)-1))</f>
        <v>Rwanda</v>
      </c>
      <c r="B407" s="186"/>
      <c r="C407" s="168" t="s">
        <v>659</v>
      </c>
      <c r="D407" s="170">
        <v>25.9</v>
      </c>
    </row>
    <row r="408" spans="1:4" ht="15" thickBot="1" x14ac:dyDescent="0.4">
      <c r="A408" s="177" t="str">
        <f t="shared" ref="A408" si="401">IF(C408&lt;&gt;"Mult","",LEFT(B406,FIND("(",B406)-1))</f>
        <v/>
      </c>
      <c r="B408" s="187"/>
      <c r="C408" s="171" t="s">
        <v>660</v>
      </c>
      <c r="D408" s="175" t="s">
        <v>662</v>
      </c>
    </row>
    <row r="409" spans="1:4" x14ac:dyDescent="0.35">
      <c r="A409" s="176" t="str">
        <f t="shared" ref="A409" si="402">IF(C409&lt;&gt;"Mult","",LEFT(B409,FIND("(",B409)-1))</f>
        <v/>
      </c>
      <c r="B409" s="185" t="s">
        <v>806</v>
      </c>
      <c r="C409" s="173" t="s">
        <v>658</v>
      </c>
      <c r="D409" s="174">
        <v>2.5190000000000001</v>
      </c>
    </row>
    <row r="410" spans="1:4" x14ac:dyDescent="0.35">
      <c r="A410" s="27" t="str">
        <f t="shared" ref="A410" si="403">IF(C410&lt;&gt;"Mult","",LEFT(B409,FIND("(",B409)-1))</f>
        <v>Samoa</v>
      </c>
      <c r="B410" s="186"/>
      <c r="C410" s="168" t="s">
        <v>659</v>
      </c>
      <c r="D410" s="170">
        <v>40.700000000000003</v>
      </c>
    </row>
    <row r="411" spans="1:4" ht="15" thickBot="1" x14ac:dyDescent="0.4">
      <c r="A411" s="177" t="str">
        <f t="shared" ref="A411" si="404">IF(C411&lt;&gt;"Mult","",LEFT(B409,FIND("(",B409)-1))</f>
        <v/>
      </c>
      <c r="B411" s="187"/>
      <c r="C411" s="171" t="s">
        <v>660</v>
      </c>
      <c r="D411" s="175" t="s">
        <v>680</v>
      </c>
    </row>
    <row r="412" spans="1:4" ht="40" customHeight="1" x14ac:dyDescent="0.35">
      <c r="A412" s="176" t="str">
        <f t="shared" ref="A412" si="405">IF(C412&lt;&gt;"Mult","",LEFT(B412,FIND("(",B412)-1))</f>
        <v/>
      </c>
      <c r="B412" s="185" t="s">
        <v>807</v>
      </c>
      <c r="C412" s="173" t="s">
        <v>658</v>
      </c>
      <c r="D412" s="174">
        <v>20.82</v>
      </c>
    </row>
    <row r="413" spans="1:4" x14ac:dyDescent="0.35">
      <c r="A413" s="27" t="str">
        <f t="shared" ref="A413" si="406">IF(C413&lt;&gt;"Mult","",LEFT(B412,FIND("(",B412)-1))</f>
        <v>Sao Tome and Principe</v>
      </c>
      <c r="B413" s="186"/>
      <c r="C413" s="168" t="s">
        <v>659</v>
      </c>
      <c r="D413" s="170">
        <v>38.4</v>
      </c>
    </row>
    <row r="414" spans="1:4" ht="15" thickBot="1" x14ac:dyDescent="0.4">
      <c r="A414" s="177" t="str">
        <f t="shared" ref="A414" si="407">IF(C414&lt;&gt;"Mult","",LEFT(B412,FIND("(",B412)-1))</f>
        <v/>
      </c>
      <c r="B414" s="187"/>
      <c r="C414" s="171" t="s">
        <v>660</v>
      </c>
      <c r="D414" s="175" t="s">
        <v>680</v>
      </c>
    </row>
    <row r="415" spans="1:4" x14ac:dyDescent="0.35">
      <c r="A415" s="176" t="str">
        <f t="shared" ref="A415" si="408">IF(C415&lt;&gt;"Mult","",LEFT(B415,FIND("(",B415)-1))</f>
        <v/>
      </c>
      <c r="B415" s="185" t="s">
        <v>808</v>
      </c>
      <c r="C415" s="173" t="s">
        <v>658</v>
      </c>
      <c r="D415" s="174">
        <v>3.7530000000000001</v>
      </c>
    </row>
    <row r="416" spans="1:4" x14ac:dyDescent="0.35">
      <c r="A416" s="27" t="str">
        <f t="shared" ref="A416" si="409">IF(C416&lt;&gt;"Mult","",LEFT(B415,FIND("(",B415)-1))</f>
        <v>Saudi Arabia</v>
      </c>
      <c r="B416" s="186"/>
      <c r="C416" s="168" t="s">
        <v>659</v>
      </c>
      <c r="D416" s="170">
        <v>48.7</v>
      </c>
    </row>
    <row r="417" spans="1:4" ht="15" thickBot="1" x14ac:dyDescent="0.4">
      <c r="A417" s="177" t="str">
        <f t="shared" ref="A417" si="410">IF(C417&lt;&gt;"Mult","",LEFT(B415,FIND("(",B415)-1))</f>
        <v/>
      </c>
      <c r="B417" s="187"/>
      <c r="C417" s="171" t="s">
        <v>660</v>
      </c>
      <c r="D417" s="175" t="s">
        <v>664</v>
      </c>
    </row>
    <row r="418" spans="1:4" x14ac:dyDescent="0.35">
      <c r="A418" s="176" t="str">
        <f t="shared" ref="A418" si="411">IF(C418&lt;&gt;"Mult","",LEFT(B418,FIND("(",B418)-1))</f>
        <v/>
      </c>
      <c r="B418" s="185" t="s">
        <v>809</v>
      </c>
      <c r="C418" s="173" t="s">
        <v>658</v>
      </c>
      <c r="D418" s="174">
        <v>539.26099999999997</v>
      </c>
    </row>
    <row r="419" spans="1:4" x14ac:dyDescent="0.35">
      <c r="A419" s="27" t="str">
        <f t="shared" ref="A419" si="412">IF(C419&lt;&gt;"Mult","",LEFT(B418,FIND("(",B418)-1))</f>
        <v>Senegal</v>
      </c>
      <c r="B419" s="186"/>
      <c r="C419" s="168" t="s">
        <v>659</v>
      </c>
      <c r="D419" s="170">
        <v>34.799999999999997</v>
      </c>
    </row>
    <row r="420" spans="1:4" ht="15" thickBot="1" x14ac:dyDescent="0.4">
      <c r="A420" s="177" t="str">
        <f t="shared" ref="A420" si="413">IF(C420&lt;&gt;"Mult","",LEFT(B418,FIND("(",B418)-1))</f>
        <v/>
      </c>
      <c r="B420" s="187"/>
      <c r="C420" s="171" t="s">
        <v>660</v>
      </c>
      <c r="D420" s="175" t="s">
        <v>685</v>
      </c>
    </row>
    <row r="421" spans="1:4" x14ac:dyDescent="0.35">
      <c r="A421" s="176" t="str">
        <f t="shared" ref="A421" si="414">IF(C421&lt;&gt;"Mult","",LEFT(B421,FIND("(",B421)-1))</f>
        <v/>
      </c>
      <c r="B421" s="185" t="s">
        <v>810</v>
      </c>
      <c r="C421" s="173" t="s">
        <v>658</v>
      </c>
      <c r="D421" s="174">
        <v>95.753</v>
      </c>
    </row>
    <row r="422" spans="1:4" x14ac:dyDescent="0.35">
      <c r="A422" s="27" t="str">
        <f t="shared" ref="A422" si="415">IF(C422&lt;&gt;"Mult","",LEFT(B421,FIND("(",B421)-1))</f>
        <v>Serbia</v>
      </c>
      <c r="B422" s="186"/>
      <c r="C422" s="168" t="s">
        <v>659</v>
      </c>
      <c r="D422" s="170">
        <v>29.2</v>
      </c>
    </row>
    <row r="423" spans="1:4" ht="15" thickBot="1" x14ac:dyDescent="0.4">
      <c r="A423" s="177" t="str">
        <f t="shared" ref="A423" si="416">IF(C423&lt;&gt;"Mult","",LEFT(B421,FIND("(",B421)-1))</f>
        <v/>
      </c>
      <c r="B423" s="187"/>
      <c r="C423" s="171" t="s">
        <v>660</v>
      </c>
      <c r="D423" s="175" t="s">
        <v>664</v>
      </c>
    </row>
    <row r="424" spans="1:4" x14ac:dyDescent="0.35">
      <c r="A424" s="176" t="str">
        <f t="shared" ref="A424" si="417">IF(C424&lt;&gt;"Mult","",LEFT(B424,FIND("(",B424)-1))</f>
        <v/>
      </c>
      <c r="B424" s="185" t="s">
        <v>811</v>
      </c>
      <c r="C424" s="173" t="s">
        <v>658</v>
      </c>
      <c r="D424" s="174">
        <v>20.724</v>
      </c>
    </row>
    <row r="425" spans="1:4" x14ac:dyDescent="0.35">
      <c r="A425" s="27" t="str">
        <f t="shared" ref="A425" si="418">IF(C425&lt;&gt;"Mult","",LEFT(B424,FIND("(",B424)-1))</f>
        <v>Seychelles</v>
      </c>
      <c r="B425" s="186"/>
      <c r="C425" s="168" t="s">
        <v>659</v>
      </c>
      <c r="D425" s="170">
        <v>53</v>
      </c>
    </row>
    <row r="426" spans="1:4" ht="15" thickBot="1" x14ac:dyDescent="0.4">
      <c r="A426" s="177" t="str">
        <f t="shared" ref="A426" si="419">IF(C426&lt;&gt;"Mult","",LEFT(B424,FIND("(",B424)-1))</f>
        <v/>
      </c>
      <c r="B426" s="187"/>
      <c r="C426" s="171" t="s">
        <v>660</v>
      </c>
      <c r="D426" s="175" t="s">
        <v>670</v>
      </c>
    </row>
    <row r="427" spans="1:4" ht="17" customHeight="1" x14ac:dyDescent="0.35">
      <c r="A427" s="176" t="str">
        <f t="shared" ref="A427" si="420">IF(C427&lt;&gt;"Mult","",LEFT(B427,FIND("(",B427)-1))</f>
        <v/>
      </c>
      <c r="B427" s="185" t="s">
        <v>812</v>
      </c>
      <c r="C427" s="173" t="s">
        <v>658</v>
      </c>
      <c r="D427" s="174">
        <v>10100</v>
      </c>
    </row>
    <row r="428" spans="1:4" x14ac:dyDescent="0.35">
      <c r="A428" s="27" t="str">
        <f t="shared" ref="A428" si="421">IF(C428&lt;&gt;"Mult","",LEFT(B427,FIND("(",B427)-1))</f>
        <v>Sierra Leone</v>
      </c>
      <c r="B428" s="186"/>
      <c r="C428" s="168" t="s">
        <v>659</v>
      </c>
      <c r="D428" s="170">
        <v>47.9</v>
      </c>
    </row>
    <row r="429" spans="1:4" ht="15" thickBot="1" x14ac:dyDescent="0.4">
      <c r="A429" s="177" t="str">
        <f t="shared" ref="A429" si="422">IF(C429&lt;&gt;"Mult","",LEFT(B427,FIND("(",B427)-1))</f>
        <v/>
      </c>
      <c r="B429" s="187"/>
      <c r="C429" s="171" t="s">
        <v>660</v>
      </c>
      <c r="D429" s="175" t="s">
        <v>682</v>
      </c>
    </row>
    <row r="430" spans="1:4" x14ac:dyDescent="0.35">
      <c r="A430" s="176" t="str">
        <f t="shared" ref="A430" si="423">IF(C430&lt;&gt;"Mult","",LEFT(B430,FIND("(",B430)-1))</f>
        <v/>
      </c>
      <c r="B430" s="185" t="s">
        <v>813</v>
      </c>
      <c r="C430" s="173" t="s">
        <v>658</v>
      </c>
      <c r="D430" s="174">
        <v>1.3260000000000001</v>
      </c>
    </row>
    <row r="431" spans="1:4" x14ac:dyDescent="0.35">
      <c r="A431" s="27" t="str">
        <f t="shared" ref="A431" si="424">IF(C431&lt;&gt;"Mult","",LEFT(B430,FIND("(",B430)-1))</f>
        <v>Singapore</v>
      </c>
      <c r="B431" s="186"/>
      <c r="C431" s="168" t="s">
        <v>659</v>
      </c>
      <c r="D431" s="170">
        <v>73.599999999999994</v>
      </c>
    </row>
    <row r="432" spans="1:4" ht="15" thickBot="1" x14ac:dyDescent="0.4">
      <c r="A432" s="177" t="str">
        <f t="shared" ref="A432" si="425">IF(C432&lt;&gt;"Mult","",LEFT(B430,FIND("(",B430)-1))</f>
        <v/>
      </c>
      <c r="B432" s="187"/>
      <c r="C432" s="171" t="s">
        <v>660</v>
      </c>
      <c r="D432" s="175" t="s">
        <v>695</v>
      </c>
    </row>
    <row r="433" spans="1:4" ht="17" customHeight="1" x14ac:dyDescent="0.35">
      <c r="A433" s="176" t="str">
        <f t="shared" ref="A433" si="426">IF(C433&lt;&gt;"Mult","",LEFT(B433,FIND("(",B433)-1))</f>
        <v/>
      </c>
      <c r="B433" s="185" t="s">
        <v>814</v>
      </c>
      <c r="C433" s="173" t="s">
        <v>658</v>
      </c>
      <c r="D433" s="174">
        <v>0.82199999999999995</v>
      </c>
    </row>
    <row r="434" spans="1:4" x14ac:dyDescent="0.35">
      <c r="A434" s="27" t="str">
        <f t="shared" ref="A434" si="427">IF(C434&lt;&gt;"Mult","",LEFT(B433,FIND("(",B433)-1))</f>
        <v>Slovak Republic</v>
      </c>
      <c r="B434" s="186"/>
      <c r="C434" s="168" t="s">
        <v>659</v>
      </c>
      <c r="D434" s="170">
        <v>31.6</v>
      </c>
    </row>
    <row r="435" spans="1:4" ht="15" thickBot="1" x14ac:dyDescent="0.4">
      <c r="A435" s="177" t="str">
        <f t="shared" ref="A435" si="428">IF(C435&lt;&gt;"Mult","",LEFT(B433,FIND("(",B433)-1))</f>
        <v/>
      </c>
      <c r="B435" s="187"/>
      <c r="C435" s="171" t="s">
        <v>660</v>
      </c>
      <c r="D435" s="175" t="s">
        <v>662</v>
      </c>
    </row>
    <row r="436" spans="1:4" ht="40" customHeight="1" x14ac:dyDescent="0.35">
      <c r="A436" s="176" t="str">
        <f t="shared" ref="A436" si="429">IF(C436&lt;&gt;"Mult","",LEFT(B436,FIND("(",B436)-1))</f>
        <v/>
      </c>
      <c r="B436" s="185" t="s">
        <v>815</v>
      </c>
      <c r="C436" s="173" t="s">
        <v>658</v>
      </c>
      <c r="D436" s="174">
        <v>0.82199999999999995</v>
      </c>
    </row>
    <row r="437" spans="1:4" x14ac:dyDescent="0.35">
      <c r="A437" s="27" t="str">
        <f t="shared" ref="A437" si="430">IF(C437&lt;&gt;"Mult","",LEFT(B436,FIND("(",B436)-1))</f>
        <v>Slovenia, Republic of</v>
      </c>
      <c r="B437" s="186"/>
      <c r="C437" s="168" t="s">
        <v>659</v>
      </c>
      <c r="D437" s="170">
        <v>41.8</v>
      </c>
    </row>
    <row r="438" spans="1:4" ht="15" thickBot="1" x14ac:dyDescent="0.4">
      <c r="A438" s="177" t="str">
        <f t="shared" ref="A438" si="431">IF(C438&lt;&gt;"Mult","",LEFT(B436,FIND("(",B436)-1))</f>
        <v/>
      </c>
      <c r="B438" s="187"/>
      <c r="C438" s="171" t="s">
        <v>660</v>
      </c>
      <c r="D438" s="175" t="s">
        <v>689</v>
      </c>
    </row>
    <row r="439" spans="1:4" x14ac:dyDescent="0.35">
      <c r="A439" s="176" t="str">
        <f t="shared" ref="A439" si="432">IF(C439&lt;&gt;"Mult","",LEFT(B439,FIND("(",B439)-1))</f>
        <v/>
      </c>
      <c r="B439" s="185" t="s">
        <v>816</v>
      </c>
      <c r="C439" s="173" t="s">
        <v>658</v>
      </c>
      <c r="D439" s="174">
        <v>7.8620000000000001</v>
      </c>
    </row>
    <row r="440" spans="1:4" x14ac:dyDescent="0.35">
      <c r="A440" s="27" t="str">
        <f t="shared" ref="A440" si="433">IF(C440&lt;&gt;"Mult","",LEFT(B439,FIND("(",B439)-1))</f>
        <v>Solomon Islands</v>
      </c>
      <c r="B440" s="186"/>
      <c r="C440" s="168" t="s">
        <v>659</v>
      </c>
      <c r="D440" s="170">
        <v>51.2</v>
      </c>
    </row>
    <row r="441" spans="1:4" ht="15" thickBot="1" x14ac:dyDescent="0.4">
      <c r="A441" s="177" t="str">
        <f t="shared" ref="A441" si="434">IF(C441&lt;&gt;"Mult","",LEFT(B439,FIND("(",B439)-1))</f>
        <v/>
      </c>
      <c r="B441" s="187"/>
      <c r="C441" s="171" t="s">
        <v>660</v>
      </c>
      <c r="D441" s="175" t="s">
        <v>666</v>
      </c>
    </row>
    <row r="442" spans="1:4" x14ac:dyDescent="0.35">
      <c r="A442" s="176" t="str">
        <f t="shared" ref="A442" si="435">IF(C442&lt;&gt;"Mult","",LEFT(B442,FIND("(",B442)-1))</f>
        <v/>
      </c>
      <c r="B442" s="185" t="s">
        <v>817</v>
      </c>
      <c r="C442" s="173" t="s">
        <v>658</v>
      </c>
      <c r="D442" s="174">
        <v>15.241</v>
      </c>
    </row>
    <row r="443" spans="1:4" x14ac:dyDescent="0.35">
      <c r="A443" s="27" t="str">
        <f t="shared" ref="A443" si="436">IF(C443&lt;&gt;"Mult","",LEFT(B442,FIND("(",B442)-1))</f>
        <v>South Africa</v>
      </c>
      <c r="B443" s="186"/>
      <c r="C443" s="168" t="s">
        <v>659</v>
      </c>
      <c r="D443" s="170">
        <v>25.6</v>
      </c>
    </row>
    <row r="444" spans="1:4" ht="15" thickBot="1" x14ac:dyDescent="0.4">
      <c r="A444" s="177" t="str">
        <f t="shared" ref="A444" si="437">IF(C444&lt;&gt;"Mult","",LEFT(B442,FIND("(",B442)-1))</f>
        <v/>
      </c>
      <c r="B444" s="187"/>
      <c r="C444" s="171" t="s">
        <v>660</v>
      </c>
      <c r="D444" s="175" t="s">
        <v>682</v>
      </c>
    </row>
    <row r="445" spans="1:4" ht="40" customHeight="1" x14ac:dyDescent="0.35">
      <c r="A445" s="176" t="str">
        <f t="shared" ref="A445" si="438">IF(C445&lt;&gt;"Mult","",LEFT(B445,FIND("(",B445)-1))</f>
        <v/>
      </c>
      <c r="B445" s="195" t="s">
        <v>948</v>
      </c>
      <c r="C445" s="173" t="s">
        <v>658</v>
      </c>
      <c r="D445" s="174">
        <v>177.124</v>
      </c>
    </row>
    <row r="446" spans="1:4" x14ac:dyDescent="0.35">
      <c r="A446" s="27" t="str">
        <f t="shared" ref="A446" si="439">IF(C446&lt;&gt;"Mult","",LEFT(B445,FIND("(",B445)-1))</f>
        <v>South Sudan Republic of</v>
      </c>
      <c r="B446" s="186"/>
      <c r="C446" s="168" t="s">
        <v>659</v>
      </c>
      <c r="D446" s="170">
        <v>58.5</v>
      </c>
    </row>
    <row r="447" spans="1:4" ht="15" thickBot="1" x14ac:dyDescent="0.4">
      <c r="A447" s="177" t="str">
        <f t="shared" ref="A447" si="440">IF(C447&lt;&gt;"Mult","",LEFT(B445,FIND("(",B445)-1))</f>
        <v/>
      </c>
      <c r="B447" s="187"/>
      <c r="C447" s="171" t="s">
        <v>660</v>
      </c>
      <c r="D447" s="175" t="s">
        <v>689</v>
      </c>
    </row>
    <row r="448" spans="1:4" x14ac:dyDescent="0.35">
      <c r="A448" s="176" t="str">
        <f t="shared" ref="A448" si="441">IF(C448&lt;&gt;"Mult","",LEFT(B448,FIND("(",B448)-1))</f>
        <v/>
      </c>
      <c r="B448" s="185" t="s">
        <v>818</v>
      </c>
      <c r="C448" s="173" t="s">
        <v>658</v>
      </c>
      <c r="D448" s="174">
        <v>0.82199999999999995</v>
      </c>
    </row>
    <row r="449" spans="1:4" x14ac:dyDescent="0.35">
      <c r="A449" s="27" t="str">
        <f t="shared" ref="A449" si="442">IF(C449&lt;&gt;"Mult","",LEFT(B448,FIND("(",B448)-1))</f>
        <v>Spain</v>
      </c>
      <c r="B449" s="186"/>
      <c r="C449" s="168" t="s">
        <v>659</v>
      </c>
      <c r="D449" s="170">
        <v>36.5</v>
      </c>
    </row>
    <row r="450" spans="1:4" ht="15" thickBot="1" x14ac:dyDescent="0.4">
      <c r="A450" s="177" t="str">
        <f t="shared" ref="A450" si="443">IF(C450&lt;&gt;"Mult","",LEFT(B448,FIND("(",B448)-1))</f>
        <v/>
      </c>
      <c r="B450" s="187"/>
      <c r="C450" s="171" t="s">
        <v>660</v>
      </c>
      <c r="D450" s="175" t="s">
        <v>682</v>
      </c>
    </row>
    <row r="451" spans="1:4" x14ac:dyDescent="0.35">
      <c r="A451" s="176" t="str">
        <f t="shared" ref="A451" si="444">IF(C451&lt;&gt;"Mult","",LEFT(B451,FIND("(",B451)-1))</f>
        <v/>
      </c>
      <c r="B451" s="185" t="s">
        <v>819</v>
      </c>
      <c r="C451" s="173" t="s">
        <v>658</v>
      </c>
      <c r="D451" s="174">
        <v>187.54</v>
      </c>
    </row>
    <row r="452" spans="1:4" x14ac:dyDescent="0.35">
      <c r="A452" s="27" t="str">
        <f t="shared" ref="A452" si="445">IF(C452&lt;&gt;"Mult","",LEFT(B451,FIND("(",B451)-1))</f>
        <v>Sri Lanka</v>
      </c>
      <c r="B452" s="186"/>
      <c r="C452" s="168" t="s">
        <v>659</v>
      </c>
      <c r="D452" s="170">
        <v>31.5</v>
      </c>
    </row>
    <row r="453" spans="1:4" ht="15" thickBot="1" x14ac:dyDescent="0.4">
      <c r="A453" s="177" t="str">
        <f t="shared" ref="A453" si="446">IF(C453&lt;&gt;"Mult","",LEFT(B451,FIND("(",B451)-1))</f>
        <v/>
      </c>
      <c r="B453" s="187"/>
      <c r="C453" s="171" t="s">
        <v>660</v>
      </c>
      <c r="D453" s="175" t="s">
        <v>668</v>
      </c>
    </row>
    <row r="454" spans="1:4" x14ac:dyDescent="0.35">
      <c r="A454" s="176" t="str">
        <f t="shared" ref="A454" si="447">IF(C454&lt;&gt;"Mult","",LEFT(B454,FIND("(",B454)-1))</f>
        <v/>
      </c>
      <c r="B454" s="185" t="s">
        <v>820</v>
      </c>
      <c r="C454" s="173" t="s">
        <v>658</v>
      </c>
      <c r="D454" s="174">
        <v>2.7</v>
      </c>
    </row>
    <row r="455" spans="1:4" x14ac:dyDescent="0.35">
      <c r="A455" s="27" t="str">
        <f t="shared" ref="A455" si="448">IF(C455&lt;&gt;"Mult","",LEFT(B454,FIND("(",B454)-1))</f>
        <v>St. Lucia</v>
      </c>
      <c r="B455" s="186"/>
      <c r="C455" s="168" t="s">
        <v>659</v>
      </c>
      <c r="D455" s="170">
        <v>46.5</v>
      </c>
    </row>
    <row r="456" spans="1:4" ht="15" thickBot="1" x14ac:dyDescent="0.4">
      <c r="A456" s="177" t="str">
        <f t="shared" ref="A456" si="449">IF(C456&lt;&gt;"Mult","",LEFT(B454,FIND("(",B454)-1))</f>
        <v/>
      </c>
      <c r="B456" s="187"/>
      <c r="C456" s="171" t="s">
        <v>660</v>
      </c>
      <c r="D456" s="175" t="s">
        <v>685</v>
      </c>
    </row>
    <row r="457" spans="1:4" x14ac:dyDescent="0.35">
      <c r="A457" s="176" t="str">
        <f t="shared" ref="A457" si="450">IF(C457&lt;&gt;"Mult","",LEFT(B457,FIND("(",B457)-1))</f>
        <v/>
      </c>
      <c r="B457" s="185" t="s">
        <v>821</v>
      </c>
      <c r="C457" s="173" t="s">
        <v>658</v>
      </c>
      <c r="D457" s="174">
        <v>55</v>
      </c>
    </row>
    <row r="458" spans="1:4" x14ac:dyDescent="0.35">
      <c r="A458" s="27" t="str">
        <f t="shared" ref="A458" si="451">IF(C458&lt;&gt;"Mult","",LEFT(B457,FIND("(",B457)-1))</f>
        <v>Sudan</v>
      </c>
      <c r="B458" s="186"/>
      <c r="C458" s="168" t="s">
        <v>659</v>
      </c>
      <c r="D458" s="170">
        <v>70.099999999999994</v>
      </c>
    </row>
    <row r="459" spans="1:4" ht="15" thickBot="1" x14ac:dyDescent="0.4">
      <c r="A459" s="177" t="str">
        <f t="shared" ref="A459" si="452">IF(C459&lt;&gt;"Mult","",LEFT(B457,FIND("(",B457)-1))</f>
        <v/>
      </c>
      <c r="B459" s="187"/>
      <c r="C459" s="171" t="s">
        <v>660</v>
      </c>
      <c r="D459" s="175" t="s">
        <v>678</v>
      </c>
    </row>
    <row r="460" spans="1:4" x14ac:dyDescent="0.35">
      <c r="A460" s="176" t="str">
        <f t="shared" ref="A460" si="453">IF(C460&lt;&gt;"Mult","",LEFT(B460,FIND("(",B460)-1))</f>
        <v/>
      </c>
      <c r="B460" s="185" t="s">
        <v>822</v>
      </c>
      <c r="C460" s="173" t="s">
        <v>658</v>
      </c>
      <c r="D460" s="174">
        <v>14.02</v>
      </c>
    </row>
    <row r="461" spans="1:4" x14ac:dyDescent="0.35">
      <c r="A461" s="27" t="str">
        <f t="shared" ref="A461" si="454">IF(C461&lt;&gt;"Mult","",LEFT(B460,FIND("(",B460)-1))</f>
        <v>Suriname</v>
      </c>
      <c r="B461" s="186"/>
      <c r="C461" s="168" t="s">
        <v>659</v>
      </c>
      <c r="D461" s="170">
        <v>39.4</v>
      </c>
    </row>
    <row r="462" spans="1:4" ht="15" thickBot="1" x14ac:dyDescent="0.4">
      <c r="A462" s="177" t="str">
        <f t="shared" ref="A462" si="455">IF(C462&lt;&gt;"Mult","",LEFT(B460,FIND("(",B460)-1))</f>
        <v/>
      </c>
      <c r="B462" s="187"/>
      <c r="C462" s="171" t="s">
        <v>660</v>
      </c>
      <c r="D462" s="175" t="s">
        <v>662</v>
      </c>
    </row>
    <row r="463" spans="1:4" x14ac:dyDescent="0.35">
      <c r="A463" s="176" t="str">
        <f t="shared" ref="A463" si="456">IF(C463&lt;&gt;"Mult","",LEFT(B463,FIND("(",B463)-1))</f>
        <v/>
      </c>
      <c r="B463" s="185" t="s">
        <v>823</v>
      </c>
      <c r="C463" s="173" t="s">
        <v>658</v>
      </c>
      <c r="D463" s="174">
        <v>8.343</v>
      </c>
    </row>
    <row r="464" spans="1:4" x14ac:dyDescent="0.35">
      <c r="A464" s="27" t="str">
        <f t="shared" ref="A464" si="457">IF(C464&lt;&gt;"Mult","",LEFT(B463,FIND("(",B463)-1))</f>
        <v>Sweden</v>
      </c>
      <c r="B464" s="186"/>
      <c r="C464" s="168" t="s">
        <v>659</v>
      </c>
      <c r="D464" s="170">
        <v>55.5</v>
      </c>
    </row>
    <row r="465" spans="1:4" ht="15" thickBot="1" x14ac:dyDescent="0.4">
      <c r="A465" s="177" t="str">
        <f t="shared" ref="A465" si="458">IF(C465&lt;&gt;"Mult","",LEFT(B463,FIND("(",B463)-1))</f>
        <v/>
      </c>
      <c r="B465" s="187"/>
      <c r="C465" s="171" t="s">
        <v>660</v>
      </c>
      <c r="D465" s="175" t="s">
        <v>668</v>
      </c>
    </row>
    <row r="466" spans="1:4" x14ac:dyDescent="0.35">
      <c r="A466" s="176" t="str">
        <f t="shared" ref="A466" si="459">IF(C466&lt;&gt;"Mult","",LEFT(B466,FIND("(",B466)-1))</f>
        <v/>
      </c>
      <c r="B466" s="185" t="s">
        <v>824</v>
      </c>
      <c r="C466" s="173" t="s">
        <v>658</v>
      </c>
      <c r="D466" s="174">
        <v>0.88800000000000001</v>
      </c>
    </row>
    <row r="467" spans="1:4" x14ac:dyDescent="0.35">
      <c r="A467" s="27" t="str">
        <f t="shared" ref="A467" si="460">IF(C467&lt;&gt;"Mult","",LEFT(B466,FIND("(",B466)-1))</f>
        <v>Switzerland</v>
      </c>
      <c r="B467" s="186"/>
      <c r="C467" s="168" t="s">
        <v>659</v>
      </c>
      <c r="D467" s="170">
        <v>81.8</v>
      </c>
    </row>
    <row r="468" spans="1:4" ht="15" thickBot="1" x14ac:dyDescent="0.4">
      <c r="A468" s="177" t="str">
        <f t="shared" ref="A468" si="461">IF(C468&lt;&gt;"Mult","",LEFT(B466,FIND("(",B466)-1))</f>
        <v/>
      </c>
      <c r="B468" s="187"/>
      <c r="C468" s="171" t="s">
        <v>660</v>
      </c>
      <c r="D468" s="175" t="s">
        <v>664</v>
      </c>
    </row>
    <row r="469" spans="1:4" ht="28.5" customHeight="1" x14ac:dyDescent="0.35">
      <c r="A469" s="176" t="str">
        <f t="shared" ref="A469" si="462">IF(C469&lt;&gt;"Mult","",LEFT(B469,FIND("(",B469)-1))</f>
        <v/>
      </c>
      <c r="B469" s="195" t="s">
        <v>825</v>
      </c>
      <c r="C469" s="173" t="s">
        <v>658</v>
      </c>
      <c r="D469" s="174">
        <v>1250</v>
      </c>
    </row>
    <row r="470" spans="1:4" x14ac:dyDescent="0.35">
      <c r="A470" s="27" t="str">
        <f t="shared" ref="A470" si="463">IF(C470&lt;&gt;"Mult","",LEFT(B469,FIND("(",B469)-1))</f>
        <v>Syrian Arab Republic</v>
      </c>
      <c r="B470" s="186"/>
      <c r="C470" s="168" t="s">
        <v>659</v>
      </c>
      <c r="D470" s="170">
        <v>28.8</v>
      </c>
    </row>
    <row r="471" spans="1:4" ht="15" thickBot="1" x14ac:dyDescent="0.4">
      <c r="A471" s="177" t="str">
        <f t="shared" ref="A471" si="464">IF(C471&lt;&gt;"Mult","",LEFT(B469,FIND("(",B469)-1))</f>
        <v/>
      </c>
      <c r="B471" s="187"/>
      <c r="C471" s="171" t="s">
        <v>660</v>
      </c>
      <c r="D471" s="175" t="s">
        <v>670</v>
      </c>
    </row>
    <row r="472" spans="1:4" x14ac:dyDescent="0.35">
      <c r="A472" s="176" t="str">
        <f t="shared" ref="A472" si="465">IF(C472&lt;&gt;"Mult","",LEFT(B472,FIND("(",B472)-1))</f>
        <v/>
      </c>
      <c r="B472" s="185" t="s">
        <v>826</v>
      </c>
      <c r="C472" s="173" t="s">
        <v>658</v>
      </c>
      <c r="D472" s="174">
        <v>11.3</v>
      </c>
    </row>
    <row r="473" spans="1:4" x14ac:dyDescent="0.35">
      <c r="A473" s="27" t="str">
        <f t="shared" ref="A473" si="466">IF(C473&lt;&gt;"Mult","",LEFT(B472,FIND("(",B472)-1))</f>
        <v>Tajikistan</v>
      </c>
      <c r="B473" s="186"/>
      <c r="C473" s="168" t="s">
        <v>659</v>
      </c>
      <c r="D473" s="170">
        <v>27</v>
      </c>
    </row>
    <row r="474" spans="1:4" ht="15" thickBot="1" x14ac:dyDescent="0.4">
      <c r="A474" s="177" t="str">
        <f t="shared" ref="A474" si="467">IF(C474&lt;&gt;"Mult","",LEFT(B472,FIND("(",B472)-1))</f>
        <v/>
      </c>
      <c r="B474" s="187"/>
      <c r="C474" s="171" t="s">
        <v>660</v>
      </c>
      <c r="D474" s="175" t="s">
        <v>670</v>
      </c>
    </row>
    <row r="475" spans="1:4" ht="51.5" customHeight="1" x14ac:dyDescent="0.35">
      <c r="A475" s="176" t="str">
        <f t="shared" ref="A475" si="468">IF(C475&lt;&gt;"Mult","",LEFT(B475,FIND("(",B475)-1))</f>
        <v/>
      </c>
      <c r="B475" s="195" t="s">
        <v>955</v>
      </c>
      <c r="C475" s="173" t="s">
        <v>658</v>
      </c>
      <c r="D475" s="174">
        <v>2291</v>
      </c>
    </row>
    <row r="476" spans="1:4" x14ac:dyDescent="0.35">
      <c r="A476" s="27" t="str">
        <f t="shared" ref="A476" si="469">IF(C476&lt;&gt;"Mult","",LEFT(B475,FIND("(",B475)-1))</f>
        <v>Tanzania United Rep. of</v>
      </c>
      <c r="B476" s="186"/>
      <c r="C476" s="168" t="s">
        <v>659</v>
      </c>
      <c r="D476" s="170">
        <v>40.9</v>
      </c>
    </row>
    <row r="477" spans="1:4" ht="15" thickBot="1" x14ac:dyDescent="0.4">
      <c r="A477" s="177" t="str">
        <f t="shared" ref="A477" si="470">IF(C477&lt;&gt;"Mult","",LEFT(B475,FIND("(",B475)-1))</f>
        <v/>
      </c>
      <c r="B477" s="187"/>
      <c r="C477" s="171" t="s">
        <v>660</v>
      </c>
      <c r="D477" s="175" t="s">
        <v>695</v>
      </c>
    </row>
    <row r="478" spans="1:4" x14ac:dyDescent="0.35">
      <c r="A478" s="176" t="str">
        <f t="shared" ref="A478" si="471">IF(C478&lt;&gt;"Mult","",LEFT(B478,FIND("(",B478)-1))</f>
        <v/>
      </c>
      <c r="B478" s="185" t="s">
        <v>827</v>
      </c>
      <c r="C478" s="173" t="s">
        <v>658</v>
      </c>
      <c r="D478" s="174">
        <v>30.04</v>
      </c>
    </row>
    <row r="479" spans="1:4" x14ac:dyDescent="0.35">
      <c r="A479" s="27" t="str">
        <f t="shared" ref="A479" si="472">IF(C479&lt;&gt;"Mult","",LEFT(B478,FIND("(",B478)-1))</f>
        <v>Thailand</v>
      </c>
      <c r="B479" s="186"/>
      <c r="C479" s="168" t="s">
        <v>659</v>
      </c>
      <c r="D479" s="170">
        <v>43.2</v>
      </c>
    </row>
    <row r="480" spans="1:4" ht="15" thickBot="1" x14ac:dyDescent="0.4">
      <c r="A480" s="177" t="str">
        <f t="shared" ref="A480" si="473">IF(C480&lt;&gt;"Mult","",LEFT(B478,FIND("(",B478)-1))</f>
        <v/>
      </c>
      <c r="B480" s="187"/>
      <c r="C480" s="171" t="s">
        <v>660</v>
      </c>
      <c r="D480" s="175" t="s">
        <v>678</v>
      </c>
    </row>
    <row r="481" spans="1:4" ht="51.5" customHeight="1" x14ac:dyDescent="0.35">
      <c r="A481" s="176" t="str">
        <f t="shared" ref="A481" si="474">IF(C481&lt;&gt;"Mult","",LEFT(B481,FIND("(",B481)-1))</f>
        <v/>
      </c>
      <c r="B481" s="185" t="s">
        <v>828</v>
      </c>
      <c r="C481" s="173" t="s">
        <v>658</v>
      </c>
      <c r="D481" s="174">
        <v>49.795000000000002</v>
      </c>
    </row>
    <row r="482" spans="1:4" x14ac:dyDescent="0.35">
      <c r="A482" s="27" t="str">
        <f t="shared" ref="A482" si="475">IF(C482&lt;&gt;"Mult","",LEFT(B481,FIND("(",B481)-1))</f>
        <v>The Republic of North Macedonia</v>
      </c>
      <c r="B482" s="186"/>
      <c r="C482" s="168" t="s">
        <v>659</v>
      </c>
      <c r="D482" s="170">
        <v>24.9</v>
      </c>
    </row>
    <row r="483" spans="1:4" ht="15" thickBot="1" x14ac:dyDescent="0.4">
      <c r="A483" s="177" t="str">
        <f t="shared" ref="A483" si="476">IF(C483&lt;&gt;"Mult","",LEFT(B481,FIND("(",B481)-1))</f>
        <v/>
      </c>
      <c r="B483" s="187"/>
      <c r="C483" s="171" t="s">
        <v>660</v>
      </c>
      <c r="D483" s="175" t="s">
        <v>666</v>
      </c>
    </row>
    <row r="484" spans="1:4" x14ac:dyDescent="0.35">
      <c r="A484" s="176" t="str">
        <f t="shared" ref="A484" si="477">IF(C484&lt;&gt;"Mult","",LEFT(B484,FIND("(",B484)-1))</f>
        <v/>
      </c>
      <c r="B484" s="185" t="s">
        <v>829</v>
      </c>
      <c r="C484" s="173" t="s">
        <v>658</v>
      </c>
      <c r="D484" s="174">
        <v>1</v>
      </c>
    </row>
    <row r="485" spans="1:4" x14ac:dyDescent="0.35">
      <c r="A485" s="27" t="str">
        <f t="shared" ref="A485" si="478">IF(C485&lt;&gt;"Mult","",LEFT(B484,FIND("(",B484)-1))</f>
        <v>Timor-Leste</v>
      </c>
      <c r="B485" s="186"/>
      <c r="C485" s="168" t="s">
        <v>659</v>
      </c>
      <c r="D485" s="170">
        <v>45.4</v>
      </c>
    </row>
    <row r="486" spans="1:4" ht="15" thickBot="1" x14ac:dyDescent="0.4">
      <c r="A486" s="177" t="str">
        <f t="shared" ref="A486" si="479">IF(C486&lt;&gt;"Mult","",LEFT(B484,FIND("(",B484)-1))</f>
        <v/>
      </c>
      <c r="B486" s="187"/>
      <c r="C486" s="171" t="s">
        <v>660</v>
      </c>
      <c r="D486" s="175" t="s">
        <v>680</v>
      </c>
    </row>
    <row r="487" spans="1:4" x14ac:dyDescent="0.35">
      <c r="A487" s="176" t="str">
        <f t="shared" ref="A487" si="480">IF(C487&lt;&gt;"Mult","",LEFT(B487,FIND("(",B487)-1))</f>
        <v/>
      </c>
      <c r="B487" s="185" t="s">
        <v>830</v>
      </c>
      <c r="C487" s="173" t="s">
        <v>658</v>
      </c>
      <c r="D487" s="174">
        <v>539.26099999999997</v>
      </c>
    </row>
    <row r="488" spans="1:4" x14ac:dyDescent="0.35">
      <c r="A488" s="27" t="str">
        <f t="shared" ref="A488" si="481">IF(C488&lt;&gt;"Mult","",LEFT(B487,FIND("(",B487)-1))</f>
        <v>Togo</v>
      </c>
      <c r="B488" s="186"/>
      <c r="C488" s="168" t="s">
        <v>659</v>
      </c>
      <c r="D488" s="170">
        <v>44</v>
      </c>
    </row>
    <row r="489" spans="1:4" ht="15" thickBot="1" x14ac:dyDescent="0.4">
      <c r="A489" s="177" t="str">
        <f t="shared" ref="A489" si="482">IF(C489&lt;&gt;"Mult","",LEFT(B487,FIND("(",B487)-1))</f>
        <v/>
      </c>
      <c r="B489" s="187"/>
      <c r="C489" s="171" t="s">
        <v>660</v>
      </c>
      <c r="D489" s="175" t="s">
        <v>685</v>
      </c>
    </row>
    <row r="490" spans="1:4" x14ac:dyDescent="0.35">
      <c r="A490" s="176" t="str">
        <f t="shared" ref="A490" si="483">IF(C490&lt;&gt;"Mult","",LEFT(B490,FIND("(",B490)-1))</f>
        <v/>
      </c>
      <c r="B490" s="185" t="s">
        <v>831</v>
      </c>
      <c r="C490" s="173" t="s">
        <v>658</v>
      </c>
      <c r="D490" s="174">
        <v>2.206</v>
      </c>
    </row>
    <row r="491" spans="1:4" x14ac:dyDescent="0.35">
      <c r="A491" s="27" t="str">
        <f t="shared" ref="A491" si="484">IF(C491&lt;&gt;"Mult","",LEFT(B490,FIND("(",B490)-1))</f>
        <v>Tonga</v>
      </c>
      <c r="B491" s="186"/>
      <c r="C491" s="168" t="s">
        <v>659</v>
      </c>
      <c r="D491" s="170">
        <v>30.6</v>
      </c>
    </row>
    <row r="492" spans="1:4" ht="15" thickBot="1" x14ac:dyDescent="0.4">
      <c r="A492" s="177" t="str">
        <f t="shared" ref="A492" si="485">IF(C492&lt;&gt;"Mult","",LEFT(B490,FIND("(",B490)-1))</f>
        <v/>
      </c>
      <c r="B492" s="187"/>
      <c r="C492" s="171" t="s">
        <v>660</v>
      </c>
      <c r="D492" s="172">
        <v>44478</v>
      </c>
    </row>
    <row r="493" spans="1:4" ht="28.5" customHeight="1" x14ac:dyDescent="0.35">
      <c r="A493" s="176" t="str">
        <f t="shared" ref="A493" si="486">IF(C493&lt;&gt;"Mult","",LEFT(B493,FIND("(",B493)-1))</f>
        <v/>
      </c>
      <c r="B493" s="185" t="s">
        <v>832</v>
      </c>
      <c r="C493" s="173" t="s">
        <v>658</v>
      </c>
      <c r="D493" s="174">
        <v>6.7510000000000003</v>
      </c>
    </row>
    <row r="494" spans="1:4" x14ac:dyDescent="0.35">
      <c r="A494" s="27" t="str">
        <f t="shared" ref="A494" si="487">IF(C494&lt;&gt;"Mult","",LEFT(B493,FIND("(",B493)-1))</f>
        <v>Trinidad and Tobago</v>
      </c>
      <c r="B494" s="186"/>
      <c r="C494" s="168" t="s">
        <v>659</v>
      </c>
      <c r="D494" s="170">
        <v>40.700000000000003</v>
      </c>
    </row>
    <row r="495" spans="1:4" ht="15" thickBot="1" x14ac:dyDescent="0.4">
      <c r="A495" s="177" t="str">
        <f t="shared" ref="A495" si="488">IF(C495&lt;&gt;"Mult","",LEFT(B493,FIND("(",B493)-1))</f>
        <v/>
      </c>
      <c r="B495" s="187"/>
      <c r="C495" s="171" t="s">
        <v>660</v>
      </c>
      <c r="D495" s="175" t="s">
        <v>668</v>
      </c>
    </row>
    <row r="496" spans="1:4" x14ac:dyDescent="0.35">
      <c r="A496" s="176" t="str">
        <f t="shared" ref="A496" si="489">IF(C496&lt;&gt;"Mult","",LEFT(B496,FIND("(",B496)-1))</f>
        <v/>
      </c>
      <c r="B496" s="185" t="s">
        <v>833</v>
      </c>
      <c r="C496" s="173" t="s">
        <v>658</v>
      </c>
      <c r="D496" s="174">
        <v>2.6840000000000002</v>
      </c>
    </row>
    <row r="497" spans="1:4" x14ac:dyDescent="0.35">
      <c r="A497" s="27" t="str">
        <f t="shared" ref="A497" si="490">IF(C497&lt;&gt;"Mult","",LEFT(B496,FIND("(",B496)-1))</f>
        <v>Tunisia</v>
      </c>
      <c r="B497" s="186"/>
      <c r="C497" s="168" t="s">
        <v>659</v>
      </c>
      <c r="D497" s="170">
        <v>31</v>
      </c>
    </row>
    <row r="498" spans="1:4" ht="15" thickBot="1" x14ac:dyDescent="0.4">
      <c r="A498" s="177" t="str">
        <f t="shared" ref="A498" si="491">IF(C498&lt;&gt;"Mult","",LEFT(B496,FIND("(",B496)-1))</f>
        <v/>
      </c>
      <c r="B498" s="187"/>
      <c r="C498" s="171" t="s">
        <v>660</v>
      </c>
      <c r="D498" s="175" t="s">
        <v>662</v>
      </c>
    </row>
    <row r="499" spans="1:4" x14ac:dyDescent="0.35">
      <c r="A499" s="176" t="str">
        <f t="shared" ref="A499" si="492">IF(C499&lt;&gt;"Mult","",LEFT(B499,FIND("(",B499)-1))</f>
        <v/>
      </c>
      <c r="B499" s="195" t="s">
        <v>968</v>
      </c>
      <c r="C499" s="173" t="s">
        <v>658</v>
      </c>
      <c r="D499" s="174">
        <v>7.3449999999999998</v>
      </c>
    </row>
    <row r="500" spans="1:4" x14ac:dyDescent="0.35">
      <c r="A500" s="27" t="str">
        <f t="shared" ref="A500" si="493">IF(C500&lt;&gt;"Mult","",LEFT(B499,FIND("(",B499)-1))</f>
        <v>Turkey Ankara</v>
      </c>
      <c r="B500" s="186"/>
      <c r="C500" s="168" t="s">
        <v>659</v>
      </c>
      <c r="D500" s="170">
        <v>17</v>
      </c>
    </row>
    <row r="501" spans="1:4" ht="15" thickBot="1" x14ac:dyDescent="0.4">
      <c r="A501" s="177" t="str">
        <f t="shared" ref="A501" si="494">IF(C501&lt;&gt;"Mult","",LEFT(B499,FIND("(",B499)-1))</f>
        <v/>
      </c>
      <c r="B501" s="187"/>
      <c r="C501" s="171" t="s">
        <v>660</v>
      </c>
      <c r="D501" s="175" t="s">
        <v>685</v>
      </c>
    </row>
    <row r="502" spans="1:4" x14ac:dyDescent="0.35">
      <c r="A502" s="176" t="str">
        <f t="shared" ref="A502" si="495">IF(C502&lt;&gt;"Mult","",LEFT(B502,FIND("(",B502)-1))</f>
        <v/>
      </c>
      <c r="B502" s="195" t="s">
        <v>969</v>
      </c>
      <c r="C502" s="173" t="s">
        <v>658</v>
      </c>
      <c r="D502" s="174">
        <v>7.3449999999999998</v>
      </c>
    </row>
    <row r="503" spans="1:4" x14ac:dyDescent="0.35">
      <c r="A503" s="27" t="str">
        <f t="shared" ref="A503" si="496">IF(C503&lt;&gt;"Mult","",LEFT(B502,FIND("(",B502)-1))</f>
        <v>Turkey Istanbul</v>
      </c>
      <c r="B503" s="186"/>
      <c r="C503" s="168" t="s">
        <v>659</v>
      </c>
      <c r="D503" s="170">
        <v>23</v>
      </c>
    </row>
    <row r="504" spans="1:4" ht="15" thickBot="1" x14ac:dyDescent="0.4">
      <c r="A504" s="177" t="str">
        <f t="shared" ref="A504" si="497">IF(C504&lt;&gt;"Mult","",LEFT(B502,FIND("(",B502)-1))</f>
        <v/>
      </c>
      <c r="B504" s="187"/>
      <c r="C504" s="171" t="s">
        <v>660</v>
      </c>
      <c r="D504" s="175" t="s">
        <v>666</v>
      </c>
    </row>
    <row r="505" spans="1:4" ht="17" customHeight="1" x14ac:dyDescent="0.35">
      <c r="A505" s="176" t="str">
        <f t="shared" ref="A505" si="498">IF(C505&lt;&gt;"Mult","",LEFT(B505,FIND("(",B505)-1))</f>
        <v/>
      </c>
      <c r="B505" s="185" t="s">
        <v>834</v>
      </c>
      <c r="C505" s="173" t="s">
        <v>658</v>
      </c>
      <c r="D505" s="174">
        <v>3.5</v>
      </c>
    </row>
    <row r="506" spans="1:4" x14ac:dyDescent="0.35">
      <c r="A506" s="27" t="str">
        <f t="shared" ref="A506" si="499">IF(C506&lt;&gt;"Mult","",LEFT(B505,FIND("(",B505)-1))</f>
        <v>Turkmenistan</v>
      </c>
      <c r="B506" s="186"/>
      <c r="C506" s="168" t="s">
        <v>659</v>
      </c>
      <c r="D506" s="170">
        <v>57.8</v>
      </c>
    </row>
    <row r="507" spans="1:4" ht="15" thickBot="1" x14ac:dyDescent="0.4">
      <c r="A507" s="177" t="str">
        <f t="shared" ref="A507" si="500">IF(C507&lt;&gt;"Mult","",LEFT(B505,FIND("(",B505)-1))</f>
        <v/>
      </c>
      <c r="B507" s="187"/>
      <c r="C507" s="171" t="s">
        <v>660</v>
      </c>
      <c r="D507" s="172">
        <v>44541</v>
      </c>
    </row>
    <row r="508" spans="1:4" x14ac:dyDescent="0.35">
      <c r="A508" s="176" t="str">
        <f t="shared" ref="A508" si="501">IF(C508&lt;&gt;"Mult","",LEFT(B508,FIND("(",B508)-1))</f>
        <v/>
      </c>
      <c r="B508" s="185" t="s">
        <v>835</v>
      </c>
      <c r="C508" s="173" t="s">
        <v>658</v>
      </c>
      <c r="D508" s="174">
        <v>3633.5</v>
      </c>
    </row>
    <row r="509" spans="1:4" x14ac:dyDescent="0.35">
      <c r="A509" s="27" t="str">
        <f t="shared" ref="A509" si="502">IF(C509&lt;&gt;"Mult","",LEFT(B508,FIND("(",B508)-1))</f>
        <v>Uganda</v>
      </c>
      <c r="B509" s="186"/>
      <c r="C509" s="168" t="s">
        <v>659</v>
      </c>
      <c r="D509" s="170">
        <v>22.9</v>
      </c>
    </row>
    <row r="510" spans="1:4" ht="15" thickBot="1" x14ac:dyDescent="0.4">
      <c r="A510" s="177" t="str">
        <f t="shared" ref="A510" si="503">IF(C510&lt;&gt;"Mult","",LEFT(B508,FIND("(",B508)-1))</f>
        <v/>
      </c>
      <c r="B510" s="187"/>
      <c r="C510" s="171" t="s">
        <v>660</v>
      </c>
      <c r="D510" s="175" t="s">
        <v>672</v>
      </c>
    </row>
    <row r="511" spans="1:4" x14ac:dyDescent="0.35">
      <c r="A511" s="176" t="str">
        <f t="shared" ref="A511" si="504">IF(C511&lt;&gt;"Mult","",LEFT(B511,FIND("(",B511)-1))</f>
        <v/>
      </c>
      <c r="B511" s="185" t="s">
        <v>836</v>
      </c>
      <c r="C511" s="173" t="s">
        <v>658</v>
      </c>
      <c r="D511" s="174">
        <v>28.5</v>
      </c>
    </row>
    <row r="512" spans="1:4" x14ac:dyDescent="0.35">
      <c r="A512" s="27" t="str">
        <f t="shared" ref="A512" si="505">IF(C512&lt;&gt;"Mult","",LEFT(B511,FIND("(",B511)-1))</f>
        <v>Ukraine</v>
      </c>
      <c r="B512" s="186"/>
      <c r="C512" s="168" t="s">
        <v>659</v>
      </c>
      <c r="D512" s="170">
        <v>32.200000000000003</v>
      </c>
    </row>
    <row r="513" spans="1:4" ht="15" thickBot="1" x14ac:dyDescent="0.4">
      <c r="A513" s="177" t="str">
        <f t="shared" ref="A513" si="506">IF(C513&lt;&gt;"Mult","",LEFT(B511,FIND("(",B511)-1))</f>
        <v/>
      </c>
      <c r="B513" s="187"/>
      <c r="C513" s="171" t="s">
        <v>660</v>
      </c>
      <c r="D513" s="175" t="s">
        <v>662</v>
      </c>
    </row>
    <row r="514" spans="1:4" ht="28.5" customHeight="1" x14ac:dyDescent="0.35">
      <c r="A514" s="176" t="str">
        <f t="shared" ref="A514" si="507">IF(C514&lt;&gt;"Mult","",LEFT(B514,FIND("(",B514)-1))</f>
        <v/>
      </c>
      <c r="B514" s="185" t="s">
        <v>837</v>
      </c>
      <c r="C514" s="173" t="s">
        <v>658</v>
      </c>
      <c r="D514" s="174">
        <v>3.673</v>
      </c>
    </row>
    <row r="515" spans="1:4" x14ac:dyDescent="0.35">
      <c r="A515" s="27" t="str">
        <f t="shared" ref="A515" si="508">IF(C515&lt;&gt;"Mult","",LEFT(B514,FIND("(",B514)-1))</f>
        <v>United Arab Emirates</v>
      </c>
      <c r="B515" s="186"/>
      <c r="C515" s="168" t="s">
        <v>659</v>
      </c>
      <c r="D515" s="170">
        <v>62.4</v>
      </c>
    </row>
    <row r="516" spans="1:4" ht="15" thickBot="1" x14ac:dyDescent="0.4">
      <c r="A516" s="177" t="str">
        <f t="shared" ref="A516" si="509">IF(C516&lt;&gt;"Mult","",LEFT(B514,FIND("(",B514)-1))</f>
        <v/>
      </c>
      <c r="B516" s="187"/>
      <c r="C516" s="171" t="s">
        <v>660</v>
      </c>
      <c r="D516" s="175" t="s">
        <v>676</v>
      </c>
    </row>
    <row r="517" spans="1:4" ht="17" customHeight="1" x14ac:dyDescent="0.35">
      <c r="A517" s="176" t="str">
        <f t="shared" ref="A517" si="510">IF(C517&lt;&gt;"Mult","",LEFT(B517,FIND("(",B517)-1))</f>
        <v/>
      </c>
      <c r="B517" s="185" t="s">
        <v>838</v>
      </c>
      <c r="C517" s="173" t="s">
        <v>658</v>
      </c>
      <c r="D517" s="174">
        <v>0.73299999999999998</v>
      </c>
    </row>
    <row r="518" spans="1:4" x14ac:dyDescent="0.35">
      <c r="A518" s="27" t="str">
        <f t="shared" ref="A518" si="511">IF(C518&lt;&gt;"Mult","",LEFT(B517,FIND("(",B517)-1))</f>
        <v>United Kingdom</v>
      </c>
      <c r="B518" s="186"/>
      <c r="C518" s="168" t="s">
        <v>659</v>
      </c>
      <c r="D518" s="170">
        <v>67.2</v>
      </c>
    </row>
    <row r="519" spans="1:4" ht="15" thickBot="1" x14ac:dyDescent="0.4">
      <c r="A519" s="177" t="str">
        <f t="shared" ref="A519" si="512">IF(C519&lt;&gt;"Mult","",LEFT(B517,FIND("(",B517)-1))</f>
        <v/>
      </c>
      <c r="B519" s="187"/>
      <c r="C519" s="171" t="s">
        <v>660</v>
      </c>
      <c r="D519" s="175" t="s">
        <v>781</v>
      </c>
    </row>
    <row r="520" spans="1:4" x14ac:dyDescent="0.35">
      <c r="A520" s="176" t="str">
        <f t="shared" ref="A520" si="513">IF(C520&lt;&gt;"Mult","",LEFT(B520,FIND("(",B520)-1))</f>
        <v/>
      </c>
      <c r="B520" s="185" t="s">
        <v>839</v>
      </c>
      <c r="C520" s="173" t="s">
        <v>658</v>
      </c>
      <c r="D520" s="174">
        <v>42.05</v>
      </c>
    </row>
    <row r="521" spans="1:4" x14ac:dyDescent="0.35">
      <c r="A521" s="27" t="str">
        <f t="shared" ref="A521" si="514">IF(C521&lt;&gt;"Mult","",LEFT(B520,FIND("(",B520)-1))</f>
        <v>Uruguay</v>
      </c>
      <c r="B521" s="186"/>
      <c r="C521" s="168" t="s">
        <v>659</v>
      </c>
      <c r="D521" s="170">
        <v>39.4</v>
      </c>
    </row>
    <row r="522" spans="1:4" ht="15" thickBot="1" x14ac:dyDescent="0.4">
      <c r="A522" s="177" t="str">
        <f t="shared" ref="A522" si="515">IF(C522&lt;&gt;"Mult","",LEFT(B520,FIND("(",B520)-1))</f>
        <v/>
      </c>
      <c r="B522" s="187"/>
      <c r="C522" s="171" t="s">
        <v>660</v>
      </c>
      <c r="D522" s="175" t="s">
        <v>710</v>
      </c>
    </row>
    <row r="523" spans="1:4" x14ac:dyDescent="0.35">
      <c r="A523" s="176" t="str">
        <f t="shared" ref="A523" si="516">IF(C523&lt;&gt;"Mult","",LEFT(B523,FIND("(",B523)-1))</f>
        <v/>
      </c>
      <c r="B523" s="185" t="s">
        <v>973</v>
      </c>
      <c r="C523" s="173" t="s">
        <v>658</v>
      </c>
      <c r="D523" s="174">
        <v>1</v>
      </c>
    </row>
    <row r="524" spans="1:4" x14ac:dyDescent="0.35">
      <c r="A524" s="27" t="str">
        <f t="shared" ref="A524" si="517">IF(C524&lt;&gt;"Mult","",LEFT(B523,FIND("(",B523)-1))</f>
        <v>USA New York</v>
      </c>
      <c r="B524" s="186"/>
      <c r="C524" s="168" t="s">
        <v>659</v>
      </c>
      <c r="D524" s="170">
        <v>67.099999999999994</v>
      </c>
    </row>
    <row r="525" spans="1:4" ht="15" thickBot="1" x14ac:dyDescent="0.4">
      <c r="A525" s="177" t="str">
        <f t="shared" ref="A525" si="518">IF(C525&lt;&gt;"Mult","",LEFT(B523,FIND("(",B523)-1))</f>
        <v/>
      </c>
      <c r="B525" s="187"/>
      <c r="C525" s="171" t="s">
        <v>660</v>
      </c>
      <c r="D525" s="175" t="s">
        <v>802</v>
      </c>
    </row>
    <row r="526" spans="1:4" x14ac:dyDescent="0.35">
      <c r="A526" s="176" t="str">
        <f t="shared" ref="A526" si="519">IF(C526&lt;&gt;"Mult","",LEFT(B526,FIND("(",B526)-1))</f>
        <v/>
      </c>
      <c r="B526" s="185" t="s">
        <v>974</v>
      </c>
      <c r="C526" s="173" t="s">
        <v>658</v>
      </c>
      <c r="D526" s="174">
        <v>2</v>
      </c>
    </row>
    <row r="527" spans="1:4" x14ac:dyDescent="0.35">
      <c r="A527" s="27" t="str">
        <f t="shared" ref="A527" si="520">IF(C527&lt;&gt;"Mult","",LEFT(B526,FIND("(",B526)-1))</f>
        <v>USA Seattle</v>
      </c>
      <c r="B527" s="186"/>
      <c r="C527" s="168" t="s">
        <v>659</v>
      </c>
      <c r="D527" s="170">
        <v>107.5</v>
      </c>
    </row>
    <row r="528" spans="1:4" ht="15" thickBot="1" x14ac:dyDescent="0.4">
      <c r="A528" s="177" t="str">
        <f t="shared" ref="A528" si="521">IF(C528&lt;&gt;"Mult","",LEFT(B526,FIND("(",B526)-1))</f>
        <v/>
      </c>
      <c r="B528" s="187"/>
      <c r="C528" s="171" t="s">
        <v>660</v>
      </c>
      <c r="D528" s="175" t="s">
        <v>802</v>
      </c>
    </row>
    <row r="529" spans="1:4" x14ac:dyDescent="0.35">
      <c r="A529" s="176" t="str">
        <f t="shared" ref="A529" si="522">IF(C529&lt;&gt;"Mult","",LEFT(B529,FIND("(",B529)-1))</f>
        <v/>
      </c>
      <c r="B529" s="185" t="s">
        <v>975</v>
      </c>
      <c r="C529" s="173" t="s">
        <v>658</v>
      </c>
      <c r="D529" s="174">
        <v>1</v>
      </c>
    </row>
    <row r="530" spans="1:4" x14ac:dyDescent="0.35">
      <c r="A530" s="27" t="str">
        <f t="shared" ref="A530" si="523">IF(C530&lt;&gt;"Mult","",LEFT(B529,FIND("(",B529)-1))</f>
        <v>USA Washington</v>
      </c>
      <c r="B530" s="186"/>
      <c r="C530" s="168" t="s">
        <v>659</v>
      </c>
      <c r="D530" s="170">
        <v>47.6</v>
      </c>
    </row>
    <row r="531" spans="1:4" ht="15" thickBot="1" x14ac:dyDescent="0.4">
      <c r="A531" s="177" t="str">
        <f t="shared" ref="A531" si="524">IF(C531&lt;&gt;"Mult","",LEFT(B529,FIND("(",B529)-1))</f>
        <v/>
      </c>
      <c r="B531" s="187"/>
      <c r="C531" s="171" t="s">
        <v>660</v>
      </c>
      <c r="D531" s="175" t="s">
        <v>781</v>
      </c>
    </row>
    <row r="532" spans="1:4" x14ac:dyDescent="0.35">
      <c r="A532" s="176" t="str">
        <f t="shared" ref="A532" si="525">IF(C532&lt;&gt;"Mult","",LEFT(B532,FIND("(",B532)-1))</f>
        <v/>
      </c>
      <c r="B532" s="185" t="s">
        <v>840</v>
      </c>
      <c r="C532" s="173" t="s">
        <v>658</v>
      </c>
      <c r="D532" s="174">
        <v>10483</v>
      </c>
    </row>
    <row r="533" spans="1:4" x14ac:dyDescent="0.35">
      <c r="A533" s="27" t="str">
        <f t="shared" ref="A533" si="526">IF(C533&lt;&gt;"Mult","",LEFT(B532,FIND("(",B532)-1))</f>
        <v>Uzbekistan</v>
      </c>
      <c r="B533" s="186"/>
      <c r="C533" s="168" t="s">
        <v>659</v>
      </c>
      <c r="D533" s="170">
        <v>28.2</v>
      </c>
    </row>
    <row r="534" spans="1:4" ht="15" thickBot="1" x14ac:dyDescent="0.4">
      <c r="A534" s="177" t="str">
        <f t="shared" ref="A534" si="527">IF(C534&lt;&gt;"Mult","",LEFT(B532,FIND("(",B532)-1))</f>
        <v/>
      </c>
      <c r="B534" s="187"/>
      <c r="C534" s="171" t="s">
        <v>660</v>
      </c>
      <c r="D534" s="175" t="s">
        <v>664</v>
      </c>
    </row>
    <row r="535" spans="1:4" x14ac:dyDescent="0.35">
      <c r="A535" s="176" t="str">
        <f t="shared" ref="A535" si="528">IF(C535&lt;&gt;"Mult","",LEFT(B535,FIND("(",B535)-1))</f>
        <v/>
      </c>
      <c r="B535" s="185" t="s">
        <v>841</v>
      </c>
      <c r="C535" s="173" t="s">
        <v>658</v>
      </c>
      <c r="D535" s="174">
        <v>105.58</v>
      </c>
    </row>
    <row r="536" spans="1:4" x14ac:dyDescent="0.35">
      <c r="A536" s="27" t="str">
        <f t="shared" ref="A536" si="529">IF(C536&lt;&gt;"Mult","",LEFT(B535,FIND("(",B535)-1))</f>
        <v>Vanuatu</v>
      </c>
      <c r="B536" s="186"/>
      <c r="C536" s="168" t="s">
        <v>659</v>
      </c>
      <c r="D536" s="170">
        <v>42.3</v>
      </c>
    </row>
    <row r="537" spans="1:4" ht="15" thickBot="1" x14ac:dyDescent="0.4">
      <c r="A537" s="177" t="str">
        <f t="shared" ref="A537" si="530">IF(C537&lt;&gt;"Mult","",LEFT(B535,FIND("(",B535)-1))</f>
        <v/>
      </c>
      <c r="B537" s="187"/>
      <c r="C537" s="171" t="s">
        <v>660</v>
      </c>
      <c r="D537" s="175" t="s">
        <v>680</v>
      </c>
    </row>
    <row r="538" spans="1:4" x14ac:dyDescent="0.35">
      <c r="A538" s="176" t="str">
        <f t="shared" ref="A538" si="531">IF(C538&lt;&gt;"Mult","",LEFT(B538,FIND("(",B538)-1))</f>
        <v/>
      </c>
      <c r="B538" s="185" t="s">
        <v>842</v>
      </c>
      <c r="C538" s="173" t="s">
        <v>658</v>
      </c>
      <c r="D538" s="174">
        <v>1468241.15</v>
      </c>
    </row>
    <row r="539" spans="1:4" x14ac:dyDescent="0.35">
      <c r="A539" s="27" t="str">
        <f t="shared" ref="A539" si="532">IF(C539&lt;&gt;"Mult","",LEFT(B538,FIND("(",B538)-1))</f>
        <v>Venezuela</v>
      </c>
      <c r="B539" s="186"/>
      <c r="C539" s="168" t="s">
        <v>659</v>
      </c>
      <c r="D539" s="170">
        <v>63.9</v>
      </c>
    </row>
    <row r="540" spans="1:4" ht="15" thickBot="1" x14ac:dyDescent="0.4">
      <c r="A540" s="177" t="str">
        <f t="shared" ref="A540" si="533">IF(C540&lt;&gt;"Mult","",LEFT(B538,FIND("(",B538)-1))</f>
        <v/>
      </c>
      <c r="B540" s="187"/>
      <c r="C540" s="171" t="s">
        <v>660</v>
      </c>
      <c r="D540" s="175" t="s">
        <v>781</v>
      </c>
    </row>
    <row r="541" spans="1:4" x14ac:dyDescent="0.35">
      <c r="A541" s="176" t="str">
        <f t="shared" ref="A541" si="534">IF(C541&lt;&gt;"Mult","",LEFT(B541,FIND("(",B541)-1))</f>
        <v/>
      </c>
      <c r="B541" s="185" t="s">
        <v>843</v>
      </c>
      <c r="C541" s="173" t="s">
        <v>658</v>
      </c>
      <c r="D541" s="174">
        <v>23100</v>
      </c>
    </row>
    <row r="542" spans="1:4" x14ac:dyDescent="0.35">
      <c r="A542" s="27" t="str">
        <f t="shared" ref="A542" si="535">IF(C542&lt;&gt;"Mult","",LEFT(B541,FIND("(",B541)-1))</f>
        <v>Vietnam</v>
      </c>
      <c r="B542" s="186"/>
      <c r="C542" s="168" t="s">
        <v>659</v>
      </c>
      <c r="D542" s="170">
        <v>22.9</v>
      </c>
    </row>
    <row r="543" spans="1:4" ht="15" thickBot="1" x14ac:dyDescent="0.4">
      <c r="A543" s="177" t="str">
        <f t="shared" ref="A543" si="536">IF(C543&lt;&gt;"Mult","",LEFT(B541,FIND("(",B541)-1))</f>
        <v/>
      </c>
      <c r="B543" s="187"/>
      <c r="C543" s="171" t="s">
        <v>660</v>
      </c>
      <c r="D543" s="175" t="s">
        <v>664</v>
      </c>
    </row>
    <row r="544" spans="1:4" ht="28.5" customHeight="1" x14ac:dyDescent="0.35">
      <c r="A544" s="176" t="str">
        <f t="shared" ref="A544" si="537">IF(C544&lt;&gt;"Mult","",LEFT(B544,FIND("(",B544)-1))</f>
        <v/>
      </c>
      <c r="B544" s="185" t="s">
        <v>980</v>
      </c>
      <c r="C544" s="173" t="s">
        <v>658</v>
      </c>
      <c r="D544" s="174">
        <v>582.49</v>
      </c>
    </row>
    <row r="545" spans="1:4" x14ac:dyDescent="0.35">
      <c r="A545" s="27" t="str">
        <f t="shared" ref="A545" si="538">IF(C545&lt;&gt;"Mult","",LEFT(B544,FIND("(",B544)-1))</f>
        <v>Yemen Republic of</v>
      </c>
      <c r="B545" s="186"/>
      <c r="C545" s="168" t="s">
        <v>659</v>
      </c>
      <c r="D545" s="170">
        <v>24.2</v>
      </c>
    </row>
    <row r="546" spans="1:4" ht="15" thickBot="1" x14ac:dyDescent="0.4">
      <c r="A546" s="177" t="str">
        <f t="shared" ref="A546" si="539">IF(C546&lt;&gt;"Mult","",LEFT(B544,FIND("(",B544)-1))</f>
        <v/>
      </c>
      <c r="B546" s="187"/>
      <c r="C546" s="171" t="s">
        <v>660</v>
      </c>
      <c r="D546" s="172">
        <v>41609</v>
      </c>
    </row>
    <row r="547" spans="1:4" x14ac:dyDescent="0.35">
      <c r="A547" s="176" t="str">
        <f t="shared" ref="A547" si="540">IF(C547&lt;&gt;"Mult","",LEFT(B547,FIND("(",B547)-1))</f>
        <v/>
      </c>
      <c r="B547" s="185" t="s">
        <v>844</v>
      </c>
      <c r="C547" s="173" t="s">
        <v>658</v>
      </c>
      <c r="D547" s="174">
        <v>21.128</v>
      </c>
    </row>
    <row r="548" spans="1:4" x14ac:dyDescent="0.35">
      <c r="A548" s="27" t="str">
        <f t="shared" ref="A548" si="541">IF(C548&lt;&gt;"Mult","",LEFT(B547,FIND("(",B547)-1))</f>
        <v>Zambia</v>
      </c>
      <c r="B548" s="186"/>
      <c r="C548" s="168" t="s">
        <v>659</v>
      </c>
      <c r="D548" s="170">
        <v>23.7</v>
      </c>
    </row>
    <row r="549" spans="1:4" ht="15" thickBot="1" x14ac:dyDescent="0.4">
      <c r="A549" s="177" t="str">
        <f t="shared" ref="A549" si="542">IF(C549&lt;&gt;"Mult","",LEFT(B547,FIND("(",B547)-1))</f>
        <v/>
      </c>
      <c r="B549" s="187"/>
      <c r="C549" s="171" t="s">
        <v>660</v>
      </c>
      <c r="D549" s="175" t="s">
        <v>695</v>
      </c>
    </row>
    <row r="550" spans="1:4" x14ac:dyDescent="0.35">
      <c r="A550" s="176" t="str">
        <f t="shared" ref="A550" si="543">IF(C550&lt;&gt;"Mult","",LEFT(B550,FIND("(",B550)-1))</f>
        <v/>
      </c>
      <c r="B550" s="185" t="s">
        <v>845</v>
      </c>
      <c r="C550" s="173" t="s">
        <v>658</v>
      </c>
      <c r="D550" s="174">
        <v>79.739999999999995</v>
      </c>
    </row>
    <row r="551" spans="1:4" x14ac:dyDescent="0.35">
      <c r="A551" s="27" t="str">
        <f t="shared" ref="A551" si="544">IF(C551&lt;&gt;"Mult","",LEFT(B550,FIND("(",B550)-1))</f>
        <v>Zimbabwe</v>
      </c>
      <c r="B551" s="186"/>
      <c r="C551" s="168" t="s">
        <v>659</v>
      </c>
      <c r="D551" s="170">
        <v>28.9</v>
      </c>
    </row>
    <row r="552" spans="1:4" ht="15" thickBot="1" x14ac:dyDescent="0.4">
      <c r="A552" s="177" t="str">
        <f t="shared" ref="A552" si="545">IF(C552&lt;&gt;"Mult","",LEFT(B550,FIND("(",B550)-1))</f>
        <v/>
      </c>
      <c r="B552" s="187"/>
      <c r="C552" s="171" t="s">
        <v>660</v>
      </c>
      <c r="D552" s="175" t="s">
        <v>662</v>
      </c>
    </row>
  </sheetData>
  <mergeCells count="184">
    <mergeCell ref="B487:B489"/>
    <mergeCell ref="B490:B492"/>
    <mergeCell ref="B481:B483"/>
    <mergeCell ref="B517:B519"/>
    <mergeCell ref="B520:B522"/>
    <mergeCell ref="B511:B513"/>
    <mergeCell ref="B514:B516"/>
    <mergeCell ref="B505:B507"/>
    <mergeCell ref="B508:B510"/>
    <mergeCell ref="B499:B501"/>
    <mergeCell ref="B502:B504"/>
    <mergeCell ref="B493:B495"/>
    <mergeCell ref="B496:B498"/>
    <mergeCell ref="B484:B486"/>
    <mergeCell ref="B547:B549"/>
    <mergeCell ref="B550:B552"/>
    <mergeCell ref="B541:B543"/>
    <mergeCell ref="B544:B546"/>
    <mergeCell ref="B535:B537"/>
    <mergeCell ref="B538:B540"/>
    <mergeCell ref="B529:B531"/>
    <mergeCell ref="B532:B534"/>
    <mergeCell ref="B523:B525"/>
    <mergeCell ref="B526:B528"/>
    <mergeCell ref="B475:B477"/>
    <mergeCell ref="B478:B480"/>
    <mergeCell ref="B469:B471"/>
    <mergeCell ref="B472:B474"/>
    <mergeCell ref="B463:B465"/>
    <mergeCell ref="B466:B468"/>
    <mergeCell ref="B457:B459"/>
    <mergeCell ref="B460:B462"/>
    <mergeCell ref="B451:B453"/>
    <mergeCell ref="B454:B456"/>
    <mergeCell ref="B445:B447"/>
    <mergeCell ref="B448:B450"/>
    <mergeCell ref="B439:B441"/>
    <mergeCell ref="B442:B444"/>
    <mergeCell ref="B433:B435"/>
    <mergeCell ref="B436:B438"/>
    <mergeCell ref="B427:B429"/>
    <mergeCell ref="B430:B432"/>
    <mergeCell ref="B421:B423"/>
    <mergeCell ref="B424:B426"/>
    <mergeCell ref="B415:B417"/>
    <mergeCell ref="B418:B420"/>
    <mergeCell ref="B409:B411"/>
    <mergeCell ref="B412:B414"/>
    <mergeCell ref="B403:B405"/>
    <mergeCell ref="B406:B408"/>
    <mergeCell ref="B397:B399"/>
    <mergeCell ref="B400:B402"/>
    <mergeCell ref="B391:B393"/>
    <mergeCell ref="B394:B396"/>
    <mergeCell ref="B385:B387"/>
    <mergeCell ref="B388:B390"/>
    <mergeCell ref="B379:B381"/>
    <mergeCell ref="B382:B384"/>
    <mergeCell ref="B373:B375"/>
    <mergeCell ref="B376:B378"/>
    <mergeCell ref="B367:B369"/>
    <mergeCell ref="B370:B372"/>
    <mergeCell ref="B361:B363"/>
    <mergeCell ref="B364:B366"/>
    <mergeCell ref="B355:B357"/>
    <mergeCell ref="B358:B360"/>
    <mergeCell ref="B349:B351"/>
    <mergeCell ref="B352:B354"/>
    <mergeCell ref="B343:B345"/>
    <mergeCell ref="B346:B348"/>
    <mergeCell ref="B337:B339"/>
    <mergeCell ref="B340:B342"/>
    <mergeCell ref="B331:B333"/>
    <mergeCell ref="B334:B336"/>
    <mergeCell ref="B325:B327"/>
    <mergeCell ref="B328:B330"/>
    <mergeCell ref="B319:B321"/>
    <mergeCell ref="B322:B324"/>
    <mergeCell ref="B313:B315"/>
    <mergeCell ref="B316:B318"/>
    <mergeCell ref="B307:B309"/>
    <mergeCell ref="B310:B312"/>
    <mergeCell ref="B301:B303"/>
    <mergeCell ref="B304:B306"/>
    <mergeCell ref="B295:B297"/>
    <mergeCell ref="B298:B300"/>
    <mergeCell ref="B289:B291"/>
    <mergeCell ref="B292:B294"/>
    <mergeCell ref="B283:B285"/>
    <mergeCell ref="B286:B288"/>
    <mergeCell ref="B277:B279"/>
    <mergeCell ref="B280:B282"/>
    <mergeCell ref="B271:B273"/>
    <mergeCell ref="B274:B276"/>
    <mergeCell ref="B265:B267"/>
    <mergeCell ref="B268:B270"/>
    <mergeCell ref="B259:B261"/>
    <mergeCell ref="B262:B264"/>
    <mergeCell ref="B253:B255"/>
    <mergeCell ref="B256:B258"/>
    <mergeCell ref="B247:B249"/>
    <mergeCell ref="B250:B252"/>
    <mergeCell ref="B241:B243"/>
    <mergeCell ref="B244:B246"/>
    <mergeCell ref="B235:B237"/>
    <mergeCell ref="B238:B240"/>
    <mergeCell ref="B229:B231"/>
    <mergeCell ref="B232:B234"/>
    <mergeCell ref="B223:B225"/>
    <mergeCell ref="B226:B228"/>
    <mergeCell ref="B217:B219"/>
    <mergeCell ref="B220:B222"/>
    <mergeCell ref="B211:B213"/>
    <mergeCell ref="B214:B216"/>
    <mergeCell ref="B205:B207"/>
    <mergeCell ref="B208:B210"/>
    <mergeCell ref="B199:B201"/>
    <mergeCell ref="B202:B204"/>
    <mergeCell ref="B193:B195"/>
    <mergeCell ref="B196:B198"/>
    <mergeCell ref="B187:B189"/>
    <mergeCell ref="B190:B192"/>
    <mergeCell ref="B181:B183"/>
    <mergeCell ref="B184:B186"/>
    <mergeCell ref="B175:B177"/>
    <mergeCell ref="B178:B180"/>
    <mergeCell ref="B169:B171"/>
    <mergeCell ref="B172:B174"/>
    <mergeCell ref="B163:B165"/>
    <mergeCell ref="B166:B168"/>
    <mergeCell ref="B157:B159"/>
    <mergeCell ref="B160:B162"/>
    <mergeCell ref="B151:B153"/>
    <mergeCell ref="B154:B156"/>
    <mergeCell ref="B145:B147"/>
    <mergeCell ref="B148:B150"/>
    <mergeCell ref="B139:B141"/>
    <mergeCell ref="B142:B144"/>
    <mergeCell ref="B133:B135"/>
    <mergeCell ref="B136:B138"/>
    <mergeCell ref="B127:B129"/>
    <mergeCell ref="B130:B132"/>
    <mergeCell ref="B121:B123"/>
    <mergeCell ref="B124:B126"/>
    <mergeCell ref="B115:B117"/>
    <mergeCell ref="B118:B120"/>
    <mergeCell ref="B109:B111"/>
    <mergeCell ref="B112:B114"/>
    <mergeCell ref="B103:B105"/>
    <mergeCell ref="B106:B108"/>
    <mergeCell ref="B97:B99"/>
    <mergeCell ref="B100:B102"/>
    <mergeCell ref="B91:B93"/>
    <mergeCell ref="B94:B96"/>
    <mergeCell ref="B85:B87"/>
    <mergeCell ref="B88:B90"/>
    <mergeCell ref="B79:B81"/>
    <mergeCell ref="B82:B84"/>
    <mergeCell ref="B73:B75"/>
    <mergeCell ref="B76:B78"/>
    <mergeCell ref="B67:B69"/>
    <mergeCell ref="B70:B72"/>
    <mergeCell ref="B61:B63"/>
    <mergeCell ref="B64:B66"/>
    <mergeCell ref="B55:B57"/>
    <mergeCell ref="B58:B60"/>
    <mergeCell ref="B49:B51"/>
    <mergeCell ref="B52:B54"/>
    <mergeCell ref="B43:B45"/>
    <mergeCell ref="B46:B48"/>
    <mergeCell ref="B37:B39"/>
    <mergeCell ref="B40:B42"/>
    <mergeCell ref="B2:C3"/>
    <mergeCell ref="B31:B33"/>
    <mergeCell ref="B34:B36"/>
    <mergeCell ref="B25:B27"/>
    <mergeCell ref="B28:B30"/>
    <mergeCell ref="B19:B21"/>
    <mergeCell ref="B22:B24"/>
    <mergeCell ref="B13:B15"/>
    <mergeCell ref="B16:B18"/>
    <mergeCell ref="B7:B9"/>
    <mergeCell ref="B10:B12"/>
    <mergeCell ref="B4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E15B-9F6C-4BAA-BB17-C909DA465AC3}">
  <dimension ref="B1:H24"/>
  <sheetViews>
    <sheetView zoomScale="87" zoomScaleNormal="87" workbookViewId="0">
      <selection activeCell="C14" sqref="C14"/>
    </sheetView>
  </sheetViews>
  <sheetFormatPr defaultRowHeight="14.5" x14ac:dyDescent="0.35"/>
  <cols>
    <col min="2" max="2" width="16.81640625" customWidth="1"/>
    <col min="3" max="3" width="15.453125" bestFit="1" customWidth="1"/>
    <col min="4" max="4" width="11.26953125" bestFit="1" customWidth="1"/>
    <col min="5" max="5" width="25.26953125" customWidth="1"/>
    <col min="6" max="6" width="34.81640625" customWidth="1"/>
  </cols>
  <sheetData>
    <row r="1" spans="2:6" ht="15" thickBot="1" x14ac:dyDescent="0.4"/>
    <row r="2" spans="2:6" ht="28.5" thickBot="1" x14ac:dyDescent="0.4">
      <c r="B2" s="3" t="s">
        <v>7</v>
      </c>
      <c r="C2" s="4" t="s">
        <v>8</v>
      </c>
      <c r="D2" s="5" t="s">
        <v>9</v>
      </c>
      <c r="E2" s="5" t="s">
        <v>10</v>
      </c>
      <c r="F2" s="5" t="s">
        <v>11</v>
      </c>
    </row>
    <row r="3" spans="2:6" ht="15.75" customHeight="1" thickBot="1" x14ac:dyDescent="0.4">
      <c r="B3" s="6" t="s">
        <v>12</v>
      </c>
      <c r="C3" s="198" t="s">
        <v>13</v>
      </c>
      <c r="D3" s="200">
        <v>3500</v>
      </c>
      <c r="E3" s="200">
        <f>SUM(D3+F3)/2</f>
        <v>4250</v>
      </c>
      <c r="F3" s="200">
        <v>5000</v>
      </c>
    </row>
    <row r="4" spans="2:6" ht="15" thickBot="1" x14ac:dyDescent="0.4">
      <c r="B4" s="6" t="s">
        <v>14</v>
      </c>
      <c r="C4" s="199"/>
      <c r="D4" s="199"/>
      <c r="E4" s="199"/>
      <c r="F4" s="199"/>
    </row>
    <row r="5" spans="2:6" ht="15.75" customHeight="1" thickBot="1" x14ac:dyDescent="0.4">
      <c r="B5" s="6" t="s">
        <v>15</v>
      </c>
      <c r="C5" s="198" t="s">
        <v>16</v>
      </c>
      <c r="D5" s="200">
        <v>5500</v>
      </c>
      <c r="E5" s="200">
        <f>SUM(D5+F5)/2</f>
        <v>6500</v>
      </c>
      <c r="F5" s="200">
        <v>7500</v>
      </c>
    </row>
    <row r="6" spans="2:6" ht="15" thickBot="1" x14ac:dyDescent="0.4">
      <c r="B6" s="6" t="s">
        <v>17</v>
      </c>
      <c r="C6" s="199"/>
      <c r="D6" s="199"/>
      <c r="E6" s="199"/>
      <c r="F6" s="199"/>
    </row>
    <row r="7" spans="2:6" ht="15.75" customHeight="1" thickBot="1" x14ac:dyDescent="0.4">
      <c r="B7" s="6" t="s">
        <v>18</v>
      </c>
      <c r="C7" s="198" t="s">
        <v>19</v>
      </c>
      <c r="D7" s="200">
        <v>8000</v>
      </c>
      <c r="E7" s="200">
        <f>SUM(D7+F7)/2</f>
        <v>9100</v>
      </c>
      <c r="F7" s="200">
        <v>10200</v>
      </c>
    </row>
    <row r="8" spans="2:6" ht="15" thickBot="1" x14ac:dyDescent="0.4">
      <c r="B8" s="6" t="s">
        <v>20</v>
      </c>
      <c r="C8" s="199"/>
      <c r="D8" s="199"/>
      <c r="E8" s="199"/>
      <c r="F8" s="199"/>
    </row>
    <row r="9" spans="2:6" x14ac:dyDescent="0.35">
      <c r="B9" s="7" t="s">
        <v>21</v>
      </c>
      <c r="C9" s="198" t="s">
        <v>23</v>
      </c>
      <c r="D9" s="200">
        <v>10200</v>
      </c>
      <c r="E9" s="200">
        <f>SUM(D9+F9)/2</f>
        <v>11350</v>
      </c>
      <c r="F9" s="200">
        <v>12500</v>
      </c>
    </row>
    <row r="10" spans="2:6" ht="15" thickBot="1" x14ac:dyDescent="0.4">
      <c r="B10" s="6" t="s">
        <v>22</v>
      </c>
      <c r="C10" s="199"/>
      <c r="D10" s="201"/>
      <c r="E10" s="199"/>
      <c r="F10" s="201"/>
    </row>
    <row r="12" spans="2:6" x14ac:dyDescent="0.35">
      <c r="B12" s="58" t="s">
        <v>8</v>
      </c>
      <c r="C12" s="1" t="s">
        <v>7</v>
      </c>
    </row>
    <row r="13" spans="2:6" x14ac:dyDescent="0.35">
      <c r="B13" s="57" t="str">
        <f>'1- PSA Remun Calculator'!E14</f>
        <v>IB1</v>
      </c>
      <c r="C13" s="57">
        <f>IF(B13="IB1",8,IF(B13="IB2",10,IF(B13="IB3",12,IF(B13="IB4","13 lead"))))</f>
        <v>8</v>
      </c>
    </row>
    <row r="14" spans="2:6" x14ac:dyDescent="0.35">
      <c r="B14" s="57"/>
      <c r="C14" s="57">
        <f>IF(B13="IB1",9,IF(B13="IB2",11,IF(B13="IB3","13 expert",IF(B13="IB4",14))))</f>
        <v>9</v>
      </c>
    </row>
    <row r="15" spans="2:6" x14ac:dyDescent="0.35">
      <c r="B15" s="31"/>
      <c r="C15" s="31"/>
    </row>
    <row r="16" spans="2:6" x14ac:dyDescent="0.35">
      <c r="B16" s="1" t="s">
        <v>585</v>
      </c>
    </row>
    <row r="17" spans="2:8" x14ac:dyDescent="0.35">
      <c r="B17" s="55" t="s">
        <v>583</v>
      </c>
      <c r="C17" s="56">
        <v>1000</v>
      </c>
    </row>
    <row r="18" spans="2:8" x14ac:dyDescent="0.35">
      <c r="B18" s="55" t="s">
        <v>584</v>
      </c>
      <c r="C18" s="56">
        <v>1000</v>
      </c>
    </row>
    <row r="19" spans="2:8" x14ac:dyDescent="0.35">
      <c r="B19" s="59"/>
      <c r="C19" s="60"/>
    </row>
    <row r="20" spans="2:8" x14ac:dyDescent="0.35">
      <c r="B20" s="55" t="s">
        <v>594</v>
      </c>
      <c r="C20" s="56">
        <v>1000</v>
      </c>
    </row>
    <row r="21" spans="2:8" ht="15" thickBot="1" x14ac:dyDescent="0.4"/>
    <row r="22" spans="2:8" x14ac:dyDescent="0.35">
      <c r="B22" s="196" t="s">
        <v>587</v>
      </c>
      <c r="C22" s="197"/>
      <c r="D22" s="197"/>
      <c r="E22" s="47"/>
      <c r="F22" s="47"/>
      <c r="G22" s="47"/>
      <c r="H22" s="48"/>
    </row>
    <row r="23" spans="2:8" x14ac:dyDescent="0.35">
      <c r="B23" s="49">
        <v>8.4000000000000003E-4</v>
      </c>
      <c r="C23" s="50" t="s">
        <v>588</v>
      </c>
      <c r="D23" s="51"/>
      <c r="E23" s="51"/>
      <c r="F23" s="51"/>
      <c r="G23" s="51"/>
      <c r="H23" s="52"/>
    </row>
    <row r="24" spans="2:8" x14ac:dyDescent="0.35">
      <c r="B24" s="53">
        <f>100000*0.084%*12</f>
        <v>1008</v>
      </c>
      <c r="C24" s="50" t="s">
        <v>589</v>
      </c>
      <c r="D24" s="51"/>
      <c r="E24" s="51"/>
      <c r="F24" s="51"/>
      <c r="G24" s="51"/>
      <c r="H24" s="52"/>
    </row>
  </sheetData>
  <mergeCells count="17">
    <mergeCell ref="F7:F8"/>
    <mergeCell ref="C3:C4"/>
    <mergeCell ref="C5:C6"/>
    <mergeCell ref="C7:C8"/>
    <mergeCell ref="D7:D8"/>
    <mergeCell ref="E7:E8"/>
    <mergeCell ref="D3:D4"/>
    <mergeCell ref="E3:E4"/>
    <mergeCell ref="F3:F4"/>
    <mergeCell ref="D5:D6"/>
    <mergeCell ref="E5:E6"/>
    <mergeCell ref="F5:F6"/>
    <mergeCell ref="B22:D22"/>
    <mergeCell ref="C9:C10"/>
    <mergeCell ref="D9:D10"/>
    <mergeCell ref="E9:E10"/>
    <mergeCell ref="F9:F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D81F0A-FBAA-415F-8F04-15639AF232C0}">
          <x14:formula1>
            <xm:f>'ICSC levels'!$D$6:$D$9</xm:f>
          </x14:formula1>
          <xm:sqref>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20228-C829-4FAD-8BE0-ED1D75889D85}">
  <dimension ref="A1:H21"/>
  <sheetViews>
    <sheetView topLeftCell="A5" workbookViewId="0">
      <selection activeCell="D21" sqref="D21"/>
    </sheetView>
  </sheetViews>
  <sheetFormatPr defaultRowHeight="14.5" x14ac:dyDescent="0.35"/>
  <cols>
    <col min="2" max="2" width="16.453125" customWidth="1"/>
    <col min="3" max="3" width="23.453125" customWidth="1"/>
    <col min="5" max="5" width="15.7265625" customWidth="1"/>
    <col min="6" max="6" width="23.81640625" customWidth="1"/>
  </cols>
  <sheetData>
    <row r="1" spans="1:8" ht="15" thickBot="1" x14ac:dyDescent="0.4">
      <c r="A1" s="202" t="s">
        <v>26</v>
      </c>
      <c r="B1" s="203"/>
      <c r="C1" s="204"/>
      <c r="D1" s="205" t="s">
        <v>27</v>
      </c>
      <c r="E1" s="206"/>
      <c r="F1" s="207"/>
    </row>
    <row r="2" spans="1:8" ht="28.5" thickBot="1" x14ac:dyDescent="0.4">
      <c r="A2" s="17" t="s">
        <v>8</v>
      </c>
      <c r="B2" s="8" t="s">
        <v>28</v>
      </c>
      <c r="C2" s="8" t="s">
        <v>29</v>
      </c>
      <c r="D2" s="9" t="s">
        <v>8</v>
      </c>
      <c r="E2" s="9" t="s">
        <v>28</v>
      </c>
      <c r="F2" s="9" t="s">
        <v>30</v>
      </c>
    </row>
    <row r="3" spans="1:8" x14ac:dyDescent="0.35">
      <c r="A3" s="18" t="s">
        <v>49</v>
      </c>
      <c r="B3" s="10" t="s">
        <v>31</v>
      </c>
      <c r="C3" s="10" t="s">
        <v>37</v>
      </c>
      <c r="D3" s="13"/>
      <c r="E3" s="13"/>
      <c r="F3" s="13"/>
    </row>
    <row r="4" spans="1:8" x14ac:dyDescent="0.35">
      <c r="A4" s="18" t="s">
        <v>50</v>
      </c>
      <c r="B4" s="10" t="s">
        <v>32</v>
      </c>
      <c r="C4" s="10" t="s">
        <v>38</v>
      </c>
      <c r="D4" s="13"/>
      <c r="E4" s="13"/>
      <c r="F4" s="13"/>
    </row>
    <row r="5" spans="1:8" x14ac:dyDescent="0.35">
      <c r="A5" s="18" t="s">
        <v>51</v>
      </c>
      <c r="B5" s="10" t="s">
        <v>33</v>
      </c>
      <c r="C5" s="10" t="s">
        <v>39</v>
      </c>
      <c r="D5" s="13"/>
      <c r="E5" s="13"/>
      <c r="F5" s="13"/>
    </row>
    <row r="6" spans="1:8" x14ac:dyDescent="0.35">
      <c r="A6" s="18" t="s">
        <v>52</v>
      </c>
      <c r="B6" s="10" t="s">
        <v>34</v>
      </c>
      <c r="C6" s="10" t="s">
        <v>40</v>
      </c>
      <c r="D6" s="13" t="s">
        <v>13</v>
      </c>
      <c r="E6" s="14" t="s">
        <v>43</v>
      </c>
      <c r="F6" s="14" t="s">
        <v>40</v>
      </c>
    </row>
    <row r="7" spans="1:8" x14ac:dyDescent="0.35">
      <c r="A7" s="18" t="s">
        <v>53</v>
      </c>
      <c r="B7" s="10" t="s">
        <v>35</v>
      </c>
      <c r="C7" s="10" t="s">
        <v>41</v>
      </c>
      <c r="D7" s="13" t="s">
        <v>16</v>
      </c>
      <c r="E7" s="14" t="s">
        <v>44</v>
      </c>
      <c r="F7" s="14" t="s">
        <v>41</v>
      </c>
    </row>
    <row r="8" spans="1:8" x14ac:dyDescent="0.35">
      <c r="A8" s="18" t="s">
        <v>54</v>
      </c>
      <c r="B8" s="10" t="s">
        <v>36</v>
      </c>
      <c r="C8" s="10" t="s">
        <v>42</v>
      </c>
      <c r="D8" s="13" t="s">
        <v>19</v>
      </c>
      <c r="E8" s="14" t="s">
        <v>45</v>
      </c>
      <c r="F8" s="14" t="s">
        <v>47</v>
      </c>
    </row>
    <row r="9" spans="1:8" x14ac:dyDescent="0.35">
      <c r="A9" s="19"/>
      <c r="B9" s="11"/>
      <c r="C9" s="11"/>
      <c r="D9" s="13" t="s">
        <v>23</v>
      </c>
      <c r="E9" s="14" t="s">
        <v>46</v>
      </c>
      <c r="F9" s="14" t="s">
        <v>48</v>
      </c>
    </row>
    <row r="10" spans="1:8" ht="15" thickBot="1" x14ac:dyDescent="0.4">
      <c r="A10" s="20"/>
      <c r="B10" s="12"/>
      <c r="C10" s="12"/>
      <c r="D10" s="15"/>
      <c r="E10" s="16"/>
      <c r="F10" s="16"/>
    </row>
    <row r="11" spans="1:8" x14ac:dyDescent="0.35">
      <c r="A11" s="21"/>
    </row>
    <row r="12" spans="1:8" ht="15" thickBot="1" x14ac:dyDescent="0.4">
      <c r="F12" s="22" t="s">
        <v>58</v>
      </c>
    </row>
    <row r="13" spans="1:8" ht="42.5" thickBot="1" x14ac:dyDescent="0.4">
      <c r="A13" s="3" t="s">
        <v>7</v>
      </c>
      <c r="B13" s="66" t="s">
        <v>55</v>
      </c>
      <c r="C13" s="67" t="s">
        <v>9</v>
      </c>
      <c r="D13" s="67" t="s">
        <v>10</v>
      </c>
      <c r="E13" s="67" t="s">
        <v>11</v>
      </c>
      <c r="F13" s="67" t="s">
        <v>9</v>
      </c>
      <c r="G13" s="67" t="s">
        <v>10</v>
      </c>
      <c r="H13" s="67" t="s">
        <v>11</v>
      </c>
    </row>
    <row r="14" spans="1:8" ht="15" thickBot="1" x14ac:dyDescent="0.4">
      <c r="A14" s="64" t="s">
        <v>12</v>
      </c>
      <c r="B14" s="68" t="s">
        <v>13</v>
      </c>
      <c r="C14" s="68">
        <v>3500</v>
      </c>
      <c r="D14" s="68">
        <v>4250</v>
      </c>
      <c r="E14" s="68">
        <v>5000</v>
      </c>
      <c r="F14" s="68">
        <f>C14</f>
        <v>3500</v>
      </c>
      <c r="G14" s="68">
        <f>(F14+H14)/2</f>
        <v>3875</v>
      </c>
      <c r="H14" s="68">
        <f>D14</f>
        <v>4250</v>
      </c>
    </row>
    <row r="15" spans="1:8" ht="15" thickBot="1" x14ac:dyDescent="0.4">
      <c r="A15" s="64" t="s">
        <v>14</v>
      </c>
      <c r="B15" s="68"/>
      <c r="C15" s="68"/>
      <c r="D15" s="68"/>
      <c r="E15" s="68"/>
      <c r="F15" s="68">
        <f>D14</f>
        <v>4250</v>
      </c>
      <c r="G15" s="68">
        <f t="shared" ref="G15:G21" si="0">(F15+H15)/2</f>
        <v>4625</v>
      </c>
      <c r="H15" s="68">
        <f>E14</f>
        <v>5000</v>
      </c>
    </row>
    <row r="16" spans="1:8" ht="15" thickBot="1" x14ac:dyDescent="0.4">
      <c r="A16" s="64" t="s">
        <v>15</v>
      </c>
      <c r="B16" s="68" t="s">
        <v>16</v>
      </c>
      <c r="C16" s="68">
        <v>5500</v>
      </c>
      <c r="D16" s="68">
        <v>6500</v>
      </c>
      <c r="E16" s="68">
        <v>7500</v>
      </c>
      <c r="F16" s="68">
        <f t="shared" ref="F16:F20" si="1">C16</f>
        <v>5500</v>
      </c>
      <c r="G16" s="68">
        <f t="shared" si="0"/>
        <v>6000</v>
      </c>
      <c r="H16" s="68">
        <f t="shared" ref="H16:H20" si="2">D16</f>
        <v>6500</v>
      </c>
    </row>
    <row r="17" spans="1:8" ht="15" thickBot="1" x14ac:dyDescent="0.4">
      <c r="A17" s="64" t="s">
        <v>17</v>
      </c>
      <c r="B17" s="68"/>
      <c r="C17" s="68"/>
      <c r="D17" s="68"/>
      <c r="E17" s="68"/>
      <c r="F17" s="68">
        <f>D16</f>
        <v>6500</v>
      </c>
      <c r="G17" s="68">
        <f t="shared" si="0"/>
        <v>7000</v>
      </c>
      <c r="H17" s="68">
        <f>E16</f>
        <v>7500</v>
      </c>
    </row>
    <row r="18" spans="1:8" ht="15" thickBot="1" x14ac:dyDescent="0.4">
      <c r="A18" s="64" t="s">
        <v>18</v>
      </c>
      <c r="B18" s="68" t="s">
        <v>19</v>
      </c>
      <c r="C18" s="68">
        <v>8000</v>
      </c>
      <c r="D18" s="68">
        <v>9100</v>
      </c>
      <c r="E18" s="68">
        <v>10200</v>
      </c>
      <c r="F18" s="68">
        <f t="shared" si="1"/>
        <v>8000</v>
      </c>
      <c r="G18" s="68">
        <f t="shared" si="0"/>
        <v>8550</v>
      </c>
      <c r="H18" s="68">
        <f t="shared" si="2"/>
        <v>9100</v>
      </c>
    </row>
    <row r="19" spans="1:8" ht="28.5" thickBot="1" x14ac:dyDescent="0.4">
      <c r="A19" s="64" t="s">
        <v>20</v>
      </c>
      <c r="B19" s="68"/>
      <c r="C19" s="68"/>
      <c r="D19" s="68"/>
      <c r="E19" s="68"/>
      <c r="F19" s="68">
        <f>D18</f>
        <v>9100</v>
      </c>
      <c r="G19" s="68">
        <f t="shared" si="0"/>
        <v>9650</v>
      </c>
      <c r="H19" s="68">
        <f>E18</f>
        <v>10200</v>
      </c>
    </row>
    <row r="20" spans="1:8" ht="28" x14ac:dyDescent="0.35">
      <c r="A20" s="65" t="s">
        <v>599</v>
      </c>
      <c r="B20" s="68" t="s">
        <v>23</v>
      </c>
      <c r="C20" s="68">
        <v>10200</v>
      </c>
      <c r="D20" s="68">
        <v>11350</v>
      </c>
      <c r="E20" s="68">
        <v>12500</v>
      </c>
      <c r="F20" s="68">
        <f t="shared" si="1"/>
        <v>10200</v>
      </c>
      <c r="G20" s="68">
        <f t="shared" si="0"/>
        <v>10775</v>
      </c>
      <c r="H20" s="68">
        <f t="shared" si="2"/>
        <v>11350</v>
      </c>
    </row>
    <row r="21" spans="1:8" ht="15" thickBot="1" x14ac:dyDescent="0.4">
      <c r="A21" s="64" t="s">
        <v>600</v>
      </c>
      <c r="B21" s="68"/>
      <c r="C21" s="68"/>
      <c r="D21" s="68"/>
      <c r="E21" s="68"/>
      <c r="F21" s="68">
        <f>D20</f>
        <v>11350</v>
      </c>
      <c r="G21" s="68">
        <f t="shared" si="0"/>
        <v>11925</v>
      </c>
      <c r="H21" s="68">
        <f>E20</f>
        <v>12500</v>
      </c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0593-B60C-42A9-8488-96FD79E606C1}">
  <sheetPr>
    <pageSetUpPr fitToPage="1"/>
  </sheetPr>
  <dimension ref="A1:T44"/>
  <sheetViews>
    <sheetView tabSelected="1" zoomScale="90" zoomScaleNormal="90" workbookViewId="0"/>
  </sheetViews>
  <sheetFormatPr defaultRowHeight="14.5" x14ac:dyDescent="0.35"/>
  <cols>
    <col min="1" max="1" width="2.81640625" customWidth="1"/>
    <col min="2" max="2" width="1.453125" customWidth="1"/>
    <col min="3" max="3" width="37.54296875" customWidth="1"/>
    <col min="4" max="4" width="4" customWidth="1"/>
    <col min="5" max="5" width="8.453125" customWidth="1"/>
    <col min="6" max="6" width="8.54296875" customWidth="1"/>
    <col min="7" max="7" width="10.1796875" customWidth="1"/>
    <col min="8" max="8" width="8.1796875" customWidth="1"/>
    <col min="9" max="9" width="1.54296875" customWidth="1"/>
    <col min="10" max="10" width="4.54296875" customWidth="1"/>
    <col min="14" max="14" width="7" customWidth="1"/>
    <col min="15" max="15" width="1.54296875" customWidth="1"/>
    <col min="16" max="16" width="0.90625" customWidth="1"/>
  </cols>
  <sheetData>
    <row r="1" spans="1:20" ht="21" customHeight="1" x14ac:dyDescent="0.35">
      <c r="C1" s="162" t="s">
        <v>647</v>
      </c>
    </row>
    <row r="2" spans="1:20" s="36" customFormat="1" ht="15" thickBot="1" x14ac:dyDescent="0.4"/>
    <row r="3" spans="1:20" ht="19.5" thickTop="1" thickBot="1" x14ac:dyDescent="0.5">
      <c r="A3" s="36"/>
      <c r="B3" s="233" t="s">
        <v>592</v>
      </c>
      <c r="C3" s="234"/>
      <c r="D3" s="234"/>
      <c r="E3" s="234"/>
      <c r="F3" s="234"/>
      <c r="G3" s="234"/>
      <c r="H3" s="234"/>
      <c r="I3" s="235"/>
      <c r="J3" s="36"/>
      <c r="K3" s="71" t="s">
        <v>601</v>
      </c>
      <c r="L3" s="36"/>
      <c r="M3" s="36"/>
      <c r="N3" s="36"/>
      <c r="O3" s="36"/>
      <c r="P3" s="36"/>
      <c r="Q3" s="36"/>
      <c r="R3" s="36"/>
      <c r="S3" s="36"/>
      <c r="T3" s="36"/>
    </row>
    <row r="4" spans="1:20" ht="15" thickTop="1" x14ac:dyDescent="0.35">
      <c r="A4" s="36"/>
      <c r="B4" s="212" t="s">
        <v>593</v>
      </c>
      <c r="C4" s="213"/>
      <c r="D4" s="213"/>
      <c r="E4" s="213"/>
      <c r="F4" s="213"/>
      <c r="G4" s="213"/>
      <c r="H4" s="213"/>
      <c r="I4" s="214"/>
      <c r="J4" s="36"/>
      <c r="K4" s="163" t="s">
        <v>649</v>
      </c>
      <c r="L4" s="36"/>
      <c r="M4" s="36"/>
      <c r="N4" s="36"/>
      <c r="O4" s="36"/>
      <c r="P4" s="36"/>
      <c r="Q4" s="36"/>
      <c r="R4" s="36"/>
      <c r="S4" s="36"/>
      <c r="T4" s="36"/>
    </row>
    <row r="5" spans="1:20" x14ac:dyDescent="0.35">
      <c r="A5" s="36"/>
      <c r="B5" s="39"/>
      <c r="C5" s="37"/>
      <c r="D5" s="37"/>
      <c r="E5" s="37"/>
      <c r="F5" s="37"/>
      <c r="G5" s="37"/>
      <c r="H5" s="37"/>
      <c r="I5" s="40"/>
      <c r="J5" s="36"/>
      <c r="K5" s="163" t="s">
        <v>650</v>
      </c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35">
      <c r="A6" s="36"/>
      <c r="B6" s="39"/>
      <c r="C6" s="32" t="s">
        <v>3</v>
      </c>
      <c r="D6" s="37"/>
      <c r="E6" s="236" t="s">
        <v>27</v>
      </c>
      <c r="F6" s="237"/>
      <c r="G6" s="237"/>
      <c r="H6" s="238"/>
      <c r="I6" s="40"/>
      <c r="J6" s="36"/>
      <c r="L6" s="36"/>
      <c r="N6" s="36"/>
      <c r="O6" s="36"/>
      <c r="P6" s="36"/>
      <c r="Q6" s="36"/>
      <c r="R6" s="36"/>
      <c r="S6" s="36"/>
      <c r="T6" s="36"/>
    </row>
    <row r="7" spans="1:20" x14ac:dyDescent="0.35">
      <c r="A7" s="36"/>
      <c r="B7" s="39"/>
      <c r="C7" s="54" t="s">
        <v>590</v>
      </c>
      <c r="D7" s="37"/>
      <c r="E7" s="236" t="s">
        <v>653</v>
      </c>
      <c r="F7" s="237"/>
      <c r="G7" s="237"/>
      <c r="H7" s="238"/>
      <c r="I7" s="40"/>
      <c r="J7" s="36"/>
      <c r="K7" s="208" t="str">
        <f>IF(E8="","",IF(AND(E8&lt;6,E7="Regular contract (6 months or more)"),"Note: Regular contract cannot be less than 6 months",IF(AND(E8&gt;5,E7="Short-term contract (below 6 months)"),"Note: While contracts may be issued for longer than 6 months, total cumulative duration may not exceed 6 months","")))</f>
        <v/>
      </c>
      <c r="L7" s="208"/>
      <c r="M7" s="208"/>
      <c r="N7" s="208"/>
      <c r="O7" s="208"/>
      <c r="P7" s="208"/>
      <c r="Q7" s="36"/>
      <c r="R7" s="36"/>
      <c r="S7" s="36"/>
      <c r="T7" s="36"/>
    </row>
    <row r="8" spans="1:20" ht="14.5" customHeight="1" x14ac:dyDescent="0.35">
      <c r="A8" s="36"/>
      <c r="B8" s="39"/>
      <c r="C8" s="54" t="s">
        <v>591</v>
      </c>
      <c r="D8" s="37"/>
      <c r="E8" s="217">
        <v>7</v>
      </c>
      <c r="F8" s="218"/>
      <c r="G8" s="218"/>
      <c r="H8" s="219"/>
      <c r="I8" s="40"/>
      <c r="J8" s="36"/>
      <c r="K8" s="208"/>
      <c r="L8" s="208"/>
      <c r="M8" s="208"/>
      <c r="N8" s="208"/>
      <c r="O8" s="208"/>
      <c r="P8" s="208"/>
      <c r="Q8" s="36"/>
      <c r="R8" s="36"/>
      <c r="S8" s="36"/>
      <c r="T8" s="36"/>
    </row>
    <row r="9" spans="1:20" x14ac:dyDescent="0.35">
      <c r="A9" s="36"/>
      <c r="B9" s="39"/>
      <c r="C9" s="54" t="str">
        <f>IF(E9=100,"Full Time Equivalent (%)","Part Time (%)")</f>
        <v>Full Time Equivalent (%)</v>
      </c>
      <c r="D9" s="37"/>
      <c r="E9" s="217">
        <v>100</v>
      </c>
      <c r="F9" s="218"/>
      <c r="G9" s="218"/>
      <c r="H9" s="219"/>
      <c r="I9" s="40"/>
      <c r="J9" s="36"/>
      <c r="K9" s="208"/>
      <c r="L9" s="208"/>
      <c r="M9" s="208"/>
      <c r="N9" s="208"/>
      <c r="O9" s="208"/>
      <c r="P9" s="208"/>
      <c r="Q9" s="36"/>
      <c r="R9" s="36"/>
      <c r="S9" s="36"/>
      <c r="T9" s="36"/>
    </row>
    <row r="10" spans="1:20" x14ac:dyDescent="0.35">
      <c r="A10" s="36"/>
      <c r="B10" s="39"/>
      <c r="C10" s="54"/>
      <c r="D10" s="37"/>
      <c r="E10" s="239"/>
      <c r="F10" s="239"/>
      <c r="G10" s="239"/>
      <c r="H10" s="239"/>
      <c r="I10" s="40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x14ac:dyDescent="0.35">
      <c r="A11" s="36"/>
      <c r="B11" s="39"/>
      <c r="C11" s="32" t="s">
        <v>581</v>
      </c>
      <c r="D11" s="37"/>
      <c r="E11" s="236" t="s">
        <v>363</v>
      </c>
      <c r="F11" s="237"/>
      <c r="G11" s="237"/>
      <c r="H11" s="238"/>
      <c r="I11" s="40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x14ac:dyDescent="0.35">
      <c r="A12" s="36"/>
      <c r="B12" s="39"/>
      <c r="C12" s="178" t="s">
        <v>986</v>
      </c>
      <c r="D12" s="37"/>
      <c r="E12" s="240"/>
      <c r="F12" s="241"/>
      <c r="G12" s="241"/>
      <c r="H12" s="242"/>
      <c r="I12" s="40"/>
      <c r="J12" s="36"/>
      <c r="K12" s="179" t="str">
        <f>IF(E12="","","Only enter the duty station in this field if not available in the dropdown")</f>
        <v/>
      </c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15" thickBot="1" x14ac:dyDescent="0.4">
      <c r="A13" s="36"/>
      <c r="B13" s="39"/>
      <c r="C13" s="32" t="s">
        <v>586</v>
      </c>
      <c r="D13" s="37"/>
      <c r="E13" s="37"/>
      <c r="F13" s="38" t="s">
        <v>56</v>
      </c>
      <c r="G13" s="38" t="s">
        <v>10</v>
      </c>
      <c r="H13" s="38" t="s">
        <v>57</v>
      </c>
      <c r="I13" s="41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5" thickBot="1" x14ac:dyDescent="0.4">
      <c r="A14" s="36"/>
      <c r="B14" s="39"/>
      <c r="C14" s="34" t="s">
        <v>8</v>
      </c>
      <c r="D14" s="37"/>
      <c r="E14" s="73" t="s">
        <v>13</v>
      </c>
      <c r="F14" s="70">
        <f>IF(E14="","",VLOOKUP(E14,'Reference tables'!C3:F10,2,FALSE))</f>
        <v>3500</v>
      </c>
      <c r="G14" s="69">
        <f>IF(E14="","",VLOOKUP(E14,'Reference tables'!C3:F10,3,FALSE))</f>
        <v>4250</v>
      </c>
      <c r="H14" s="69">
        <f>IF(E14="","",VLOOKUP(E14,'Reference tables'!C3:F10,4,FALSE))</f>
        <v>5000</v>
      </c>
      <c r="I14" s="42"/>
      <c r="J14" s="36"/>
      <c r="K14" s="61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35">
      <c r="A15" s="36"/>
      <c r="B15" s="39"/>
      <c r="C15" s="34" t="s">
        <v>7</v>
      </c>
      <c r="D15" s="37"/>
      <c r="E15" s="91">
        <v>8</v>
      </c>
      <c r="F15" s="92">
        <f>IF(E15="","",VLOOKUP("IPSA "&amp;E15,'ICSC levels'!A14:H21,6,FALSE))</f>
        <v>3500</v>
      </c>
      <c r="G15" s="90">
        <f>IF(E15="","",VLOOKUP("IPSA "&amp;E15,'ICSC levels'!A14:H21,7,FALSE))</f>
        <v>3875</v>
      </c>
      <c r="H15" s="90">
        <f>IF(E15="","",VLOOKUP("IPSA "&amp;E15,'ICSC levels'!A14:H21,8,FALSE))</f>
        <v>4250</v>
      </c>
      <c r="I15" s="41"/>
      <c r="J15" s="36"/>
      <c r="K15" s="164" t="str">
        <f>IF(OR(F15="",E16=""),"",IF(OR(E16&lt;F15,E16&gt;H15),"Note: the salary is outside the salary band",""))</f>
        <v/>
      </c>
      <c r="L15" s="36"/>
      <c r="M15" s="36"/>
      <c r="N15" s="36"/>
      <c r="O15" s="36"/>
      <c r="P15" s="36"/>
      <c r="Q15" s="36"/>
      <c r="R15" s="36"/>
      <c r="S15" s="36"/>
      <c r="T15" s="36"/>
    </row>
    <row r="16" spans="1:20" x14ac:dyDescent="0.35">
      <c r="A16" s="36"/>
      <c r="B16" s="39"/>
      <c r="C16" s="34" t="s">
        <v>59</v>
      </c>
      <c r="D16" s="37"/>
      <c r="E16" s="222"/>
      <c r="F16" s="223"/>
      <c r="G16" s="223"/>
      <c r="H16" s="224"/>
      <c r="I16" s="40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x14ac:dyDescent="0.35">
      <c r="A17" s="36"/>
      <c r="B17" s="39"/>
      <c r="C17" s="34" t="str">
        <f>IF(OR(E9=100,E16=""),"","Salary (Part Time "&amp;E9&amp;"%)")</f>
        <v/>
      </c>
      <c r="D17" s="37"/>
      <c r="E17" s="231">
        <f>IF(E9=100,0,E16*E9%)</f>
        <v>0</v>
      </c>
      <c r="F17" s="231"/>
      <c r="G17" s="231"/>
      <c r="H17" s="231"/>
      <c r="I17" s="40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x14ac:dyDescent="0.35">
      <c r="A18" s="36"/>
      <c r="B18" s="39"/>
      <c r="C18" s="32" t="s">
        <v>597</v>
      </c>
      <c r="D18" s="37"/>
      <c r="E18" s="232"/>
      <c r="F18" s="232"/>
      <c r="G18" s="232"/>
      <c r="H18" s="232"/>
      <c r="I18" s="40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x14ac:dyDescent="0.35">
      <c r="A19" s="36"/>
      <c r="B19" s="39"/>
      <c r="C19" s="35" t="s">
        <v>846</v>
      </c>
      <c r="D19" s="37"/>
      <c r="E19" s="225"/>
      <c r="F19" s="226"/>
      <c r="G19" s="226"/>
      <c r="H19" s="227"/>
      <c r="I19" s="40"/>
      <c r="J19" s="246" t="s">
        <v>987</v>
      </c>
      <c r="K19" s="63"/>
      <c r="L19" s="36"/>
      <c r="M19" s="36"/>
      <c r="N19" s="36"/>
      <c r="O19" s="36"/>
      <c r="P19" s="36"/>
      <c r="Q19" s="36"/>
      <c r="R19" s="36"/>
      <c r="S19" s="36"/>
      <c r="T19" s="36"/>
    </row>
    <row r="20" spans="1:20" x14ac:dyDescent="0.35">
      <c r="A20" s="36"/>
      <c r="B20" s="39"/>
      <c r="C20" s="35" t="s">
        <v>596</v>
      </c>
      <c r="D20" s="37"/>
      <c r="E20" s="228" t="str">
        <f>IF(E19="","",IF(E19&gt;50,50,E19))</f>
        <v/>
      </c>
      <c r="F20" s="229"/>
      <c r="G20" s="229"/>
      <c r="H20" s="230"/>
      <c r="I20" s="40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x14ac:dyDescent="0.35">
      <c r="A21" s="36"/>
      <c r="B21" s="39"/>
      <c r="C21" s="35" t="s">
        <v>595</v>
      </c>
      <c r="D21" s="37"/>
      <c r="E21" s="221">
        <f>IF(E19="",0,E16*E20%)</f>
        <v>0</v>
      </c>
      <c r="F21" s="215"/>
      <c r="G21" s="215"/>
      <c r="H21" s="216"/>
      <c r="I21" s="40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x14ac:dyDescent="0.35">
      <c r="A22" s="36"/>
      <c r="B22" s="39"/>
      <c r="C22" s="35" t="str">
        <f>IF(OR(E9=100,E19=0),"","Post Adjustment (Part Time "&amp;E9&amp;"%)")</f>
        <v/>
      </c>
      <c r="D22" s="37"/>
      <c r="E22" s="231">
        <f>IF(E9=100,0,E21*E9%)</f>
        <v>0</v>
      </c>
      <c r="F22" s="231"/>
      <c r="G22" s="231"/>
      <c r="H22" s="231"/>
      <c r="I22" s="40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1:20" ht="15" thickBot="1" x14ac:dyDescent="0.4">
      <c r="A23" s="36"/>
      <c r="B23" s="39"/>
      <c r="C23" s="46" t="s">
        <v>585</v>
      </c>
      <c r="D23" s="37"/>
      <c r="E23" s="243"/>
      <c r="F23" s="243"/>
      <c r="G23" s="243"/>
      <c r="H23" s="243"/>
      <c r="I23" s="40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5" thickBot="1" x14ac:dyDescent="0.4">
      <c r="A24" s="36"/>
      <c r="B24" s="39"/>
      <c r="C24" s="35" t="s">
        <v>60</v>
      </c>
      <c r="D24" s="37"/>
      <c r="E24" s="73"/>
      <c r="F24" s="215">
        <f>IF(E24="",0,VLOOKUP(E24,'Reference tables'!B17:C18,2,FALSE))</f>
        <v>0</v>
      </c>
      <c r="G24" s="215"/>
      <c r="H24" s="216"/>
      <c r="I24" s="40"/>
      <c r="J24" s="62" t="s">
        <v>582</v>
      </c>
      <c r="K24" s="63"/>
      <c r="L24" s="72"/>
      <c r="M24" s="36"/>
      <c r="N24" s="36"/>
      <c r="O24" s="36"/>
      <c r="P24" s="36"/>
      <c r="Q24" s="36"/>
      <c r="R24" s="36"/>
      <c r="S24" s="36"/>
      <c r="T24" s="36"/>
    </row>
    <row r="25" spans="1:20" ht="15" thickBot="1" x14ac:dyDescent="0.4">
      <c r="A25" s="36"/>
      <c r="B25" s="39"/>
      <c r="C25" s="35" t="str">
        <f>IF(E9=100,"Danger Allowance","Danger All. (full amount/Part Time)")</f>
        <v>Danger Allowance</v>
      </c>
      <c r="D25" s="37"/>
      <c r="E25" s="73"/>
      <c r="F25" s="215">
        <f>IF(E25="Yes",'Reference tables'!C20,0)</f>
        <v>0</v>
      </c>
      <c r="G25" s="215"/>
      <c r="H25" s="216"/>
      <c r="I25" s="40"/>
      <c r="J25" s="62" t="s">
        <v>582</v>
      </c>
      <c r="K25" s="63"/>
      <c r="L25" s="36"/>
      <c r="M25" s="36"/>
      <c r="N25" s="36"/>
      <c r="O25" s="36"/>
      <c r="P25" s="36"/>
      <c r="Q25" s="36"/>
      <c r="R25" s="36"/>
      <c r="S25" s="36"/>
      <c r="T25" s="36"/>
    </row>
    <row r="26" spans="1:20" x14ac:dyDescent="0.35">
      <c r="A26" s="36"/>
      <c r="B26" s="39"/>
      <c r="C26" s="34" t="str">
        <f>IF(OR(E9=100,F24=0),"","Hardship allowance (Part Time "&amp;E9&amp;"%)")</f>
        <v/>
      </c>
      <c r="D26" s="37"/>
      <c r="E26" s="231">
        <f>IF(E9=100,0,F24*E9%)</f>
        <v>0</v>
      </c>
      <c r="F26" s="231"/>
      <c r="G26" s="231"/>
      <c r="H26" s="231"/>
      <c r="I26" s="40"/>
      <c r="J26" s="36"/>
      <c r="K26" s="36"/>
      <c r="L26" s="72"/>
      <c r="M26" s="36"/>
      <c r="N26" s="36"/>
      <c r="O26" s="36"/>
      <c r="P26" s="36"/>
      <c r="Q26" s="36"/>
      <c r="R26" s="36"/>
      <c r="S26" s="36"/>
      <c r="T26" s="36"/>
    </row>
    <row r="27" spans="1:20" x14ac:dyDescent="0.35">
      <c r="A27" s="36"/>
      <c r="B27" s="39"/>
      <c r="C27" s="32" t="s">
        <v>6</v>
      </c>
      <c r="D27" s="37"/>
      <c r="E27" s="232"/>
      <c r="F27" s="232"/>
      <c r="G27" s="232"/>
      <c r="H27" s="232"/>
      <c r="I27" s="40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0" x14ac:dyDescent="0.35">
      <c r="A28" s="36"/>
      <c r="B28" s="39"/>
      <c r="C28" s="34" t="str">
        <f>IF(E9=100,"Health insurance subsidy","Health Insurance subsidy (Part Time "&amp;E9&amp;"%)")</f>
        <v>Health insurance subsidy</v>
      </c>
      <c r="D28" s="37"/>
      <c r="E28" s="221">
        <f>IF(OR(E7=Data!A4,E7=Data!A5),0,250*E9%)</f>
        <v>0</v>
      </c>
      <c r="F28" s="215"/>
      <c r="G28" s="215"/>
      <c r="H28" s="216"/>
      <c r="I28" s="40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0" x14ac:dyDescent="0.35">
      <c r="A29" s="36"/>
      <c r="B29" s="39"/>
      <c r="C29" s="33"/>
      <c r="D29" s="37"/>
      <c r="E29" s="232"/>
      <c r="F29" s="232"/>
      <c r="G29" s="232"/>
      <c r="H29" s="232"/>
      <c r="I29" s="40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x14ac:dyDescent="0.35">
      <c r="A30" s="36"/>
      <c r="B30" s="39"/>
      <c r="C30" s="32" t="s">
        <v>602</v>
      </c>
      <c r="D30" s="37"/>
      <c r="E30" s="220" t="str">
        <f>IF(E7="","",IF(E6="International PSA","NA",IF($E$7="Short-term contract (below 6 months)","NA for short-term contract",IF(E6="National PSA",8.33%*E16,""))))</f>
        <v>NA</v>
      </c>
      <c r="F30" s="220"/>
      <c r="G30" s="220"/>
      <c r="H30" s="220"/>
      <c r="I30" s="40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0" x14ac:dyDescent="0.35">
      <c r="A31" s="36"/>
      <c r="B31" s="39"/>
      <c r="C31" s="32"/>
      <c r="D31" s="37"/>
      <c r="E31" s="184"/>
      <c r="F31" s="184"/>
      <c r="G31" s="184"/>
      <c r="H31" s="184"/>
      <c r="I31" s="4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x14ac:dyDescent="0.35">
      <c r="A32" s="36"/>
      <c r="B32" s="39"/>
      <c r="C32" s="32" t="str">
        <f>IF(OR(E7=Data!A4,E7=Data!A5),"Remuneration (daily rate)","")</f>
        <v>Remuneration (daily rate)</v>
      </c>
      <c r="D32" s="37"/>
      <c r="E32" s="209" t="e">
        <f>IF(OR(E7=Data!A4,E7=Data!A5),E33/21.75,0)</f>
        <v>#VALUE!</v>
      </c>
      <c r="F32" s="210"/>
      <c r="G32" s="210"/>
      <c r="H32" s="211"/>
      <c r="I32" s="40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0" x14ac:dyDescent="0.35">
      <c r="A33" s="36"/>
      <c r="B33" s="39"/>
      <c r="C33" s="32" t="str">
        <f>IF(E9=100,"Total remuneration (month)","Total (month/Part time)")</f>
        <v>Total remuneration (month)</v>
      </c>
      <c r="D33" s="37"/>
      <c r="E33" s="209" t="str">
        <f>IF(E16="","",IF(E9=100,SUM(E16+E21+F24+F25+E28),SUM(E17+E22+F25+E26+E28)))</f>
        <v/>
      </c>
      <c r="F33" s="210"/>
      <c r="G33" s="210"/>
      <c r="H33" s="211"/>
      <c r="I33" s="40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x14ac:dyDescent="0.35">
      <c r="A34" s="36"/>
      <c r="B34" s="39"/>
      <c r="C34" s="32" t="s">
        <v>598</v>
      </c>
      <c r="D34" s="37"/>
      <c r="E34" s="209" t="str">
        <f>IF(E16="","",E8*E33)</f>
        <v/>
      </c>
      <c r="F34" s="210"/>
      <c r="G34" s="210"/>
      <c r="H34" s="211"/>
      <c r="I34" s="40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8.5" customHeight="1" thickBot="1" x14ac:dyDescent="0.4">
      <c r="A35" s="36"/>
      <c r="B35" s="43"/>
      <c r="C35" s="44"/>
      <c r="D35" s="44"/>
      <c r="E35" s="44"/>
      <c r="F35" s="44"/>
      <c r="G35" s="44"/>
      <c r="H35" s="44"/>
      <c r="I35" s="45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5" thickTop="1" x14ac:dyDescent="0.3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:20" x14ac:dyDescent="0.35">
      <c r="M37" s="36"/>
      <c r="N37" s="36"/>
      <c r="O37" s="36"/>
      <c r="P37" s="36"/>
      <c r="Q37" s="36"/>
      <c r="R37" s="36"/>
      <c r="S37" s="36"/>
      <c r="T37" s="36"/>
    </row>
    <row r="44" spans="1:20" x14ac:dyDescent="0.35">
      <c r="J44" s="2"/>
    </row>
  </sheetData>
  <sheetProtection sheet="1" objects="1" scenarios="1"/>
  <mergeCells count="28">
    <mergeCell ref="E32:H32"/>
    <mergeCell ref="B3:I3"/>
    <mergeCell ref="E6:H6"/>
    <mergeCell ref="E7:H7"/>
    <mergeCell ref="E11:H11"/>
    <mergeCell ref="E9:H9"/>
    <mergeCell ref="E10:H10"/>
    <mergeCell ref="E12:H12"/>
    <mergeCell ref="E18:H18"/>
    <mergeCell ref="E22:H22"/>
    <mergeCell ref="E23:H23"/>
    <mergeCell ref="E26:H26"/>
    <mergeCell ref="K7:P9"/>
    <mergeCell ref="E34:H34"/>
    <mergeCell ref="B4:I4"/>
    <mergeCell ref="F25:H25"/>
    <mergeCell ref="E8:H8"/>
    <mergeCell ref="E33:H33"/>
    <mergeCell ref="E30:H30"/>
    <mergeCell ref="E28:H28"/>
    <mergeCell ref="E21:H21"/>
    <mergeCell ref="E16:H16"/>
    <mergeCell ref="E19:H19"/>
    <mergeCell ref="E20:H20"/>
    <mergeCell ref="F24:H24"/>
    <mergeCell ref="E17:H17"/>
    <mergeCell ref="E27:H27"/>
    <mergeCell ref="E29:H29"/>
  </mergeCells>
  <conditionalFormatting sqref="E17:H17">
    <cfRule type="cellIs" dxfId="11" priority="13" operator="equal">
      <formula>0</formula>
    </cfRule>
    <cfRule type="cellIs" dxfId="10" priority="14" operator="greaterThan">
      <formula>0</formula>
    </cfRule>
  </conditionalFormatting>
  <conditionalFormatting sqref="E22:H22">
    <cfRule type="cellIs" dxfId="9" priority="11" operator="equal">
      <formula>0</formula>
    </cfRule>
    <cfRule type="cellIs" dxfId="8" priority="12" operator="greaterThan">
      <formula>0</formula>
    </cfRule>
  </conditionalFormatting>
  <conditionalFormatting sqref="E26:H26">
    <cfRule type="cellIs" dxfId="7" priority="9" operator="equal">
      <formula>0</formula>
    </cfRule>
    <cfRule type="cellIs" dxfId="6" priority="10" operator="greaterThan">
      <formula>0</formula>
    </cfRule>
  </conditionalFormatting>
  <conditionalFormatting sqref="E21:H21">
    <cfRule type="cellIs" dxfId="5" priority="8" operator="equal">
      <formula>0</formula>
    </cfRule>
  </conditionalFormatting>
  <conditionalFormatting sqref="F24:H24">
    <cfRule type="cellIs" dxfId="4" priority="7" operator="equal">
      <formula>0</formula>
    </cfRule>
  </conditionalFormatting>
  <conditionalFormatting sqref="F25:H25">
    <cfRule type="cellIs" dxfId="3" priority="6" operator="equal">
      <formula>0</formula>
    </cfRule>
  </conditionalFormatting>
  <conditionalFormatting sqref="E28:H28">
    <cfRule type="cellIs" dxfId="2" priority="5" operator="equal">
      <formula>0</formula>
    </cfRule>
  </conditionalFormatting>
  <conditionalFormatting sqref="E32:H32">
    <cfRule type="cellIs" dxfId="1" priority="2" operator="greaterThan">
      <formula>1</formula>
    </cfRule>
    <cfRule type="cellIs" dxfId="0" priority="1" operator="equal">
      <formula>0</formula>
    </cfRule>
  </conditionalFormatting>
  <dataValidations count="14">
    <dataValidation type="decimal" allowBlank="1" showInputMessage="1" showErrorMessage="1" promptTitle="Post Adjustment" prompt="Enter post adjustment for the month of January for the year." sqref="E19:H19" xr:uid="{62D22DAD-C2AB-40B3-A32E-85161F5A815E}">
      <formula1>0</formula1>
      <formula2>99</formula2>
    </dataValidation>
    <dataValidation type="list" allowBlank="1" showInputMessage="1" showErrorMessage="1" promptTitle="Hardship" prompt="Select Hardship classification, only applicable for D and E classifications" sqref="E24" xr:uid="{A956DDEC-37BA-4357-9FB2-DC81474A13A0}">
      <formula1>"D,E"</formula1>
    </dataValidation>
    <dataValidation type="list" allowBlank="1" showInputMessage="1" showErrorMessage="1" promptTitle="Danger Allowance" prompt="Select 'yes' if Danger Pay applies to the duty station as per ICSC circular" sqref="E25" xr:uid="{E21E9D8B-83E8-4AED-B7EE-EF1561F1A93F}">
      <formula1>"Yes,No"</formula1>
    </dataValidation>
    <dataValidation type="whole" allowBlank="1" showInputMessage="1" showErrorMessage="1" errorTitle="Warning" error="Please only enter numbers from 10-100 without using % or other characters" promptTitle="Part Time" prompt="Input part-time percentage if applicable from 10-100% in increments of 10s, otherwise keep at 100%. The entry reflects in pay and benefits below. " sqref="E9:H9" xr:uid="{5DB8F5CB-4B0C-4119-A4D2-EA0E9D4F93DD}">
      <formula1>0</formula1>
      <formula2>100</formula2>
    </dataValidation>
    <dataValidation type="list" allowBlank="1" showInputMessage="1" showErrorMessage="1" promptTitle="Length of contract" prompt="Select length of contract in months" sqref="E8:H8" xr:uid="{2D966A77-B3BD-4D5D-BB3D-877E45B247E3}">
      <formula1>"1,2,3,4,5,6,7,8,9,10,11,12"</formula1>
    </dataValidation>
    <dataValidation allowBlank="1" showInputMessage="1" showErrorMessage="1" promptTitle="Salary" prompt="Enter the suitable salary within the applicable band and level, taking into consideration complexity, scarcity of skills." sqref="E16:H16" xr:uid="{8B62D622-E021-48E4-8180-CE62F02F488C}"/>
    <dataValidation allowBlank="1" showInputMessage="1" showErrorMessage="1" promptTitle="Duty Station" prompt="Enter the duty station if not available in the above dropdown" sqref="E12:H12" xr:uid="{7CC59442-346C-4CEF-B59B-F96D0285A150}"/>
    <dataValidation allowBlank="1" showInputMessage="1" showErrorMessage="1" promptTitle="Daily rate" prompt="Do not enter any data in this field. This is an automated figure from the above entries." sqref="E33:H33" xr:uid="{4D1450A5-9A18-42EC-80FA-033422AE37C3}"/>
    <dataValidation allowBlank="1" showInputMessage="1" showErrorMessage="1" promptTitle="Contract duration rate" prompt="Do not enter any data in this field. This is an automated figure from the above entries." sqref="E34:H34" xr:uid="{E3B0F1D5-6902-49E1-B417-7C27025B66D3}"/>
    <dataValidation allowBlank="1" showInputMessage="1" showErrorMessage="1" promptTitle="Health insurance" prompt="Do not enter any data in this field. This is a standard that applies to all 'Regular' IPSAs. Not applicable for short-term IPSAs." sqref="E28:H28" xr:uid="{77A55C79-FE2A-4E7A-8ED8-E9EF6C083288}"/>
    <dataValidation allowBlank="1" showInputMessage="1" showErrorMessage="1" promptTitle="Cost of living (adjusted)" prompt="Do not enter any data in this field, this is to ensure the cap of 50% is applied." sqref="E20:H20" xr:uid="{2BC7BA99-38E9-417B-91F2-D34DC361ED25}"/>
    <dataValidation allowBlank="1" showInputMessage="1" showErrorMessage="1" promptTitle="Cost of living" prompt="Do not enter any data in this field. This is an automated figure from the above entries." sqref="E21:H21" xr:uid="{8D792FDD-61DD-4D31-8B93-0D2C54BB31E6}"/>
    <dataValidation allowBlank="1" showInputMessage="1" showErrorMessage="1" promptTitle="Hardship" prompt="Do not enter any data in this field. This is an automated figure from the above entries." sqref="F24:H24" xr:uid="{102E6A4E-F84D-46BA-810A-799F897355AF}"/>
    <dataValidation allowBlank="1" showInputMessage="1" showErrorMessage="1" promptTitle="Danger allowance" prompt="Do not enter any data in this field. This is an automated figure from the above entries." sqref="F25:H25" xr:uid="{E1F97623-0E4C-4412-B434-1D3C18A23AB1}"/>
  </dataValidations>
  <hyperlinks>
    <hyperlink ref="J19" r:id="rId1" display="Link" xr:uid="{8002DF0D-1CEC-411A-BC66-3FAFCB8883A3}"/>
    <hyperlink ref="J25" r:id="rId2" xr:uid="{798DCD74-5881-4E83-9051-416A05D5DDC1}"/>
    <hyperlink ref="J24" r:id="rId3" xr:uid="{BCEE1AD9-92C6-45C9-9B83-1A8D81089363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4"/>
  <ignoredErrors>
    <ignoredError sqref="E34" evalError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Band" prompt="Select Band level (I - IV)" xr:uid="{A48E8340-9F25-43DD-8BCA-DC9B2166DDC7}">
          <x14:formula1>
            <xm:f>'ICSC levels'!$D$6:$D$9</xm:f>
          </x14:formula1>
          <xm:sqref>E14</xm:sqref>
        </x14:dataValidation>
        <x14:dataValidation type="list" allowBlank="1" showInputMessage="1" showErrorMessage="1" promptTitle="Level" prompt="Select IPSA level within the above band" xr:uid="{36C655BA-3270-44C9-A584-8CB324E18B21}">
          <x14:formula1>
            <xm:f>'Reference tables'!$C$13:$C$14</xm:f>
          </x14:formula1>
          <xm:sqref>E15</xm:sqref>
        </x14:dataValidation>
        <x14:dataValidation type="list" allowBlank="1" showInputMessage="1" showErrorMessage="1" promptTitle="Duty station" prompt="Select duty station for PSA (office duty station if office-based, or home duty station if home-based)._x000a_" xr:uid="{1845F981-D04C-490A-B1CD-9E6A809554F4}">
          <x14:formula1>
            <xm:f>Data!$A$15:$A$659</xm:f>
          </x14:formula1>
          <xm:sqref>E11:H11</xm:sqref>
        </x14:dataValidation>
        <x14:dataValidation type="list" allowBlank="1" showInputMessage="1" showErrorMessage="1" promptTitle="Select type of PSA" prompt="Select category (only International PSA is functional for now)" xr:uid="{E54D4DEC-23DF-404E-A200-2FDD2B6936C7}">
          <x14:formula1>
            <xm:f>Data!$A$8:$A$11</xm:f>
          </x14:formula1>
          <xm:sqref>E6:H6</xm:sqref>
        </x14:dataValidation>
        <x14:dataValidation type="list" allowBlank="1" showInputMessage="1" showErrorMessage="1" promptTitle="Select contract type" prompt="Select Regular contract or Short-term below 3 months or Short-term between 3-6 months (note: difference in benefits but not in pay)" xr:uid="{AFE5E722-7053-4852-86F4-015C791EE3A2}">
          <x14:formula1>
            <xm:f>Data!$A$3:$A$5</xm:f>
          </x14:formula1>
          <xm:sqref>E7:H7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72877-A46E-4028-9E0D-B12706D30A9C}">
  <sheetPr>
    <pageSetUpPr fitToPage="1"/>
  </sheetPr>
  <dimension ref="A1:E35"/>
  <sheetViews>
    <sheetView zoomScale="90" zoomScaleNormal="90" workbookViewId="0">
      <selection activeCell="J16" sqref="J16"/>
    </sheetView>
  </sheetViews>
  <sheetFormatPr defaultRowHeight="14.5" x14ac:dyDescent="0.35"/>
  <cols>
    <col min="1" max="1" width="53" customWidth="1"/>
    <col min="2" max="2" width="12.08984375" customWidth="1"/>
    <col min="3" max="3" width="7.90625" customWidth="1"/>
    <col min="4" max="4" width="13.08984375" customWidth="1"/>
    <col min="5" max="5" width="30.90625" customWidth="1"/>
  </cols>
  <sheetData>
    <row r="1" spans="1:5" ht="18.5" x14ac:dyDescent="0.45">
      <c r="A1" s="74" t="s">
        <v>603</v>
      </c>
      <c r="B1" s="75"/>
      <c r="C1" s="75"/>
      <c r="D1" s="75"/>
      <c r="E1" s="76"/>
    </row>
    <row r="2" spans="1:5" ht="18.5" x14ac:dyDescent="0.45">
      <c r="A2" s="77" t="s">
        <v>604</v>
      </c>
      <c r="B2" s="78"/>
      <c r="C2" s="78"/>
      <c r="D2" s="78"/>
      <c r="E2" s="79"/>
    </row>
    <row r="3" spans="1:5" x14ac:dyDescent="0.35">
      <c r="A3" s="80" t="s">
        <v>651</v>
      </c>
      <c r="E3" s="81" t="s">
        <v>605</v>
      </c>
    </row>
    <row r="4" spans="1:5" ht="15" thickBot="1" x14ac:dyDescent="0.4">
      <c r="A4" s="244" t="s">
        <v>644</v>
      </c>
      <c r="B4" s="245"/>
      <c r="E4" s="82"/>
    </row>
    <row r="5" spans="1:5" ht="31.5" thickBot="1" x14ac:dyDescent="0.4">
      <c r="A5" s="83" t="s">
        <v>606</v>
      </c>
      <c r="B5" s="84" t="s">
        <v>607</v>
      </c>
      <c r="C5" s="85" t="s">
        <v>608</v>
      </c>
      <c r="D5" s="86" t="s">
        <v>609</v>
      </c>
      <c r="E5" s="87" t="s">
        <v>610</v>
      </c>
    </row>
    <row r="6" spans="1:5" ht="15" thickBot="1" x14ac:dyDescent="0.4">
      <c r="A6" s="97" t="s">
        <v>611</v>
      </c>
      <c r="B6" s="98"/>
      <c r="C6" s="99"/>
      <c r="D6" s="100"/>
      <c r="E6" s="101"/>
    </row>
    <row r="7" spans="1:5" ht="15" thickBot="1" x14ac:dyDescent="0.4">
      <c r="A7" s="102" t="s">
        <v>612</v>
      </c>
      <c r="B7" s="103">
        <f>'1- PSA Remun Calculator'!E16*'1- PSA Remun Calculator'!E9%</f>
        <v>0</v>
      </c>
      <c r="C7" s="104"/>
      <c r="D7" s="103">
        <f>B7*'1- PSA Remun Calculator'!E8</f>
        <v>0</v>
      </c>
      <c r="E7" s="105" t="s">
        <v>613</v>
      </c>
    </row>
    <row r="8" spans="1:5" ht="15" thickBot="1" x14ac:dyDescent="0.4">
      <c r="A8" s="106"/>
      <c r="B8" s="107"/>
      <c r="C8" s="108"/>
      <c r="D8" s="109"/>
      <c r="E8" s="110"/>
    </row>
    <row r="9" spans="1:5" ht="15" thickBot="1" x14ac:dyDescent="0.4">
      <c r="A9" s="111" t="s">
        <v>614</v>
      </c>
      <c r="B9" s="112"/>
      <c r="C9" s="113"/>
      <c r="D9" s="114"/>
      <c r="E9" s="115"/>
    </row>
    <row r="10" spans="1:5" ht="15" thickBot="1" x14ac:dyDescent="0.4">
      <c r="A10" s="116" t="s">
        <v>597</v>
      </c>
      <c r="B10" s="103">
        <f>'1- PSA Remun Calculator'!E21*'1- PSA Remun Calculator'!E9%</f>
        <v>0</v>
      </c>
      <c r="C10" s="117"/>
      <c r="D10" s="103">
        <f>B10*'1- PSA Remun Calculator'!E8</f>
        <v>0</v>
      </c>
      <c r="E10" s="118"/>
    </row>
    <row r="11" spans="1:5" ht="15" thickBot="1" x14ac:dyDescent="0.4">
      <c r="A11" s="102" t="s">
        <v>615</v>
      </c>
      <c r="B11" s="103">
        <f>IF(OR('1- PSA Remun Calculator'!E7=Data!A4,'1- PSA Remun Calculator'!E7=Data!A5),0,'1- PSA Remun Calculator'!E28)</f>
        <v>0</v>
      </c>
      <c r="C11" s="119"/>
      <c r="D11" s="103">
        <f>B11*'1- PSA Remun Calculator'!E8</f>
        <v>0</v>
      </c>
      <c r="E11" s="120"/>
    </row>
    <row r="12" spans="1:5" ht="15" thickBot="1" x14ac:dyDescent="0.4">
      <c r="A12" s="102" t="s">
        <v>616</v>
      </c>
      <c r="B12" s="181">
        <v>8.8800000000000008</v>
      </c>
      <c r="C12" s="119"/>
      <c r="D12" s="103">
        <f>B12*'1- PSA Remun Calculator'!E8</f>
        <v>62.160000000000004</v>
      </c>
      <c r="E12" s="120"/>
    </row>
    <row r="13" spans="1:5" ht="15" thickBot="1" x14ac:dyDescent="0.4">
      <c r="A13" s="102" t="s">
        <v>617</v>
      </c>
      <c r="B13" s="121"/>
      <c r="C13" s="119"/>
      <c r="D13" s="122"/>
      <c r="E13" s="120"/>
    </row>
    <row r="14" spans="1:5" ht="15" thickBot="1" x14ac:dyDescent="0.4">
      <c r="A14" s="123" t="s">
        <v>618</v>
      </c>
      <c r="B14" s="181">
        <f>IF('1- PSA Remun Calculator'!E7=Data!A5,0,IF(B23&gt;0,0,(B7+B10)*C14))</f>
        <v>0</v>
      </c>
      <c r="C14" s="119">
        <v>0.04</v>
      </c>
      <c r="D14" s="103">
        <f>B14*'1- PSA Remun Calculator'!E8</f>
        <v>0</v>
      </c>
      <c r="E14" s="120"/>
    </row>
    <row r="15" spans="1:5" ht="15" thickBot="1" x14ac:dyDescent="0.4">
      <c r="A15" s="123" t="s">
        <v>619</v>
      </c>
      <c r="B15" s="181">
        <f>IF('1- PSA Remun Calculator'!E7=Data!A5,0,IF(B23&gt;0,(B7+B10)*C15,0))</f>
        <v>0</v>
      </c>
      <c r="C15" s="119">
        <v>0.06</v>
      </c>
      <c r="D15" s="103">
        <f>B15*'1- PSA Remun Calculator'!E8</f>
        <v>0</v>
      </c>
      <c r="E15" s="120"/>
    </row>
    <row r="16" spans="1:5" ht="15" thickBot="1" x14ac:dyDescent="0.4">
      <c r="A16" s="102" t="s">
        <v>620</v>
      </c>
      <c r="B16" s="165">
        <f>(B7+B10)*C16</f>
        <v>0</v>
      </c>
      <c r="C16" s="119">
        <v>5.0000000000000001E-4</v>
      </c>
      <c r="D16" s="103">
        <f>B16*'1- PSA Remun Calculator'!E8</f>
        <v>0</v>
      </c>
      <c r="E16" s="120"/>
    </row>
    <row r="17" spans="1:5" ht="15" thickBot="1" x14ac:dyDescent="0.4">
      <c r="A17" s="102" t="s">
        <v>621</v>
      </c>
      <c r="B17" s="181">
        <f>IF(OR('1- PSA Remun Calculator'!E7=Data!A4,'1- PSA Remun Calculator'!E7=Data!A5),0,(B7+B10)*C17)</f>
        <v>0</v>
      </c>
      <c r="C17" s="119">
        <v>1.4999999999999999E-2</v>
      </c>
      <c r="D17" s="103">
        <f>B17*'1- PSA Remun Calculator'!E8</f>
        <v>0</v>
      </c>
      <c r="E17" s="120"/>
    </row>
    <row r="18" spans="1:5" ht="15" thickBot="1" x14ac:dyDescent="0.4">
      <c r="A18" s="124" t="s">
        <v>622</v>
      </c>
      <c r="B18" s="181">
        <f>IF(OR('1- PSA Remun Calculator'!E7=Data!A4,'1- PSA Remun Calculator'!E7=Data!A5),0,13.84)</f>
        <v>0</v>
      </c>
      <c r="C18" s="125"/>
      <c r="D18" s="103">
        <f>B18*'1- PSA Remun Calculator'!E8</f>
        <v>0</v>
      </c>
      <c r="E18" s="126"/>
    </row>
    <row r="19" spans="1:5" ht="15" thickBot="1" x14ac:dyDescent="0.4">
      <c r="A19" s="127" t="s">
        <v>623</v>
      </c>
      <c r="B19" s="181">
        <f>IF(OR('1- PSA Remun Calculator'!E7=Data!A4,'1- PSA Remun Calculator'!E7=Data!A5),0,(B7+B10)*C19)</f>
        <v>0</v>
      </c>
      <c r="C19" s="119">
        <v>3.5000000000000001E-3</v>
      </c>
      <c r="D19" s="103">
        <f>B19*'1- PSA Remun Calculator'!E8</f>
        <v>0</v>
      </c>
      <c r="E19" s="128"/>
    </row>
    <row r="20" spans="1:5" ht="15" thickBot="1" x14ac:dyDescent="0.4">
      <c r="A20" s="129" t="s">
        <v>624</v>
      </c>
      <c r="B20" s="130"/>
      <c r="C20" s="113">
        <v>2.5000000000000001E-3</v>
      </c>
      <c r="D20" s="131"/>
      <c r="E20" s="132" t="s">
        <v>625</v>
      </c>
    </row>
    <row r="21" spans="1:5" ht="15" thickBot="1" x14ac:dyDescent="0.4">
      <c r="A21" s="102" t="s">
        <v>626</v>
      </c>
      <c r="B21" s="182">
        <f>IF(OR('1- PSA Remun Calculator'!E7=Data!A4,'1- PSA Remun Calculator'!E7=Data!A5),0,6.6)</f>
        <v>0</v>
      </c>
      <c r="C21" s="119"/>
      <c r="D21" s="103">
        <f>B21*'1- PSA Remun Calculator'!E8</f>
        <v>0</v>
      </c>
      <c r="E21" s="120"/>
    </row>
    <row r="22" spans="1:5" ht="15" thickBot="1" x14ac:dyDescent="0.4">
      <c r="A22" s="127" t="s">
        <v>627</v>
      </c>
      <c r="B22" s="182">
        <f>'1- PSA Remun Calculator'!F25</f>
        <v>0</v>
      </c>
      <c r="C22" s="119"/>
      <c r="D22" s="103">
        <f>B22*'1- PSA Remun Calculator'!E8</f>
        <v>0</v>
      </c>
      <c r="E22" s="128" t="s">
        <v>628</v>
      </c>
    </row>
    <row r="23" spans="1:5" ht="15" thickBot="1" x14ac:dyDescent="0.4">
      <c r="A23" s="133" t="s">
        <v>629</v>
      </c>
      <c r="B23" s="183">
        <f>'1- PSA Remun Calculator'!F24</f>
        <v>0</v>
      </c>
      <c r="C23" s="134"/>
      <c r="D23" s="180">
        <f>B23*'1- PSA Remun Calculator'!E8</f>
        <v>0</v>
      </c>
      <c r="E23" s="135" t="s">
        <v>630</v>
      </c>
    </row>
    <row r="24" spans="1:5" ht="15" thickBot="1" x14ac:dyDescent="0.4">
      <c r="A24" s="136" t="s">
        <v>631</v>
      </c>
      <c r="B24" s="137"/>
      <c r="C24" s="138"/>
      <c r="D24" s="122"/>
      <c r="E24" s="139"/>
    </row>
    <row r="25" spans="1:5" ht="15" thickBot="1" x14ac:dyDescent="0.4">
      <c r="A25" s="140" t="s">
        <v>632</v>
      </c>
      <c r="B25" s="161"/>
      <c r="C25" s="117"/>
      <c r="D25" s="96">
        <f>B25</f>
        <v>0</v>
      </c>
      <c r="E25" s="156" t="s">
        <v>633</v>
      </c>
    </row>
    <row r="26" spans="1:5" ht="15" thickBot="1" x14ac:dyDescent="0.4">
      <c r="A26" s="140" t="s">
        <v>634</v>
      </c>
      <c r="B26" s="161"/>
      <c r="C26" s="117"/>
      <c r="D26" s="96">
        <f>B26</f>
        <v>0</v>
      </c>
      <c r="E26" s="156" t="s">
        <v>635</v>
      </c>
    </row>
    <row r="27" spans="1:5" x14ac:dyDescent="0.35">
      <c r="A27" s="141" t="s">
        <v>636</v>
      </c>
      <c r="B27" s="143"/>
      <c r="C27" s="119"/>
      <c r="D27" s="151"/>
      <c r="E27" s="157" t="s">
        <v>625</v>
      </c>
    </row>
    <row r="28" spans="1:5" x14ac:dyDescent="0.35">
      <c r="A28" s="141" t="s">
        <v>637</v>
      </c>
      <c r="B28" s="144"/>
      <c r="C28" s="104"/>
      <c r="D28" s="152"/>
      <c r="E28" s="157" t="s">
        <v>625</v>
      </c>
    </row>
    <row r="29" spans="1:5" x14ac:dyDescent="0.35">
      <c r="A29" s="141" t="s">
        <v>638</v>
      </c>
      <c r="B29" s="144"/>
      <c r="C29" s="148"/>
      <c r="D29" s="153"/>
      <c r="E29" s="157" t="s">
        <v>625</v>
      </c>
    </row>
    <row r="30" spans="1:5" x14ac:dyDescent="0.35">
      <c r="A30" s="141" t="s">
        <v>639</v>
      </c>
      <c r="B30" s="144"/>
      <c r="C30" s="148"/>
      <c r="D30" s="153"/>
      <c r="E30" s="157" t="s">
        <v>625</v>
      </c>
    </row>
    <row r="31" spans="1:5" x14ac:dyDescent="0.35">
      <c r="A31" s="124" t="s">
        <v>646</v>
      </c>
      <c r="B31" s="145"/>
      <c r="C31" s="119"/>
      <c r="D31" s="154"/>
      <c r="E31" s="126" t="s">
        <v>645</v>
      </c>
    </row>
    <row r="32" spans="1:5" ht="15" thickBot="1" x14ac:dyDescent="0.4">
      <c r="A32" s="133" t="s">
        <v>648</v>
      </c>
      <c r="B32" s="146"/>
      <c r="C32" s="149"/>
      <c r="D32" s="155"/>
      <c r="E32" s="158" t="s">
        <v>625</v>
      </c>
    </row>
    <row r="33" spans="1:5" ht="19.5" customHeight="1" thickBot="1" x14ac:dyDescent="0.4">
      <c r="A33" s="142" t="s">
        <v>642</v>
      </c>
      <c r="B33" s="147">
        <f>SUM(B7:B32)</f>
        <v>8.8800000000000008</v>
      </c>
      <c r="C33" s="150"/>
      <c r="D33" s="147">
        <f>SUM(D7:D32)</f>
        <v>62.160000000000004</v>
      </c>
      <c r="E33" s="159" t="s">
        <v>643</v>
      </c>
    </row>
    <row r="34" spans="1:5" x14ac:dyDescent="0.35">
      <c r="A34" s="88"/>
      <c r="B34" s="93"/>
      <c r="C34" s="94"/>
      <c r="D34" s="95"/>
      <c r="E34" s="94"/>
    </row>
    <row r="35" spans="1:5" x14ac:dyDescent="0.35">
      <c r="A35" s="160" t="s">
        <v>640</v>
      </c>
      <c r="B35" s="89" t="s">
        <v>641</v>
      </c>
      <c r="C35" s="94"/>
      <c r="D35" s="94"/>
      <c r="E35" s="94"/>
    </row>
  </sheetData>
  <sheetProtection sheet="1" objects="1" scenarios="1"/>
  <mergeCells count="1">
    <mergeCell ref="A4:B4"/>
  </mergeCells>
  <hyperlinks>
    <hyperlink ref="B35" r:id="rId1" display="https://popp.undp.org/UNDP_POPP_DOCUMENT_LIBRARY/Public/HR_Non-Staff_International Personnel Services Agreement_IPSA.docx?web=1" xr:uid="{9106B7C0-E2E6-40F7-8C4A-A84AED4886D1}"/>
  </hyperlinks>
  <pageMargins left="0.70866141732283472" right="0.70866141732283472" top="0.35433070866141736" bottom="0.35433070866141736" header="0.31496062992125984" footer="0.31496062992125984"/>
  <pageSetup paperSize="9" scale="98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191F-ED45-40B9-AC20-23A21A77D918}">
  <dimension ref="B2:B4"/>
  <sheetViews>
    <sheetView workbookViewId="0">
      <selection activeCell="B5" sqref="B5"/>
    </sheetView>
  </sheetViews>
  <sheetFormatPr defaultRowHeight="14.5" x14ac:dyDescent="0.35"/>
  <sheetData>
    <row r="2" spans="2:2" x14ac:dyDescent="0.35">
      <c r="B2" s="2" t="s">
        <v>5</v>
      </c>
    </row>
    <row r="3" spans="2:2" x14ac:dyDescent="0.35">
      <c r="B3" t="s">
        <v>24</v>
      </c>
    </row>
    <row r="4" spans="2:2" x14ac:dyDescent="0.35">
      <c r="B4" t="s">
        <v>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138B-D541-4004-8A84-EE2BA2C54940}">
  <dimension ref="B2"/>
  <sheetViews>
    <sheetView workbookViewId="0">
      <selection activeCell="B3" sqref="B3"/>
    </sheetView>
  </sheetViews>
  <sheetFormatPr defaultRowHeight="14.5" x14ac:dyDescent="0.35"/>
  <sheetData>
    <row r="2" spans="2:2" x14ac:dyDescent="0.35">
      <c r="B2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7B9F3CAAC215458FED6175F9C698D2" ma:contentTypeVersion="0" ma:contentTypeDescription="Create a new document." ma:contentTypeScope="" ma:versionID="c05fca4e9b500dc47b1f0bd89f3038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B7B6C-2E85-4080-B15C-35214C695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E02749-11AE-4411-9586-18F78EF320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D9DEA7-AE03-4B19-84B4-ACBAFC7F6D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Data</vt:lpstr>
      <vt:lpstr>PA_Multiplier</vt:lpstr>
      <vt:lpstr>Reference tables</vt:lpstr>
      <vt:lpstr>ICSC levels</vt:lpstr>
      <vt:lpstr>1- PSA Remun Calculator</vt:lpstr>
      <vt:lpstr>2- Proforma</vt:lpstr>
      <vt:lpstr>PSA proforma Separation</vt:lpstr>
      <vt:lpstr>Contract &amp; Conditions</vt:lpstr>
      <vt:lpstr>'1- PSA Remun Calculator'!Print_Area</vt:lpstr>
      <vt:lpstr>'2- Proforma'!Print_Area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Thomas.Gilmartin</dc:creator>
  <cp:lastModifiedBy>Nasser Shammout</cp:lastModifiedBy>
  <cp:lastPrinted>2021-03-02T08:08:34Z</cp:lastPrinted>
  <dcterms:created xsi:type="dcterms:W3CDTF">2020-11-05T14:59:40Z</dcterms:created>
  <dcterms:modified xsi:type="dcterms:W3CDTF">2021-03-09T08:10:44Z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0x010100837B9F3CAAC215458FED6175F9C698D2</vt:lpwstr>
  </property>
</Properties>
</file>