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225" activeTab="0"/>
  </bookViews>
  <sheets>
    <sheet name="BUDGET COMMONS SERVICES" sheetId="1" r:id="rId1"/>
    <sheet name="ANNUAL WORK PLAN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<sst xmlns="http://schemas.openxmlformats.org/spreadsheetml/2006/main" count="756" uniqueCount="89">
  <si>
    <t>Common services project budget with four services:</t>
  </si>
  <si>
    <t>Account</t>
  </si>
  <si>
    <t>Op. Unit</t>
  </si>
  <si>
    <t>Dept ID</t>
  </si>
  <si>
    <t>Fund</t>
  </si>
  <si>
    <t>Imp. Agency</t>
  </si>
  <si>
    <t>Donor</t>
  </si>
  <si>
    <t>Project</t>
  </si>
  <si>
    <t>Activity</t>
  </si>
  <si>
    <t>Amount</t>
  </si>
  <si>
    <t>%</t>
  </si>
  <si>
    <t>COD</t>
  </si>
  <si>
    <t>B0324</t>
  </si>
  <si>
    <t>001981</t>
  </si>
  <si>
    <t>00036877</t>
  </si>
  <si>
    <t>HCDH</t>
  </si>
  <si>
    <t>ILO</t>
  </si>
  <si>
    <t>UNAIDS</t>
  </si>
  <si>
    <t>WFP</t>
  </si>
  <si>
    <t>UNDP</t>
  </si>
  <si>
    <t>UNSECOORD</t>
  </si>
  <si>
    <t>UNESCO</t>
  </si>
  <si>
    <t>UNFPA</t>
  </si>
  <si>
    <t>UNOCHA</t>
  </si>
  <si>
    <t>UNOPS</t>
  </si>
  <si>
    <r>
      <t>7</t>
    </r>
    <r>
      <rPr>
        <i/>
        <vertAlign val="superscript"/>
        <sz val="10"/>
        <rFont val="Times New Roman"/>
        <family val="1"/>
      </rPr>
      <t>ème</t>
    </r>
  </si>
  <si>
    <t>Subtotal Premises</t>
  </si>
  <si>
    <t>Subtotal Communications/VSAT</t>
  </si>
  <si>
    <t>UNHCR</t>
  </si>
  <si>
    <t>FAO</t>
  </si>
  <si>
    <t>WHO</t>
  </si>
  <si>
    <t>UNICEF</t>
  </si>
  <si>
    <t>UNIFEM</t>
  </si>
  <si>
    <t>IMF</t>
  </si>
  <si>
    <t>UNDSA</t>
  </si>
  <si>
    <t>IBRD</t>
  </si>
  <si>
    <t>Subtotal Security</t>
  </si>
  <si>
    <r>
      <t>6</t>
    </r>
    <r>
      <rPr>
        <i/>
        <vertAlign val="superscript"/>
        <sz val="10"/>
        <rFont val="Times New Roman"/>
        <family val="1"/>
      </rPr>
      <t>ème</t>
    </r>
  </si>
  <si>
    <t>Subtotal Dispensary</t>
  </si>
  <si>
    <t>02300</t>
  </si>
  <si>
    <t>Total common services project budget.</t>
  </si>
  <si>
    <t>Project ID Expected Outputs</t>
  </si>
  <si>
    <t>Key Activities</t>
  </si>
  <si>
    <t>Timeframe</t>
  </si>
  <si>
    <t xml:space="preserve">Start </t>
  </si>
  <si>
    <t>End</t>
  </si>
  <si>
    <t>Responsible Party</t>
  </si>
  <si>
    <t>Planned Budget</t>
  </si>
  <si>
    <t>Budget Description</t>
  </si>
  <si>
    <t>Amount USD</t>
  </si>
  <si>
    <t>00036877 Common services Account</t>
  </si>
  <si>
    <t>Gestion Bâtiment</t>
  </si>
  <si>
    <t>01-janv-05</t>
  </si>
  <si>
    <t>UNDP(Direct Execution)</t>
  </si>
  <si>
    <t>Salaries Costs-GS Staff</t>
  </si>
  <si>
    <t>Contractual  Services-Compagnies</t>
  </si>
  <si>
    <t>Equipment and Furniture</t>
  </si>
  <si>
    <t>Communication &amp; Audio visual Equipment</t>
  </si>
  <si>
    <t>Supplies</t>
  </si>
  <si>
    <t>Rental and Maintenance-Premises</t>
  </si>
  <si>
    <t>Miscellaneous Expenses</t>
  </si>
  <si>
    <t>Salaries Costs-GS Staff/Temporary Assistances OV.</t>
  </si>
  <si>
    <t>Miscellaneous Expenses Supplies</t>
  </si>
  <si>
    <t>Communication/VSAT</t>
  </si>
  <si>
    <t>Sécurité</t>
  </si>
  <si>
    <t>Contractual services Individual</t>
  </si>
  <si>
    <t>Travel</t>
  </si>
  <si>
    <t>Rental &amp; Maintenance-Premises</t>
  </si>
  <si>
    <t xml:space="preserve">Miscellaneous Expenses </t>
  </si>
  <si>
    <t>Miscellaneous Expenses/Fuel &amp; Gaz</t>
  </si>
  <si>
    <t>UNDESA</t>
  </si>
  <si>
    <t>Miscellaneous Supplies</t>
  </si>
  <si>
    <t xml:space="preserve">Dispensaire </t>
  </si>
  <si>
    <t>Overtime costs</t>
  </si>
  <si>
    <t>Materials &amp; Goods</t>
  </si>
  <si>
    <t>UNSECOOD</t>
  </si>
  <si>
    <t>OIM</t>
  </si>
  <si>
    <t>Total common services project</t>
  </si>
  <si>
    <t>04000</t>
  </si>
  <si>
    <t>Projet Appui aux Institutions de la Transition</t>
  </si>
  <si>
    <t>Projet Global Fund</t>
  </si>
  <si>
    <t>Projet  Blaissés de Guerre</t>
  </si>
  <si>
    <t>Projet MRR</t>
  </si>
  <si>
    <t>Projet Nex</t>
  </si>
  <si>
    <t>Projet DEX</t>
  </si>
  <si>
    <t>Projet Blaissés de guerre</t>
  </si>
  <si>
    <t>Projet Appui aux Institutions de T</t>
  </si>
  <si>
    <t>Projet Blaissé de Guerre</t>
  </si>
  <si>
    <t>Projet Appui aux Institutions de 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</si>
</sst>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Vrai&quot;;&quot;Vrai&quot;;&quot;Faux&quot;"/>
    <numFmt numFmtId="179" formatCode="&quot;Actif&quot;;&quot;Actif&quot;;&quot;Inactif&quot;"/>
    <numFmt numFmtId="180" formatCode="#,##0.00;[Red]#,##0.00"/>
    <numFmt numFmtId="181" formatCode="&quot;$&quot;#,##0.00;[Red]&quot;$&quot;#,##0.00"/>
  </numFmts>
  <fonts count="42">
    <font>
      <sz val="10"/>
      <name val="Arial"/>
      <family val="0"/>
    </font>
    <font>
      <i/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1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180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81" fontId="7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0" fontId="1" fillId="33" borderId="0" xfId="0" applyFont="1" applyFill="1" applyAlignment="1" quotePrefix="1">
      <alignment horizontal="right"/>
    </xf>
    <xf numFmtId="180" fontId="1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18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C1">
      <selection activeCell="M18" sqref="M18"/>
    </sheetView>
  </sheetViews>
  <sheetFormatPr defaultColWidth="11.421875" defaultRowHeight="12.75"/>
  <cols>
    <col min="1" max="1" width="43.7109375" style="1" customWidth="1"/>
    <col min="2" max="2" width="12.8515625" style="2" customWidth="1"/>
    <col min="3" max="3" width="13.140625" style="2" customWidth="1"/>
    <col min="4" max="4" width="12.140625" style="2" customWidth="1"/>
    <col min="5" max="5" width="10.421875" style="2" customWidth="1"/>
    <col min="6" max="6" width="11.8515625" style="1" customWidth="1"/>
    <col min="7" max="7" width="16.57421875" style="1" customWidth="1"/>
    <col min="8" max="8" width="12.140625" style="1" customWidth="1"/>
    <col min="9" max="9" width="7.28125" style="1" customWidth="1"/>
    <col min="10" max="10" width="11.57421875" style="3" customWidth="1"/>
    <col min="11" max="11" width="7.57421875" style="9" customWidth="1"/>
    <col min="12" max="15" width="16.7109375" style="1" customWidth="1"/>
    <col min="16" max="16384" width="11.421875" style="1" customWidth="1"/>
  </cols>
  <sheetData>
    <row r="1" spans="1:11" ht="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3" t="s">
        <v>7</v>
      </c>
      <c r="I3" s="12" t="s">
        <v>8</v>
      </c>
      <c r="J3" s="6" t="s">
        <v>9</v>
      </c>
      <c r="K3" s="15" t="s">
        <v>10</v>
      </c>
    </row>
    <row r="4" spans="2:11" ht="14.25">
      <c r="B4" s="4" t="s">
        <v>25</v>
      </c>
      <c r="C4" s="2" t="s">
        <v>11</v>
      </c>
      <c r="D4" s="2" t="s">
        <v>12</v>
      </c>
      <c r="E4" s="2">
        <v>11920</v>
      </c>
      <c r="F4" s="5" t="s">
        <v>13</v>
      </c>
      <c r="G4" s="2" t="s">
        <v>16</v>
      </c>
      <c r="H4" s="5" t="s">
        <v>14</v>
      </c>
      <c r="I4" s="1">
        <v>1</v>
      </c>
      <c r="J4" s="3">
        <f>59927.39-3932.37</f>
        <v>55995.02</v>
      </c>
      <c r="K4" s="10">
        <f>J4/$J$14</f>
        <v>0.06987171522727303</v>
      </c>
    </row>
    <row r="5" spans="2:11" ht="14.25">
      <c r="B5" s="4" t="s">
        <v>25</v>
      </c>
      <c r="C5" s="2" t="s">
        <v>11</v>
      </c>
      <c r="D5" s="2" t="s">
        <v>12</v>
      </c>
      <c r="E5" s="2">
        <v>11920</v>
      </c>
      <c r="F5" s="5" t="s">
        <v>13</v>
      </c>
      <c r="G5" s="2" t="s">
        <v>15</v>
      </c>
      <c r="H5" s="5" t="s">
        <v>14</v>
      </c>
      <c r="I5" s="1">
        <v>1</v>
      </c>
      <c r="J5" s="3">
        <f>101735.35-10367.15</f>
        <v>91368.20000000001</v>
      </c>
      <c r="K5" s="10">
        <f aca="true" t="shared" si="0" ref="K5:K13">J5/$J$14</f>
        <v>0.11401108261464198</v>
      </c>
    </row>
    <row r="6" spans="2:11" ht="14.25">
      <c r="B6" s="4" t="s">
        <v>25</v>
      </c>
      <c r="C6" s="2" t="s">
        <v>11</v>
      </c>
      <c r="D6" s="2" t="s">
        <v>12</v>
      </c>
      <c r="E6" s="2">
        <v>11920</v>
      </c>
      <c r="F6" s="5" t="s">
        <v>13</v>
      </c>
      <c r="G6" s="2" t="s">
        <v>17</v>
      </c>
      <c r="H6" s="5" t="s">
        <v>14</v>
      </c>
      <c r="I6" s="1">
        <v>1</v>
      </c>
      <c r="J6" s="3">
        <f>29304.79-1787.44</f>
        <v>27517.350000000002</v>
      </c>
      <c r="K6" s="10">
        <f t="shared" si="0"/>
        <v>0.034336704282080834</v>
      </c>
    </row>
    <row r="7" spans="2:11" ht="14.25">
      <c r="B7" s="4" t="s">
        <v>25</v>
      </c>
      <c r="C7" s="2" t="s">
        <v>11</v>
      </c>
      <c r="D7" s="2" t="s">
        <v>12</v>
      </c>
      <c r="E7" s="2">
        <v>11920</v>
      </c>
      <c r="F7" s="5" t="s">
        <v>13</v>
      </c>
      <c r="G7" s="2" t="s">
        <v>18</v>
      </c>
      <c r="H7" s="5" t="s">
        <v>14</v>
      </c>
      <c r="I7" s="1">
        <v>1</v>
      </c>
      <c r="J7" s="3">
        <f>181178.77-20019.33</f>
        <v>161159.44</v>
      </c>
      <c r="K7" s="10">
        <f t="shared" si="0"/>
        <v>0.20109799939113865</v>
      </c>
    </row>
    <row r="8" spans="2:11" ht="14.25">
      <c r="B8" s="4" t="s">
        <v>25</v>
      </c>
      <c r="C8" s="2" t="s">
        <v>11</v>
      </c>
      <c r="D8" s="2" t="s">
        <v>12</v>
      </c>
      <c r="E8" s="5" t="s">
        <v>39</v>
      </c>
      <c r="F8" s="5" t="s">
        <v>13</v>
      </c>
      <c r="G8" s="2" t="s">
        <v>19</v>
      </c>
      <c r="H8" s="5" t="s">
        <v>14</v>
      </c>
      <c r="I8" s="1">
        <v>1</v>
      </c>
      <c r="J8" s="3">
        <f>274317.71-13942.04-5004.83-714.98</f>
        <v>254655.86000000002</v>
      </c>
      <c r="K8" s="10">
        <f t="shared" si="0"/>
        <v>0.3177647178423423</v>
      </c>
    </row>
    <row r="9" spans="2:11" ht="14.25">
      <c r="B9" s="4" t="s">
        <v>25</v>
      </c>
      <c r="C9" s="2" t="s">
        <v>11</v>
      </c>
      <c r="D9" s="2" t="s">
        <v>12</v>
      </c>
      <c r="E9" s="2">
        <v>68100</v>
      </c>
      <c r="F9" s="5" t="s">
        <v>13</v>
      </c>
      <c r="G9" s="2" t="s">
        <v>20</v>
      </c>
      <c r="H9" s="5" t="s">
        <v>14</v>
      </c>
      <c r="I9" s="1">
        <v>1</v>
      </c>
      <c r="J9" s="3">
        <f>45500.09-4289.86</f>
        <v>41210.229999999996</v>
      </c>
      <c r="K9" s="10">
        <f t="shared" si="0"/>
        <v>0.051422956095210325</v>
      </c>
    </row>
    <row r="10" spans="2:11" ht="14.25">
      <c r="B10" s="4" t="s">
        <v>25</v>
      </c>
      <c r="C10" s="2" t="s">
        <v>11</v>
      </c>
      <c r="D10" s="2" t="s">
        <v>12</v>
      </c>
      <c r="E10" s="2">
        <v>11920</v>
      </c>
      <c r="F10" s="5" t="s">
        <v>13</v>
      </c>
      <c r="G10" s="2" t="s">
        <v>21</v>
      </c>
      <c r="H10" s="5" t="s">
        <v>14</v>
      </c>
      <c r="I10" s="1">
        <v>1</v>
      </c>
      <c r="J10" s="3">
        <f>39281.99-3217.39</f>
        <v>36064.6</v>
      </c>
      <c r="K10" s="10">
        <f t="shared" si="0"/>
        <v>0.045002135207479366</v>
      </c>
    </row>
    <row r="11" spans="2:11" ht="14.25">
      <c r="B11" s="4" t="s">
        <v>25</v>
      </c>
      <c r="C11" s="2" t="s">
        <v>11</v>
      </c>
      <c r="D11" s="2" t="s">
        <v>12</v>
      </c>
      <c r="E11" s="2">
        <v>11920</v>
      </c>
      <c r="F11" s="5" t="s">
        <v>13</v>
      </c>
      <c r="G11" s="2" t="s">
        <v>22</v>
      </c>
      <c r="H11" s="5" t="s">
        <v>14</v>
      </c>
      <c r="I11" s="1">
        <v>1</v>
      </c>
      <c r="J11" s="3">
        <f>15863.82-9294.69-3556.48-0.01</f>
        <v>3012.639999999999</v>
      </c>
      <c r="K11" s="10">
        <f t="shared" si="0"/>
        <v>0.0037592329489710297</v>
      </c>
    </row>
    <row r="12" spans="2:11" ht="14.25">
      <c r="B12" s="4" t="s">
        <v>25</v>
      </c>
      <c r="C12" s="2" t="s">
        <v>11</v>
      </c>
      <c r="D12" s="2" t="s">
        <v>12</v>
      </c>
      <c r="E12" s="2">
        <v>11920</v>
      </c>
      <c r="F12" s="5" t="s">
        <v>13</v>
      </c>
      <c r="G12" s="2" t="s">
        <v>23</v>
      </c>
      <c r="H12" s="5" t="s">
        <v>14</v>
      </c>
      <c r="I12" s="1">
        <v>1</v>
      </c>
      <c r="J12" s="3">
        <f>109672.18-12512.08</f>
        <v>97160.09999999999</v>
      </c>
      <c r="K12" s="10">
        <f t="shared" si="0"/>
        <v>0.12123833224192743</v>
      </c>
    </row>
    <row r="13" spans="2:11" ht="14.25">
      <c r="B13" s="4" t="s">
        <v>25</v>
      </c>
      <c r="C13" s="2" t="s">
        <v>11</v>
      </c>
      <c r="D13" s="2" t="s">
        <v>12</v>
      </c>
      <c r="E13" s="2">
        <v>11920</v>
      </c>
      <c r="F13" s="5" t="s">
        <v>13</v>
      </c>
      <c r="G13" s="2" t="s">
        <v>24</v>
      </c>
      <c r="H13" s="5" t="s">
        <v>14</v>
      </c>
      <c r="I13" s="1">
        <v>1</v>
      </c>
      <c r="J13" s="3">
        <f>38616.41-2502.42-1429.95-1429.95</f>
        <v>33254.09000000001</v>
      </c>
      <c r="K13" s="10">
        <f t="shared" si="0"/>
        <v>0.04149512414893519</v>
      </c>
    </row>
    <row r="14" spans="7:11" ht="12.75">
      <c r="G14" s="34" t="s">
        <v>26</v>
      </c>
      <c r="H14" s="34"/>
      <c r="I14" s="34"/>
      <c r="J14" s="16">
        <f>SUM(J4:J13)</f>
        <v>801397.5299999999</v>
      </c>
      <c r="K14" s="11">
        <f>SUM(K4:K13)</f>
        <v>1.0000000000000002</v>
      </c>
    </row>
    <row r="15" spans="7:11" ht="12.75">
      <c r="G15" s="7"/>
      <c r="H15" s="7"/>
      <c r="I15" s="7"/>
      <c r="J15" s="16"/>
      <c r="K15" s="11"/>
    </row>
    <row r="16" spans="7:11" ht="12.75">
      <c r="G16" s="7"/>
      <c r="H16" s="7"/>
      <c r="I16" s="7"/>
      <c r="J16" s="16"/>
      <c r="K16" s="11"/>
    </row>
    <row r="17" spans="1:11" ht="12.75">
      <c r="A17" s="12"/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4" t="s">
        <v>6</v>
      </c>
      <c r="H17" s="13" t="s">
        <v>7</v>
      </c>
      <c r="I17" s="12" t="s">
        <v>8</v>
      </c>
      <c r="J17" s="6" t="s">
        <v>9</v>
      </c>
      <c r="K17" s="15" t="s">
        <v>10</v>
      </c>
    </row>
    <row r="18" spans="2:11" ht="14.25">
      <c r="B18" s="4" t="s">
        <v>25</v>
      </c>
      <c r="C18" s="2" t="s">
        <v>11</v>
      </c>
      <c r="D18" s="2" t="s">
        <v>12</v>
      </c>
      <c r="E18" s="2">
        <v>11925</v>
      </c>
      <c r="F18" s="5" t="s">
        <v>13</v>
      </c>
      <c r="G18" s="2" t="s">
        <v>16</v>
      </c>
      <c r="H18" s="5" t="s">
        <v>14</v>
      </c>
      <c r="I18" s="1">
        <v>2</v>
      </c>
      <c r="J18" s="3">
        <v>11193.98</v>
      </c>
      <c r="K18" s="10">
        <f>J18/$J$41</f>
        <v>0.01459347764249548</v>
      </c>
    </row>
    <row r="19" spans="2:11" ht="14.25">
      <c r="B19" s="4" t="s">
        <v>25</v>
      </c>
      <c r="C19" s="2" t="s">
        <v>11</v>
      </c>
      <c r="D19" s="2" t="s">
        <v>12</v>
      </c>
      <c r="E19" s="2">
        <v>11925</v>
      </c>
      <c r="F19" s="5" t="s">
        <v>13</v>
      </c>
      <c r="G19" s="2" t="s">
        <v>15</v>
      </c>
      <c r="H19" s="5" t="s">
        <v>14</v>
      </c>
      <c r="I19" s="1">
        <v>2</v>
      </c>
      <c r="J19" s="3">
        <v>12793.11</v>
      </c>
      <c r="K19" s="10">
        <f aca="true" t="shared" si="1" ref="K19:K40">J19/$J$41</f>
        <v>0.016678247125953893</v>
      </c>
    </row>
    <row r="20" spans="2:11" ht="14.25">
      <c r="B20" s="4" t="s">
        <v>25</v>
      </c>
      <c r="C20" s="2" t="s">
        <v>11</v>
      </c>
      <c r="D20" s="2" t="s">
        <v>12</v>
      </c>
      <c r="E20" s="2">
        <v>11925</v>
      </c>
      <c r="F20" s="5" t="s">
        <v>13</v>
      </c>
      <c r="G20" s="2" t="s">
        <v>76</v>
      </c>
      <c r="H20" s="5" t="s">
        <v>14</v>
      </c>
      <c r="I20" s="1">
        <v>2</v>
      </c>
      <c r="J20" s="3">
        <v>4797.42</v>
      </c>
      <c r="K20" s="10">
        <f t="shared" si="1"/>
        <v>0.006254347561069492</v>
      </c>
    </row>
    <row r="21" spans="2:11" ht="14.25">
      <c r="B21" s="4" t="s">
        <v>25</v>
      </c>
      <c r="C21" s="2" t="s">
        <v>11</v>
      </c>
      <c r="D21" s="2" t="s">
        <v>12</v>
      </c>
      <c r="E21" s="2">
        <v>11925</v>
      </c>
      <c r="F21" s="5" t="s">
        <v>13</v>
      </c>
      <c r="G21" s="2" t="s">
        <v>17</v>
      </c>
      <c r="H21" s="5" t="s">
        <v>14</v>
      </c>
      <c r="I21" s="1">
        <v>2</v>
      </c>
      <c r="J21" s="3">
        <v>2665.23</v>
      </c>
      <c r="K21" s="10">
        <f t="shared" si="1"/>
        <v>0.0034746331882948003</v>
      </c>
    </row>
    <row r="22" spans="2:11" ht="14.25">
      <c r="B22" s="4" t="s">
        <v>25</v>
      </c>
      <c r="C22" s="2" t="s">
        <v>11</v>
      </c>
      <c r="D22" s="2" t="s">
        <v>12</v>
      </c>
      <c r="E22" s="2">
        <v>11925</v>
      </c>
      <c r="F22" s="5" t="s">
        <v>13</v>
      </c>
      <c r="G22" s="2" t="s">
        <v>18</v>
      </c>
      <c r="H22" s="5" t="s">
        <v>14</v>
      </c>
      <c r="I22" s="1">
        <v>2</v>
      </c>
      <c r="J22" s="3">
        <v>123666.74</v>
      </c>
      <c r="K22" s="10">
        <f t="shared" si="1"/>
        <v>0.1612230685877857</v>
      </c>
    </row>
    <row r="23" spans="2:11" ht="14.25">
      <c r="B23" s="4" t="s">
        <v>25</v>
      </c>
      <c r="C23" s="2" t="s">
        <v>11</v>
      </c>
      <c r="D23" s="2" t="s">
        <v>12</v>
      </c>
      <c r="E23" s="5" t="s">
        <v>39</v>
      </c>
      <c r="F23" s="5" t="s">
        <v>13</v>
      </c>
      <c r="G23" s="2" t="s">
        <v>19</v>
      </c>
      <c r="H23" s="5" t="s">
        <v>14</v>
      </c>
      <c r="I23" s="1">
        <v>2</v>
      </c>
      <c r="J23" s="3">
        <f>29317.53+6396.56</f>
        <v>35714.09</v>
      </c>
      <c r="K23" s="10">
        <f t="shared" si="1"/>
        <v>0.04656009515266878</v>
      </c>
    </row>
    <row r="24" spans="1:11" ht="14.25">
      <c r="A24" s="1" t="s">
        <v>82</v>
      </c>
      <c r="B24" s="4" t="s">
        <v>25</v>
      </c>
      <c r="C24" s="2" t="s">
        <v>11</v>
      </c>
      <c r="D24" s="2" t="s">
        <v>12</v>
      </c>
      <c r="E24" s="2">
        <v>26800</v>
      </c>
      <c r="F24" s="5" t="s">
        <v>13</v>
      </c>
      <c r="G24" s="2" t="s">
        <v>19</v>
      </c>
      <c r="H24" s="5" t="s">
        <v>14</v>
      </c>
      <c r="I24" s="1">
        <v>2</v>
      </c>
      <c r="J24" s="3">
        <v>10660.93</v>
      </c>
      <c r="K24" s="10">
        <f t="shared" si="1"/>
        <v>0.013898545790077287</v>
      </c>
    </row>
    <row r="25" spans="1:11" ht="14.25">
      <c r="A25" s="1" t="s">
        <v>79</v>
      </c>
      <c r="B25" s="4" t="s">
        <v>25</v>
      </c>
      <c r="C25" s="2" t="s">
        <v>11</v>
      </c>
      <c r="D25" s="2" t="s">
        <v>12</v>
      </c>
      <c r="E25" s="2">
        <v>30000</v>
      </c>
      <c r="F25" s="5" t="s">
        <v>13</v>
      </c>
      <c r="G25" s="2" t="s">
        <v>19</v>
      </c>
      <c r="H25" s="5" t="s">
        <v>14</v>
      </c>
      <c r="I25" s="1">
        <v>2</v>
      </c>
      <c r="J25" s="3">
        <f>4264.37+2665.23</f>
        <v>6929.6</v>
      </c>
      <c r="K25" s="10">
        <f t="shared" si="1"/>
        <v>0.009034048896946098</v>
      </c>
    </row>
    <row r="26" spans="1:11" ht="14.25">
      <c r="A26" s="1" t="s">
        <v>80</v>
      </c>
      <c r="B26" s="4" t="s">
        <v>25</v>
      </c>
      <c r="C26" s="2" t="s">
        <v>11</v>
      </c>
      <c r="D26" s="2" t="s">
        <v>12</v>
      </c>
      <c r="E26" s="2">
        <v>30000</v>
      </c>
      <c r="F26" s="5" t="s">
        <v>13</v>
      </c>
      <c r="G26" s="2" t="s">
        <v>19</v>
      </c>
      <c r="H26" s="5" t="s">
        <v>14</v>
      </c>
      <c r="I26" s="1">
        <v>2</v>
      </c>
      <c r="J26" s="3">
        <v>7462.65</v>
      </c>
      <c r="K26" s="10">
        <f t="shared" si="1"/>
        <v>0.009728980749364291</v>
      </c>
    </row>
    <row r="27" spans="1:11" ht="14.25">
      <c r="A27" s="1" t="s">
        <v>84</v>
      </c>
      <c r="B27" s="4" t="s">
        <v>25</v>
      </c>
      <c r="C27" s="2" t="s">
        <v>11</v>
      </c>
      <c r="D27" s="2" t="s">
        <v>12</v>
      </c>
      <c r="E27" s="5" t="s">
        <v>78</v>
      </c>
      <c r="F27" s="5" t="s">
        <v>13</v>
      </c>
      <c r="G27" s="2" t="s">
        <v>19</v>
      </c>
      <c r="H27" s="5" t="s">
        <v>14</v>
      </c>
      <c r="I27" s="1">
        <v>2</v>
      </c>
      <c r="J27" s="3">
        <v>1066.09</v>
      </c>
      <c r="K27" s="10">
        <f t="shared" si="1"/>
        <v>0.001389850667938303</v>
      </c>
    </row>
    <row r="28" spans="1:11" ht="14.25">
      <c r="A28" s="1" t="s">
        <v>85</v>
      </c>
      <c r="B28" s="4" t="s">
        <v>25</v>
      </c>
      <c r="C28" s="2" t="s">
        <v>11</v>
      </c>
      <c r="D28" s="2" t="s">
        <v>12</v>
      </c>
      <c r="E28" s="2">
        <v>30000</v>
      </c>
      <c r="F28" s="5" t="s">
        <v>13</v>
      </c>
      <c r="G28" s="2" t="s">
        <v>19</v>
      </c>
      <c r="H28" s="5" t="s">
        <v>14</v>
      </c>
      <c r="I28" s="1">
        <v>2</v>
      </c>
      <c r="J28" s="3">
        <v>6929.6</v>
      </c>
      <c r="K28" s="10">
        <f t="shared" si="1"/>
        <v>0.009034048896946098</v>
      </c>
    </row>
    <row r="29" spans="2:11" ht="14.25">
      <c r="B29" s="4" t="s">
        <v>25</v>
      </c>
      <c r="C29" s="2" t="s">
        <v>11</v>
      </c>
      <c r="D29" s="2" t="s">
        <v>12</v>
      </c>
      <c r="E29" s="2">
        <v>11925</v>
      </c>
      <c r="F29" s="5" t="s">
        <v>13</v>
      </c>
      <c r="G29" s="2" t="s">
        <v>28</v>
      </c>
      <c r="H29" s="5" t="s">
        <v>14</v>
      </c>
      <c r="I29" s="1">
        <v>2</v>
      </c>
      <c r="J29" s="3">
        <v>123666.74</v>
      </c>
      <c r="K29" s="10">
        <f t="shared" si="1"/>
        <v>0.1612230685877857</v>
      </c>
    </row>
    <row r="30" spans="2:11" ht="14.25">
      <c r="B30" s="4" t="s">
        <v>25</v>
      </c>
      <c r="C30" s="2" t="s">
        <v>11</v>
      </c>
      <c r="D30" s="2" t="s">
        <v>12</v>
      </c>
      <c r="E30" s="2">
        <v>11925</v>
      </c>
      <c r="F30" s="5" t="s">
        <v>13</v>
      </c>
      <c r="G30" s="2" t="s">
        <v>21</v>
      </c>
      <c r="H30" s="5" t="s">
        <v>14</v>
      </c>
      <c r="I30" s="1">
        <v>2</v>
      </c>
      <c r="J30" s="3">
        <v>4264.37</v>
      </c>
      <c r="K30" s="10">
        <f t="shared" si="1"/>
        <v>0.005559415708651297</v>
      </c>
    </row>
    <row r="31" spans="2:11" ht="14.25">
      <c r="B31" s="4" t="s">
        <v>25</v>
      </c>
      <c r="C31" s="2" t="s">
        <v>11</v>
      </c>
      <c r="D31" s="2" t="s">
        <v>12</v>
      </c>
      <c r="E31" s="2">
        <v>11925</v>
      </c>
      <c r="F31" s="5" t="s">
        <v>13</v>
      </c>
      <c r="G31" s="2" t="s">
        <v>22</v>
      </c>
      <c r="H31" s="5" t="s">
        <v>14</v>
      </c>
      <c r="I31" s="1">
        <v>2</v>
      </c>
      <c r="J31" s="3">
        <v>34648.01</v>
      </c>
      <c r="K31" s="10">
        <f t="shared" si="1"/>
        <v>0.04517025752162857</v>
      </c>
    </row>
    <row r="32" spans="2:11" ht="14.25">
      <c r="B32" s="4" t="s">
        <v>25</v>
      </c>
      <c r="C32" s="2" t="s">
        <v>11</v>
      </c>
      <c r="D32" s="2" t="s">
        <v>12</v>
      </c>
      <c r="E32" s="2">
        <v>11925</v>
      </c>
      <c r="F32" s="5" t="s">
        <v>13</v>
      </c>
      <c r="G32" s="2" t="s">
        <v>23</v>
      </c>
      <c r="H32" s="5" t="s">
        <v>14</v>
      </c>
      <c r="I32" s="1">
        <v>2</v>
      </c>
      <c r="J32" s="3">
        <v>21854.9</v>
      </c>
      <c r="K32" s="10">
        <f t="shared" si="1"/>
        <v>0.028492010395674682</v>
      </c>
    </row>
    <row r="33" spans="2:11" ht="14.25">
      <c r="B33" s="4" t="s">
        <v>25</v>
      </c>
      <c r="C33" s="2" t="s">
        <v>11</v>
      </c>
      <c r="D33" s="2" t="s">
        <v>12</v>
      </c>
      <c r="E33" s="2">
        <v>11925</v>
      </c>
      <c r="F33" s="5" t="s">
        <v>13</v>
      </c>
      <c r="G33" s="2" t="s">
        <v>24</v>
      </c>
      <c r="H33" s="5" t="s">
        <v>14</v>
      </c>
      <c r="I33" s="1">
        <v>2</v>
      </c>
      <c r="J33" s="3">
        <v>67163.84</v>
      </c>
      <c r="K33" s="10">
        <f t="shared" si="1"/>
        <v>0.08756081370738053</v>
      </c>
    </row>
    <row r="34" spans="2:11" ht="14.25">
      <c r="B34" s="4" t="s">
        <v>25</v>
      </c>
      <c r="C34" s="2" t="s">
        <v>11</v>
      </c>
      <c r="D34" s="2" t="s">
        <v>12</v>
      </c>
      <c r="E34" s="2">
        <v>11925</v>
      </c>
      <c r="F34" s="5" t="s">
        <v>13</v>
      </c>
      <c r="G34" s="2" t="s">
        <v>29</v>
      </c>
      <c r="H34" s="5" t="s">
        <v>14</v>
      </c>
      <c r="I34" s="1">
        <v>2</v>
      </c>
      <c r="J34" s="3">
        <v>49573.31</v>
      </c>
      <c r="K34" s="10">
        <f t="shared" si="1"/>
        <v>0.06462821902035715</v>
      </c>
    </row>
    <row r="35" spans="2:11" ht="14.25">
      <c r="B35" s="4" t="s">
        <v>25</v>
      </c>
      <c r="C35" s="2" t="s">
        <v>11</v>
      </c>
      <c r="D35" s="2" t="s">
        <v>12</v>
      </c>
      <c r="E35" s="2">
        <v>11925</v>
      </c>
      <c r="F35" s="5" t="s">
        <v>13</v>
      </c>
      <c r="G35" s="2" t="s">
        <v>30</v>
      </c>
      <c r="H35" s="5" t="s">
        <v>14</v>
      </c>
      <c r="I35" s="1">
        <v>2</v>
      </c>
      <c r="J35" s="3">
        <v>108741.45</v>
      </c>
      <c r="K35" s="10">
        <f t="shared" si="1"/>
        <v>0.1417651201259552</v>
      </c>
    </row>
    <row r="36" spans="2:11" ht="14.25">
      <c r="B36" s="4" t="s">
        <v>25</v>
      </c>
      <c r="C36" s="2" t="s">
        <v>11</v>
      </c>
      <c r="D36" s="2" t="s">
        <v>12</v>
      </c>
      <c r="E36" s="2">
        <v>11925</v>
      </c>
      <c r="F36" s="5" t="s">
        <v>13</v>
      </c>
      <c r="G36" s="2" t="s">
        <v>31</v>
      </c>
      <c r="H36" s="5" t="s">
        <v>14</v>
      </c>
      <c r="I36" s="1">
        <v>2</v>
      </c>
      <c r="J36" s="3">
        <v>96481.38</v>
      </c>
      <c r="K36" s="10">
        <f t="shared" si="1"/>
        <v>0.12578179181552143</v>
      </c>
    </row>
    <row r="37" spans="2:11" ht="14.25">
      <c r="B37" s="4" t="s">
        <v>25</v>
      </c>
      <c r="C37" s="2" t="s">
        <v>11</v>
      </c>
      <c r="D37" s="2" t="s">
        <v>12</v>
      </c>
      <c r="E37" s="2">
        <v>11925</v>
      </c>
      <c r="F37" s="5" t="s">
        <v>13</v>
      </c>
      <c r="G37" s="2" t="s">
        <v>32</v>
      </c>
      <c r="H37" s="5" t="s">
        <v>14</v>
      </c>
      <c r="I37" s="1">
        <v>2</v>
      </c>
      <c r="J37" s="3">
        <v>1066.09</v>
      </c>
      <c r="K37" s="10">
        <f t="shared" si="1"/>
        <v>0.001389850667938303</v>
      </c>
    </row>
    <row r="38" spans="2:11" ht="14.25">
      <c r="B38" s="4" t="s">
        <v>25</v>
      </c>
      <c r="C38" s="2" t="s">
        <v>11</v>
      </c>
      <c r="D38" s="2" t="s">
        <v>12</v>
      </c>
      <c r="E38" s="2">
        <v>11925</v>
      </c>
      <c r="F38" s="5" t="s">
        <v>13</v>
      </c>
      <c r="G38" s="2" t="s">
        <v>33</v>
      </c>
      <c r="H38" s="5" t="s">
        <v>14</v>
      </c>
      <c r="I38" s="1">
        <v>2</v>
      </c>
      <c r="J38" s="3">
        <v>4797.42</v>
      </c>
      <c r="K38" s="10">
        <f t="shared" si="1"/>
        <v>0.006254347561069492</v>
      </c>
    </row>
    <row r="39" spans="2:11" ht="14.25">
      <c r="B39" s="4" t="s">
        <v>25</v>
      </c>
      <c r="C39" s="2" t="s">
        <v>11</v>
      </c>
      <c r="D39" s="2" t="s">
        <v>12</v>
      </c>
      <c r="E39" s="2">
        <v>11925</v>
      </c>
      <c r="F39" s="5" t="s">
        <v>13</v>
      </c>
      <c r="G39" s="2" t="s">
        <v>34</v>
      </c>
      <c r="H39" s="5" t="s">
        <v>14</v>
      </c>
      <c r="I39" s="1">
        <v>2</v>
      </c>
      <c r="J39" s="3">
        <f>11193.97+4264.37</f>
        <v>15458.34</v>
      </c>
      <c r="K39" s="10">
        <f t="shared" si="1"/>
        <v>0.02015288031424869</v>
      </c>
    </row>
    <row r="40" spans="2:11" ht="14.25">
      <c r="B40" s="4" t="s">
        <v>25</v>
      </c>
      <c r="C40" s="2" t="s">
        <v>11</v>
      </c>
      <c r="D40" s="2" t="s">
        <v>12</v>
      </c>
      <c r="E40" s="2">
        <v>11925</v>
      </c>
      <c r="F40" s="5" t="s">
        <v>13</v>
      </c>
      <c r="G40" s="2" t="s">
        <v>35</v>
      </c>
      <c r="H40" s="5" t="s">
        <v>14</v>
      </c>
      <c r="I40" s="1">
        <v>2</v>
      </c>
      <c r="J40" s="3">
        <v>15458.34</v>
      </c>
      <c r="K40" s="10">
        <f t="shared" si="1"/>
        <v>0.02015288031424869</v>
      </c>
    </row>
    <row r="41" spans="7:11" ht="12.75">
      <c r="G41" s="34" t="s">
        <v>36</v>
      </c>
      <c r="H41" s="34"/>
      <c r="I41" s="34"/>
      <c r="J41" s="6">
        <f>SUM(J18:J40)</f>
        <v>767053.63</v>
      </c>
      <c r="K41" s="11">
        <f>SUM(K18:K40)</f>
        <v>0.9999999999999999</v>
      </c>
    </row>
    <row r="42" spans="7:11" ht="12.75">
      <c r="G42" s="7"/>
      <c r="H42" s="7"/>
      <c r="I42" s="7"/>
      <c r="J42" s="6"/>
      <c r="K42" s="11"/>
    </row>
    <row r="43" spans="7:11" ht="12.75">
      <c r="G43" s="7"/>
      <c r="H43" s="7"/>
      <c r="I43" s="7"/>
      <c r="J43" s="6"/>
      <c r="K43" s="11"/>
    </row>
    <row r="44" spans="7:11" ht="12.75">
      <c r="G44" s="7"/>
      <c r="H44" s="7"/>
      <c r="I44" s="7"/>
      <c r="J44" s="6"/>
      <c r="K44" s="11"/>
    </row>
    <row r="45" spans="7:11" ht="12.75">
      <c r="G45" s="7"/>
      <c r="H45" s="7"/>
      <c r="I45" s="7"/>
      <c r="J45" s="6"/>
      <c r="K45" s="11"/>
    </row>
    <row r="46" spans="7:11" ht="12.75">
      <c r="G46" s="7"/>
      <c r="H46" s="7"/>
      <c r="I46" s="7"/>
      <c r="J46" s="6"/>
      <c r="K46" s="11"/>
    </row>
    <row r="47" spans="7:11" ht="12.75">
      <c r="G47" s="7"/>
      <c r="H47" s="7"/>
      <c r="I47" s="7"/>
      <c r="J47" s="6"/>
      <c r="K47" s="11"/>
    </row>
    <row r="48" spans="7:11" ht="12.75">
      <c r="G48" s="7"/>
      <c r="H48" s="7"/>
      <c r="I48" s="7"/>
      <c r="J48" s="6"/>
      <c r="K48" s="11"/>
    </row>
    <row r="50" spans="1:11" ht="12.75">
      <c r="A50" s="12"/>
      <c r="B50" s="13" t="s">
        <v>1</v>
      </c>
      <c r="C50" s="13" t="s">
        <v>2</v>
      </c>
      <c r="D50" s="13" t="s">
        <v>3</v>
      </c>
      <c r="E50" s="13" t="s">
        <v>4</v>
      </c>
      <c r="F50" s="13" t="s">
        <v>5</v>
      </c>
      <c r="G50" s="14" t="s">
        <v>6</v>
      </c>
      <c r="H50" s="13" t="s">
        <v>7</v>
      </c>
      <c r="I50" s="12" t="s">
        <v>8</v>
      </c>
      <c r="J50" s="6" t="s">
        <v>9</v>
      </c>
      <c r="K50" s="15" t="s">
        <v>10</v>
      </c>
    </row>
    <row r="51" spans="2:11" ht="14.25">
      <c r="B51" s="4" t="s">
        <v>25</v>
      </c>
      <c r="C51" s="2" t="s">
        <v>11</v>
      </c>
      <c r="D51" s="2" t="s">
        <v>12</v>
      </c>
      <c r="E51" s="2">
        <v>11930</v>
      </c>
      <c r="F51" s="5" t="s">
        <v>13</v>
      </c>
      <c r="G51" s="2" t="s">
        <v>16</v>
      </c>
      <c r="H51" s="5" t="s">
        <v>14</v>
      </c>
      <c r="I51" s="1">
        <v>3</v>
      </c>
      <c r="J51" s="3">
        <v>3932.37</v>
      </c>
      <c r="K51" s="10">
        <f>J51/$J$61</f>
        <v>0.043478270483917815</v>
      </c>
    </row>
    <row r="52" spans="2:11" ht="14.25">
      <c r="B52" s="4" t="s">
        <v>25</v>
      </c>
      <c r="C52" s="2" t="s">
        <v>11</v>
      </c>
      <c r="D52" s="2" t="s">
        <v>12</v>
      </c>
      <c r="E52" s="2">
        <v>11930</v>
      </c>
      <c r="F52" s="5" t="s">
        <v>13</v>
      </c>
      <c r="G52" s="2" t="s">
        <v>15</v>
      </c>
      <c r="H52" s="5" t="s">
        <v>14</v>
      </c>
      <c r="I52" s="1">
        <v>3</v>
      </c>
      <c r="J52" s="3">
        <v>10367.15</v>
      </c>
      <c r="K52" s="10">
        <f aca="true" t="shared" si="2" ref="K52:K60">J52/$J$61</f>
        <v>0.11462445086483432</v>
      </c>
    </row>
    <row r="53" spans="2:11" ht="14.25">
      <c r="B53" s="4" t="s">
        <v>25</v>
      </c>
      <c r="C53" s="2" t="s">
        <v>11</v>
      </c>
      <c r="D53" s="2" t="s">
        <v>12</v>
      </c>
      <c r="E53" s="2">
        <v>11930</v>
      </c>
      <c r="F53" s="5" t="s">
        <v>13</v>
      </c>
      <c r="G53" s="2" t="s">
        <v>17</v>
      </c>
      <c r="H53" s="5" t="s">
        <v>14</v>
      </c>
      <c r="I53" s="1">
        <v>3</v>
      </c>
      <c r="J53" s="3">
        <v>1787.44</v>
      </c>
      <c r="K53" s="10">
        <f t="shared" si="2"/>
        <v>0.019762840168594017</v>
      </c>
    </row>
    <row r="54" spans="2:11" ht="14.25">
      <c r="B54" s="4" t="s">
        <v>25</v>
      </c>
      <c r="C54" s="2" t="s">
        <v>11</v>
      </c>
      <c r="D54" s="2" t="s">
        <v>12</v>
      </c>
      <c r="E54" s="2">
        <v>11930</v>
      </c>
      <c r="F54" s="5" t="s">
        <v>13</v>
      </c>
      <c r="G54" s="2" t="s">
        <v>18</v>
      </c>
      <c r="H54" s="5" t="s">
        <v>14</v>
      </c>
      <c r="I54" s="1">
        <v>3</v>
      </c>
      <c r="J54" s="3">
        <v>20019.33</v>
      </c>
      <c r="K54" s="10">
        <f t="shared" si="2"/>
        <v>0.22134383200126398</v>
      </c>
    </row>
    <row r="55" spans="2:11" ht="14.25">
      <c r="B55" s="4" t="s">
        <v>25</v>
      </c>
      <c r="C55" s="2" t="s">
        <v>11</v>
      </c>
      <c r="D55" s="2" t="s">
        <v>12</v>
      </c>
      <c r="E55" s="5" t="s">
        <v>39</v>
      </c>
      <c r="F55" s="5" t="s">
        <v>13</v>
      </c>
      <c r="G55" s="2" t="s">
        <v>19</v>
      </c>
      <c r="H55" s="5" t="s">
        <v>14</v>
      </c>
      <c r="I55" s="1">
        <v>3</v>
      </c>
      <c r="J55" s="3">
        <f>13942.04+5004.83+714.98</f>
        <v>19661.850000000002</v>
      </c>
      <c r="K55" s="10">
        <f t="shared" si="2"/>
        <v>0.2173913524195891</v>
      </c>
    </row>
    <row r="56" spans="2:11" ht="14.25">
      <c r="B56" s="4" t="s">
        <v>25</v>
      </c>
      <c r="C56" s="2" t="s">
        <v>11</v>
      </c>
      <c r="D56" s="2" t="s">
        <v>12</v>
      </c>
      <c r="E56" s="2">
        <v>68100</v>
      </c>
      <c r="F56" s="5" t="s">
        <v>13</v>
      </c>
      <c r="G56" s="2" t="s">
        <v>20</v>
      </c>
      <c r="H56" s="5" t="s">
        <v>14</v>
      </c>
      <c r="I56" s="1">
        <v>3</v>
      </c>
      <c r="J56" s="3">
        <v>4289.86</v>
      </c>
      <c r="K56" s="10">
        <f t="shared" si="2"/>
        <v>0.04743086063064759</v>
      </c>
    </row>
    <row r="57" spans="2:11" ht="14.25">
      <c r="B57" s="4" t="s">
        <v>25</v>
      </c>
      <c r="C57" s="2" t="s">
        <v>11</v>
      </c>
      <c r="D57" s="2" t="s">
        <v>12</v>
      </c>
      <c r="E57" s="2">
        <v>11930</v>
      </c>
      <c r="F57" s="5" t="s">
        <v>13</v>
      </c>
      <c r="G57" s="2" t="s">
        <v>21</v>
      </c>
      <c r="H57" s="5" t="s">
        <v>14</v>
      </c>
      <c r="I57" s="1">
        <v>3</v>
      </c>
      <c r="J57" s="3">
        <v>3217.39</v>
      </c>
      <c r="K57" s="10">
        <f t="shared" si="2"/>
        <v>0.035573090190458255</v>
      </c>
    </row>
    <row r="58" spans="2:11" ht="14.25">
      <c r="B58" s="4" t="s">
        <v>25</v>
      </c>
      <c r="C58" s="2" t="s">
        <v>11</v>
      </c>
      <c r="D58" s="2" t="s">
        <v>12</v>
      </c>
      <c r="E58" s="2">
        <v>11930</v>
      </c>
      <c r="F58" s="5" t="s">
        <v>13</v>
      </c>
      <c r="G58" s="2" t="s">
        <v>22</v>
      </c>
      <c r="H58" s="5" t="s">
        <v>14</v>
      </c>
      <c r="I58" s="1">
        <v>3</v>
      </c>
      <c r="J58" s="3">
        <v>9294.69</v>
      </c>
      <c r="K58" s="10">
        <f t="shared" si="2"/>
        <v>0.10276679098969987</v>
      </c>
    </row>
    <row r="59" spans="2:11" ht="14.25">
      <c r="B59" s="4" t="s">
        <v>25</v>
      </c>
      <c r="C59" s="2" t="s">
        <v>11</v>
      </c>
      <c r="D59" s="2" t="s">
        <v>12</v>
      </c>
      <c r="E59" s="2">
        <v>11930</v>
      </c>
      <c r="F59" s="5" t="s">
        <v>13</v>
      </c>
      <c r="G59" s="2" t="s">
        <v>23</v>
      </c>
      <c r="H59" s="5" t="s">
        <v>14</v>
      </c>
      <c r="I59" s="1">
        <v>3</v>
      </c>
      <c r="J59" s="3">
        <v>12512.08</v>
      </c>
      <c r="K59" s="10">
        <f t="shared" si="2"/>
        <v>0.1383398811801581</v>
      </c>
    </row>
    <row r="60" spans="2:11" ht="14.25">
      <c r="B60" s="4" t="s">
        <v>25</v>
      </c>
      <c r="C60" s="2" t="s">
        <v>11</v>
      </c>
      <c r="D60" s="2" t="s">
        <v>12</v>
      </c>
      <c r="E60" s="2">
        <v>11930</v>
      </c>
      <c r="F60" s="5" t="s">
        <v>13</v>
      </c>
      <c r="G60" s="2" t="s">
        <v>24</v>
      </c>
      <c r="H60" s="5" t="s">
        <v>14</v>
      </c>
      <c r="I60" s="1">
        <v>3</v>
      </c>
      <c r="J60" s="3">
        <f>1429.95+1429.95+2502.43</f>
        <v>5362.33</v>
      </c>
      <c r="K60" s="10">
        <f t="shared" si="2"/>
        <v>0.05928863107083693</v>
      </c>
    </row>
    <row r="61" spans="7:11" ht="12.75">
      <c r="G61" s="34" t="s">
        <v>27</v>
      </c>
      <c r="H61" s="34"/>
      <c r="I61" s="34"/>
      <c r="J61" s="16">
        <f>SUM(J51:J60)</f>
        <v>90444.49</v>
      </c>
      <c r="K61" s="11">
        <f>SUM(K51:K60)</f>
        <v>1</v>
      </c>
    </row>
    <row r="63" spans="1:11" ht="12.75">
      <c r="A63" s="12"/>
      <c r="B63" s="13" t="s">
        <v>1</v>
      </c>
      <c r="C63" s="13" t="s">
        <v>2</v>
      </c>
      <c r="D63" s="13" t="s">
        <v>3</v>
      </c>
      <c r="E63" s="13" t="s">
        <v>4</v>
      </c>
      <c r="F63" s="13" t="s">
        <v>5</v>
      </c>
      <c r="G63" s="14" t="s">
        <v>6</v>
      </c>
      <c r="H63" s="13" t="s">
        <v>7</v>
      </c>
      <c r="I63" s="12" t="s">
        <v>8</v>
      </c>
      <c r="J63" s="6" t="s">
        <v>9</v>
      </c>
      <c r="K63" s="15" t="s">
        <v>10</v>
      </c>
    </row>
    <row r="64" spans="2:11" ht="14.25">
      <c r="B64" s="4" t="s">
        <v>37</v>
      </c>
      <c r="C64" s="2" t="s">
        <v>11</v>
      </c>
      <c r="D64" s="2" t="s">
        <v>12</v>
      </c>
      <c r="E64" s="2">
        <v>11935</v>
      </c>
      <c r="F64" s="5" t="s">
        <v>13</v>
      </c>
      <c r="G64" s="2" t="s">
        <v>16</v>
      </c>
      <c r="H64" s="5" t="s">
        <v>14</v>
      </c>
      <c r="I64" s="1">
        <v>4</v>
      </c>
      <c r="J64" s="3">
        <f>5284.01+1761.34+3315.45</f>
        <v>10360.8</v>
      </c>
      <c r="K64" s="10">
        <f>J64/$J$86</f>
        <v>0.041815918664147515</v>
      </c>
    </row>
    <row r="65" spans="2:11" ht="14.25">
      <c r="B65" s="4" t="s">
        <v>37</v>
      </c>
      <c r="C65" s="2" t="s">
        <v>11</v>
      </c>
      <c r="D65" s="2" t="s">
        <v>12</v>
      </c>
      <c r="E65" s="2">
        <v>11935</v>
      </c>
      <c r="F65" s="5" t="s">
        <v>13</v>
      </c>
      <c r="G65" s="2" t="s">
        <v>15</v>
      </c>
      <c r="H65" s="5" t="s">
        <v>14</v>
      </c>
      <c r="I65" s="1">
        <v>4</v>
      </c>
      <c r="J65" s="3">
        <v>2486.59</v>
      </c>
      <c r="K65" s="10">
        <f aca="true" t="shared" si="3" ref="K65:K86">J65/$J$86</f>
        <v>0.010035812407447551</v>
      </c>
    </row>
    <row r="66" spans="2:11" ht="14.25">
      <c r="B66" s="4" t="s">
        <v>37</v>
      </c>
      <c r="C66" s="2" t="s">
        <v>11</v>
      </c>
      <c r="D66" s="2" t="s">
        <v>12</v>
      </c>
      <c r="E66" s="2">
        <v>11935</v>
      </c>
      <c r="F66" s="5" t="s">
        <v>13</v>
      </c>
      <c r="G66" s="2" t="s">
        <v>76</v>
      </c>
      <c r="H66" s="5" t="s">
        <v>14</v>
      </c>
      <c r="I66" s="1">
        <v>4</v>
      </c>
      <c r="J66" s="3">
        <v>4247.93</v>
      </c>
      <c r="K66" s="10">
        <f t="shared" si="3"/>
        <v>0.017144534724248338</v>
      </c>
    </row>
    <row r="67" spans="2:11" ht="14.25">
      <c r="B67" s="4" t="s">
        <v>37</v>
      </c>
      <c r="C67" s="2" t="s">
        <v>11</v>
      </c>
      <c r="D67" s="2" t="s">
        <v>12</v>
      </c>
      <c r="E67" s="2">
        <v>11935</v>
      </c>
      <c r="F67" s="5" t="s">
        <v>13</v>
      </c>
      <c r="G67" s="2" t="s">
        <v>17</v>
      </c>
      <c r="H67" s="5" t="s">
        <v>14</v>
      </c>
      <c r="I67" s="1">
        <v>4</v>
      </c>
      <c r="J67" s="3">
        <v>1554.12</v>
      </c>
      <c r="K67" s="10">
        <f t="shared" si="3"/>
        <v>0.006272387799622127</v>
      </c>
    </row>
    <row r="68" spans="2:11" ht="14.25">
      <c r="B68" s="4" t="s">
        <v>37</v>
      </c>
      <c r="C68" s="2" t="s">
        <v>11</v>
      </c>
      <c r="D68" s="2" t="s">
        <v>12</v>
      </c>
      <c r="E68" s="2">
        <v>11935</v>
      </c>
      <c r="F68" s="5" t="s">
        <v>13</v>
      </c>
      <c r="G68" s="2" t="s">
        <v>18</v>
      </c>
      <c r="H68" s="5" t="s">
        <v>14</v>
      </c>
      <c r="I68" s="1">
        <v>4</v>
      </c>
      <c r="J68" s="3">
        <v>29424.66</v>
      </c>
      <c r="K68" s="10">
        <f t="shared" si="3"/>
        <v>0.11875716057449183</v>
      </c>
    </row>
    <row r="69" spans="2:11" ht="14.25">
      <c r="B69" s="4" t="s">
        <v>37</v>
      </c>
      <c r="C69" s="2" t="s">
        <v>11</v>
      </c>
      <c r="D69" s="2" t="s">
        <v>12</v>
      </c>
      <c r="E69" s="5" t="s">
        <v>39</v>
      </c>
      <c r="F69" s="5" t="s">
        <v>13</v>
      </c>
      <c r="G69" s="2" t="s">
        <v>19</v>
      </c>
      <c r="H69" s="5" t="s">
        <v>14</v>
      </c>
      <c r="I69" s="1">
        <v>4</v>
      </c>
      <c r="J69" s="3">
        <f>17198.92+621.65+5698.42+1657.73</f>
        <v>25176.719999999998</v>
      </c>
      <c r="K69" s="10">
        <f t="shared" si="3"/>
        <v>0.10161258549050421</v>
      </c>
    </row>
    <row r="70" spans="1:11" ht="14.25">
      <c r="A70" s="1" t="s">
        <v>79</v>
      </c>
      <c r="B70" s="4" t="s">
        <v>37</v>
      </c>
      <c r="C70" s="2" t="s">
        <v>11</v>
      </c>
      <c r="D70" s="2" t="s">
        <v>12</v>
      </c>
      <c r="E70" s="5">
        <v>30000</v>
      </c>
      <c r="F70" s="5" t="s">
        <v>13</v>
      </c>
      <c r="G70" s="2" t="s">
        <v>19</v>
      </c>
      <c r="H70" s="5" t="s">
        <v>14</v>
      </c>
      <c r="I70" s="1">
        <v>4</v>
      </c>
      <c r="J70" s="3">
        <f>4264.37-2665.23</f>
        <v>1599.1399999999999</v>
      </c>
      <c r="K70" s="10">
        <f t="shared" si="3"/>
        <v>0.006454087345821254</v>
      </c>
    </row>
    <row r="71" spans="1:11" ht="14.25">
      <c r="A71" s="1" t="s">
        <v>80</v>
      </c>
      <c r="B71" s="4" t="s">
        <v>37</v>
      </c>
      <c r="C71" s="2" t="s">
        <v>11</v>
      </c>
      <c r="D71" s="2" t="s">
        <v>12</v>
      </c>
      <c r="E71" s="5">
        <v>30000</v>
      </c>
      <c r="F71" s="5" t="s">
        <v>13</v>
      </c>
      <c r="G71" s="2" t="s">
        <v>19</v>
      </c>
      <c r="H71" s="5" t="s">
        <v>14</v>
      </c>
      <c r="I71" s="1">
        <v>4</v>
      </c>
      <c r="J71" s="3">
        <v>1450.51</v>
      </c>
      <c r="K71" s="10">
        <f t="shared" si="3"/>
        <v>0.005854220541032798</v>
      </c>
    </row>
    <row r="72" spans="1:11" ht="14.25">
      <c r="A72" s="1" t="s">
        <v>81</v>
      </c>
      <c r="B72" s="4" t="s">
        <v>37</v>
      </c>
      <c r="C72" s="2" t="s">
        <v>11</v>
      </c>
      <c r="D72" s="2" t="s">
        <v>12</v>
      </c>
      <c r="E72" s="5">
        <v>30000</v>
      </c>
      <c r="F72" s="5" t="s">
        <v>13</v>
      </c>
      <c r="G72" s="2" t="s">
        <v>19</v>
      </c>
      <c r="H72" s="5" t="s">
        <v>14</v>
      </c>
      <c r="I72" s="1">
        <v>4</v>
      </c>
      <c r="J72" s="3">
        <v>1036.08</v>
      </c>
      <c r="K72" s="10">
        <f t="shared" si="3"/>
        <v>0.004181591866414752</v>
      </c>
    </row>
    <row r="73" spans="1:11" ht="14.25">
      <c r="A73" s="1" t="s">
        <v>82</v>
      </c>
      <c r="B73" s="4" t="s">
        <v>37</v>
      </c>
      <c r="C73" s="2" t="s">
        <v>11</v>
      </c>
      <c r="D73" s="2" t="s">
        <v>12</v>
      </c>
      <c r="E73" s="5">
        <v>26800</v>
      </c>
      <c r="F73" s="5" t="s">
        <v>13</v>
      </c>
      <c r="G73" s="2" t="s">
        <v>19</v>
      </c>
      <c r="H73" s="5" t="s">
        <v>14</v>
      </c>
      <c r="I73" s="1">
        <v>4</v>
      </c>
      <c r="J73" s="3">
        <v>2072.16</v>
      </c>
      <c r="K73" s="10">
        <f t="shared" si="3"/>
        <v>0.008363183732829503</v>
      </c>
    </row>
    <row r="74" spans="1:11" ht="14.25">
      <c r="A74" s="1" t="s">
        <v>83</v>
      </c>
      <c r="B74" s="4" t="s">
        <v>37</v>
      </c>
      <c r="C74" s="2" t="s">
        <v>11</v>
      </c>
      <c r="D74" s="2" t="s">
        <v>12</v>
      </c>
      <c r="E74" s="5" t="s">
        <v>78</v>
      </c>
      <c r="F74" s="5" t="s">
        <v>13</v>
      </c>
      <c r="G74" s="2" t="s">
        <v>19</v>
      </c>
      <c r="H74" s="5" t="s">
        <v>14</v>
      </c>
      <c r="I74" s="1">
        <v>4</v>
      </c>
      <c r="J74" s="3">
        <v>103.61</v>
      </c>
      <c r="K74" s="10">
        <f t="shared" si="3"/>
        <v>0.0004181672585893294</v>
      </c>
    </row>
    <row r="75" spans="2:11" ht="14.25">
      <c r="B75" s="4" t="s">
        <v>37</v>
      </c>
      <c r="C75" s="2" t="s">
        <v>11</v>
      </c>
      <c r="D75" s="2" t="s">
        <v>12</v>
      </c>
      <c r="E75" s="2">
        <v>11935</v>
      </c>
      <c r="F75" s="5" t="s">
        <v>13</v>
      </c>
      <c r="G75" s="2" t="s">
        <v>28</v>
      </c>
      <c r="H75" s="5" t="s">
        <v>14</v>
      </c>
      <c r="I75" s="1">
        <v>4</v>
      </c>
      <c r="J75" s="3">
        <v>42686.48</v>
      </c>
      <c r="K75" s="10">
        <f t="shared" si="3"/>
        <v>0.17228152032070496</v>
      </c>
    </row>
    <row r="76" spans="2:11" ht="14.25">
      <c r="B76" s="4" t="s">
        <v>37</v>
      </c>
      <c r="C76" s="2" t="s">
        <v>11</v>
      </c>
      <c r="D76" s="2" t="s">
        <v>12</v>
      </c>
      <c r="E76" s="2">
        <v>11935</v>
      </c>
      <c r="F76" s="5" t="s">
        <v>13</v>
      </c>
      <c r="G76" s="2" t="s">
        <v>21</v>
      </c>
      <c r="H76" s="5" t="s">
        <v>14</v>
      </c>
      <c r="I76" s="1">
        <v>4</v>
      </c>
      <c r="J76" s="3">
        <v>2693.81</v>
      </c>
      <c r="K76" s="10">
        <f t="shared" si="3"/>
        <v>0.010872146924626208</v>
      </c>
    </row>
    <row r="77" spans="2:11" ht="14.25">
      <c r="B77" s="4" t="s">
        <v>37</v>
      </c>
      <c r="C77" s="2" t="s">
        <v>11</v>
      </c>
      <c r="D77" s="2" t="s">
        <v>12</v>
      </c>
      <c r="E77" s="2">
        <v>11935</v>
      </c>
      <c r="F77" s="5" t="s">
        <v>13</v>
      </c>
      <c r="G77" s="2" t="s">
        <v>22</v>
      </c>
      <c r="H77" s="5" t="s">
        <v>14</v>
      </c>
      <c r="I77" s="1">
        <v>4</v>
      </c>
      <c r="J77" s="3">
        <v>6941.73</v>
      </c>
      <c r="K77" s="10">
        <f t="shared" si="3"/>
        <v>0.028016641289135273</v>
      </c>
    </row>
    <row r="78" spans="2:11" ht="14.25">
      <c r="B78" s="4" t="s">
        <v>37</v>
      </c>
      <c r="C78" s="2" t="s">
        <v>11</v>
      </c>
      <c r="D78" s="2" t="s">
        <v>12</v>
      </c>
      <c r="E78" s="2">
        <v>11935</v>
      </c>
      <c r="F78" s="5" t="s">
        <v>13</v>
      </c>
      <c r="G78" s="2" t="s">
        <v>23</v>
      </c>
      <c r="H78" s="5" t="s">
        <v>14</v>
      </c>
      <c r="I78" s="1">
        <v>4</v>
      </c>
      <c r="J78" s="3">
        <v>13779.86</v>
      </c>
      <c r="K78" s="10">
        <f t="shared" si="3"/>
        <v>0.05561515567942049</v>
      </c>
    </row>
    <row r="79" spans="2:11" ht="14.25">
      <c r="B79" s="4" t="s">
        <v>37</v>
      </c>
      <c r="C79" s="2" t="s">
        <v>11</v>
      </c>
      <c r="D79" s="2" t="s">
        <v>12</v>
      </c>
      <c r="E79" s="2">
        <v>11935</v>
      </c>
      <c r="F79" s="5" t="s">
        <v>13</v>
      </c>
      <c r="G79" s="2" t="s">
        <v>24</v>
      </c>
      <c r="H79" s="5" t="s">
        <v>14</v>
      </c>
      <c r="I79" s="1">
        <v>4</v>
      </c>
      <c r="J79" s="3">
        <f>2901.02+2693.81+2693.81+1761.34</f>
        <v>10049.98</v>
      </c>
      <c r="K79" s="10">
        <f t="shared" si="3"/>
        <v>0.0405614572481188</v>
      </c>
    </row>
    <row r="80" spans="2:11" ht="14.25">
      <c r="B80" s="4" t="s">
        <v>37</v>
      </c>
      <c r="C80" s="2" t="s">
        <v>11</v>
      </c>
      <c r="D80" s="2" t="s">
        <v>12</v>
      </c>
      <c r="E80" s="2">
        <v>11935</v>
      </c>
      <c r="F80" s="5" t="s">
        <v>13</v>
      </c>
      <c r="G80" s="2" t="s">
        <v>29</v>
      </c>
      <c r="H80" s="5" t="s">
        <v>14</v>
      </c>
      <c r="I80" s="1">
        <v>4</v>
      </c>
      <c r="J80" s="3">
        <f>2072.16+1657.73+1761.34+3108.24</f>
        <v>8599.47</v>
      </c>
      <c r="K80" s="10">
        <f t="shared" si="3"/>
        <v>0.034707236707085996</v>
      </c>
    </row>
    <row r="81" spans="2:11" ht="14.25">
      <c r="B81" s="4" t="s">
        <v>37</v>
      </c>
      <c r="C81" s="2" t="s">
        <v>11</v>
      </c>
      <c r="D81" s="2" t="s">
        <v>12</v>
      </c>
      <c r="E81" s="2">
        <v>11935</v>
      </c>
      <c r="F81" s="5" t="s">
        <v>13</v>
      </c>
      <c r="G81" s="2" t="s">
        <v>30</v>
      </c>
      <c r="H81" s="5" t="s">
        <v>14</v>
      </c>
      <c r="I81" s="1">
        <v>4</v>
      </c>
      <c r="J81" s="3">
        <v>25901.99</v>
      </c>
      <c r="K81" s="10">
        <f t="shared" si="3"/>
        <v>0.10453975630062953</v>
      </c>
    </row>
    <row r="82" spans="2:11" ht="14.25">
      <c r="B82" s="4" t="s">
        <v>37</v>
      </c>
      <c r="C82" s="2" t="s">
        <v>11</v>
      </c>
      <c r="D82" s="2" t="s">
        <v>12</v>
      </c>
      <c r="E82" s="2">
        <v>11935</v>
      </c>
      <c r="F82" s="5" t="s">
        <v>13</v>
      </c>
      <c r="G82" s="2" t="s">
        <v>31</v>
      </c>
      <c r="H82" s="5" t="s">
        <v>14</v>
      </c>
      <c r="I82" s="1">
        <v>4</v>
      </c>
      <c r="J82" s="3">
        <v>48384.92</v>
      </c>
      <c r="K82" s="10">
        <f t="shared" si="3"/>
        <v>0.19528027558598607</v>
      </c>
    </row>
    <row r="83" spans="2:11" ht="14.25">
      <c r="B83" s="4" t="s">
        <v>37</v>
      </c>
      <c r="C83" s="2" t="s">
        <v>11</v>
      </c>
      <c r="D83" s="2" t="s">
        <v>12</v>
      </c>
      <c r="E83" s="2">
        <v>11935</v>
      </c>
      <c r="F83" s="5" t="s">
        <v>13</v>
      </c>
      <c r="G83" s="2" t="s">
        <v>34</v>
      </c>
      <c r="H83" s="5" t="s">
        <v>14</v>
      </c>
      <c r="I83" s="1">
        <v>4</v>
      </c>
      <c r="J83" s="3">
        <f>2175.77+828.86</f>
        <v>3004.63</v>
      </c>
      <c r="K83" s="10">
        <f t="shared" si="3"/>
        <v>0.012126608340654927</v>
      </c>
    </row>
    <row r="84" spans="2:11" ht="14.25">
      <c r="B84" s="4" t="s">
        <v>37</v>
      </c>
      <c r="C84" s="2" t="s">
        <v>11</v>
      </c>
      <c r="D84" s="2" t="s">
        <v>12</v>
      </c>
      <c r="E84" s="2">
        <v>11935</v>
      </c>
      <c r="F84" s="5" t="s">
        <v>13</v>
      </c>
      <c r="G84" s="2" t="s">
        <v>32</v>
      </c>
      <c r="H84" s="5" t="s">
        <v>14</v>
      </c>
      <c r="I84" s="1">
        <v>4</v>
      </c>
      <c r="J84" s="3">
        <v>207.22</v>
      </c>
      <c r="K84" s="10">
        <f t="shared" si="3"/>
        <v>0.0008363345171786588</v>
      </c>
    </row>
    <row r="85" spans="2:11" ht="14.25">
      <c r="B85" s="4" t="s">
        <v>37</v>
      </c>
      <c r="C85" s="2" t="s">
        <v>11</v>
      </c>
      <c r="D85" s="2" t="s">
        <v>12</v>
      </c>
      <c r="E85" s="2">
        <v>68100</v>
      </c>
      <c r="F85" s="5" t="s">
        <v>13</v>
      </c>
      <c r="G85" s="2" t="s">
        <v>20</v>
      </c>
      <c r="H85" s="5" t="s">
        <v>14</v>
      </c>
      <c r="I85" s="1">
        <v>4</v>
      </c>
      <c r="J85" s="3">
        <v>6009.26</v>
      </c>
      <c r="K85" s="10">
        <f t="shared" si="3"/>
        <v>0.024253216681309853</v>
      </c>
    </row>
    <row r="86" spans="7:11" ht="12.75">
      <c r="G86" s="34" t="s">
        <v>38</v>
      </c>
      <c r="H86" s="34"/>
      <c r="I86" s="34"/>
      <c r="J86" s="6">
        <f>SUM(J64:J85)</f>
        <v>247771.67</v>
      </c>
      <c r="K86" s="10">
        <f t="shared" si="3"/>
        <v>1</v>
      </c>
    </row>
    <row r="87" spans="1:11" ht="12.75">
      <c r="A87" s="12" t="s">
        <v>40</v>
      </c>
      <c r="I87" s="35">
        <f>J14+J41+J61+J86</f>
        <v>1906667.3199999998</v>
      </c>
      <c r="J87" s="35"/>
      <c r="K87" s="11">
        <f>I87/I87:I87</f>
        <v>1</v>
      </c>
    </row>
    <row r="89" spans="10:11" ht="12.75">
      <c r="J89" s="1"/>
      <c r="K89" s="1"/>
    </row>
  </sheetData>
  <sheetProtection/>
  <mergeCells count="6">
    <mergeCell ref="G86:I86"/>
    <mergeCell ref="I87:J87"/>
    <mergeCell ref="G14:I14"/>
    <mergeCell ref="A1:K1"/>
    <mergeCell ref="G61:I61"/>
    <mergeCell ref="G41:I41"/>
  </mergeCells>
  <printOptions horizontalCentered="1"/>
  <pageMargins left="0.25" right="0.25" top="0.25" bottom="0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C35">
      <selection activeCell="F83" sqref="F83"/>
    </sheetView>
  </sheetViews>
  <sheetFormatPr defaultColWidth="11.421875" defaultRowHeight="12.75"/>
  <cols>
    <col min="1" max="1" width="29.140625" style="1" customWidth="1"/>
    <col min="2" max="2" width="20.57421875" style="1" customWidth="1"/>
    <col min="3" max="3" width="8.7109375" style="1" customWidth="1"/>
    <col min="4" max="4" width="9.00390625" style="1" customWidth="1"/>
    <col min="5" max="5" width="18.7109375" style="1" customWidth="1"/>
    <col min="6" max="6" width="9.28125" style="1" customWidth="1"/>
    <col min="7" max="7" width="16.00390625" style="1" customWidth="1"/>
    <col min="8" max="8" width="8.57421875" style="1" customWidth="1"/>
    <col min="9" max="9" width="37.7109375" style="1" customWidth="1"/>
    <col min="10" max="10" width="12.28125" style="21" customWidth="1"/>
    <col min="11" max="16384" width="11.421875" style="1" customWidth="1"/>
  </cols>
  <sheetData>
    <row r="1" spans="1:10" ht="12.75">
      <c r="A1" s="34" t="s">
        <v>41</v>
      </c>
      <c r="B1" s="37" t="s">
        <v>42</v>
      </c>
      <c r="C1" s="37" t="s">
        <v>43</v>
      </c>
      <c r="D1" s="37"/>
      <c r="E1" s="37" t="s">
        <v>46</v>
      </c>
      <c r="F1" s="37" t="s">
        <v>47</v>
      </c>
      <c r="G1" s="37"/>
      <c r="H1" s="37"/>
      <c r="I1" s="37"/>
      <c r="J1" s="37"/>
    </row>
    <row r="2" spans="1:10" ht="12.75">
      <c r="A2" s="34"/>
      <c r="B2" s="37"/>
      <c r="C2" s="13" t="s">
        <v>44</v>
      </c>
      <c r="D2" s="13" t="s">
        <v>45</v>
      </c>
      <c r="E2" s="37"/>
      <c r="F2" s="12" t="s">
        <v>4</v>
      </c>
      <c r="G2" s="12" t="s">
        <v>6</v>
      </c>
      <c r="H2" s="12" t="s">
        <v>1</v>
      </c>
      <c r="I2" s="12" t="s">
        <v>48</v>
      </c>
      <c r="J2" s="17" t="s">
        <v>49</v>
      </c>
    </row>
    <row r="3" spans="1:10" ht="12.75">
      <c r="A3" s="24" t="s">
        <v>50</v>
      </c>
      <c r="B3" s="12" t="s">
        <v>51</v>
      </c>
      <c r="C3" s="18" t="s">
        <v>52</v>
      </c>
      <c r="D3" s="18">
        <v>38717</v>
      </c>
      <c r="E3" s="19" t="s">
        <v>53</v>
      </c>
      <c r="F3" s="19">
        <v>11920</v>
      </c>
      <c r="G3" s="2" t="s">
        <v>18</v>
      </c>
      <c r="H3" s="19">
        <v>61200</v>
      </c>
      <c r="I3" s="19" t="s">
        <v>54</v>
      </c>
      <c r="J3" s="20">
        <v>30819.44</v>
      </c>
    </row>
    <row r="4" spans="5:10" ht="12.75">
      <c r="E4" s="19" t="s">
        <v>53</v>
      </c>
      <c r="F4" s="19">
        <v>11920</v>
      </c>
      <c r="G4" s="2" t="s">
        <v>23</v>
      </c>
      <c r="H4" s="19">
        <v>61200</v>
      </c>
      <c r="I4" s="19" t="s">
        <v>54</v>
      </c>
      <c r="J4" s="20">
        <v>77884.57</v>
      </c>
    </row>
    <row r="5" spans="5:10" ht="12.75">
      <c r="E5" s="19" t="s">
        <v>53</v>
      </c>
      <c r="F5" s="22">
        <v>11920</v>
      </c>
      <c r="G5" s="2" t="s">
        <v>24</v>
      </c>
      <c r="H5" s="19">
        <v>61200</v>
      </c>
      <c r="I5" s="19" t="s">
        <v>61</v>
      </c>
      <c r="J5" s="20">
        <v>6600</v>
      </c>
    </row>
    <row r="6" spans="5:10" ht="12.75">
      <c r="E6" s="19" t="s">
        <v>53</v>
      </c>
      <c r="F6" s="19">
        <v>11920</v>
      </c>
      <c r="G6" s="2" t="s">
        <v>18</v>
      </c>
      <c r="H6" s="19">
        <v>72100</v>
      </c>
      <c r="I6" s="19" t="s">
        <v>55</v>
      </c>
      <c r="J6" s="20">
        <v>60140</v>
      </c>
    </row>
    <row r="7" spans="5:10" ht="12.75">
      <c r="E7" s="19" t="s">
        <v>53</v>
      </c>
      <c r="F7" s="19">
        <v>11920</v>
      </c>
      <c r="G7" s="2" t="s">
        <v>24</v>
      </c>
      <c r="H7" s="19">
        <v>72200</v>
      </c>
      <c r="I7" s="19" t="s">
        <v>56</v>
      </c>
      <c r="J7" s="20">
        <v>14870</v>
      </c>
    </row>
    <row r="8" spans="5:10" ht="12.75">
      <c r="E8" s="19" t="s">
        <v>53</v>
      </c>
      <c r="F8" s="19">
        <v>11920</v>
      </c>
      <c r="G8" s="2" t="s">
        <v>22</v>
      </c>
      <c r="H8" s="19">
        <v>72400</v>
      </c>
      <c r="I8" s="19" t="s">
        <v>57</v>
      </c>
      <c r="J8" s="20">
        <v>1422.57</v>
      </c>
    </row>
    <row r="9" spans="5:10" ht="12.75">
      <c r="E9" s="19" t="s">
        <v>53</v>
      </c>
      <c r="F9" s="19">
        <v>11920</v>
      </c>
      <c r="G9" s="2" t="s">
        <v>17</v>
      </c>
      <c r="H9" s="19">
        <v>72400</v>
      </c>
      <c r="I9" s="19" t="s">
        <v>57</v>
      </c>
      <c r="J9" s="20">
        <v>25016.94</v>
      </c>
    </row>
    <row r="10" spans="5:10" ht="12.75">
      <c r="E10" s="19" t="s">
        <v>53</v>
      </c>
      <c r="F10" s="19">
        <v>11920</v>
      </c>
      <c r="G10" s="2" t="s">
        <v>22</v>
      </c>
      <c r="H10" s="19">
        <v>72500</v>
      </c>
      <c r="I10" s="19" t="s">
        <v>58</v>
      </c>
      <c r="J10" s="20">
        <f>5146.56-3556.48-0.01</f>
        <v>1590.0700000000004</v>
      </c>
    </row>
    <row r="11" spans="5:10" ht="12.75">
      <c r="E11" s="19" t="s">
        <v>53</v>
      </c>
      <c r="F11" s="19">
        <v>11920</v>
      </c>
      <c r="G11" s="2" t="s">
        <v>24</v>
      </c>
      <c r="H11" s="19">
        <v>72500</v>
      </c>
      <c r="I11" s="19" t="s">
        <v>58</v>
      </c>
      <c r="J11" s="20">
        <v>2053.44</v>
      </c>
    </row>
    <row r="12" spans="5:10" ht="12.75">
      <c r="E12" s="19" t="s">
        <v>53</v>
      </c>
      <c r="F12" s="19">
        <v>11920</v>
      </c>
      <c r="G12" s="2" t="s">
        <v>21</v>
      </c>
      <c r="H12" s="19">
        <v>72500</v>
      </c>
      <c r="I12" s="19" t="s">
        <v>58</v>
      </c>
      <c r="J12" s="20">
        <v>69.85</v>
      </c>
    </row>
    <row r="13" spans="5:10" ht="12.75">
      <c r="E13" s="19" t="s">
        <v>53</v>
      </c>
      <c r="F13" s="19">
        <v>11920</v>
      </c>
      <c r="G13" s="2" t="s">
        <v>24</v>
      </c>
      <c r="H13" s="19">
        <v>72500</v>
      </c>
      <c r="I13" s="19" t="s">
        <v>58</v>
      </c>
      <c r="J13" s="20">
        <v>2530.65</v>
      </c>
    </row>
    <row r="14" spans="5:10" ht="12.75">
      <c r="E14" s="19" t="s">
        <v>53</v>
      </c>
      <c r="F14" s="19">
        <v>11920</v>
      </c>
      <c r="G14" s="2" t="s">
        <v>18</v>
      </c>
      <c r="H14" s="19">
        <v>73100</v>
      </c>
      <c r="I14" s="19" t="s">
        <v>59</v>
      </c>
      <c r="J14" s="20">
        <v>70200</v>
      </c>
    </row>
    <row r="15" spans="5:10" ht="12.75">
      <c r="E15" s="19" t="s">
        <v>53</v>
      </c>
      <c r="F15" s="19">
        <v>11920</v>
      </c>
      <c r="G15" s="2" t="s">
        <v>23</v>
      </c>
      <c r="H15" s="19">
        <v>73100</v>
      </c>
      <c r="I15" s="19" t="s">
        <v>59</v>
      </c>
      <c r="J15" s="20">
        <v>19275.53</v>
      </c>
    </row>
    <row r="16" spans="5:10" ht="12.75">
      <c r="E16" s="19" t="s">
        <v>53</v>
      </c>
      <c r="F16" s="22" t="s">
        <v>39</v>
      </c>
      <c r="G16" s="2" t="s">
        <v>19</v>
      </c>
      <c r="H16" s="19">
        <v>73100</v>
      </c>
      <c r="I16" s="19" t="s">
        <v>59</v>
      </c>
      <c r="J16" s="20">
        <v>254655.86</v>
      </c>
    </row>
    <row r="17" spans="5:10" ht="12.75">
      <c r="E17" s="19" t="s">
        <v>53</v>
      </c>
      <c r="F17" s="19">
        <v>11920</v>
      </c>
      <c r="G17" s="2" t="s">
        <v>15</v>
      </c>
      <c r="H17" s="19">
        <v>73100</v>
      </c>
      <c r="I17" s="19" t="s">
        <v>59</v>
      </c>
      <c r="J17" s="20">
        <v>91368.2</v>
      </c>
    </row>
    <row r="18" spans="5:10" ht="12.75">
      <c r="E18" s="19" t="s">
        <v>53</v>
      </c>
      <c r="F18" s="19">
        <v>11920</v>
      </c>
      <c r="G18" s="2" t="s">
        <v>17</v>
      </c>
      <c r="H18" s="19">
        <v>73100</v>
      </c>
      <c r="I18" s="19" t="s">
        <v>59</v>
      </c>
      <c r="J18" s="20">
        <v>2500.41</v>
      </c>
    </row>
    <row r="19" spans="5:10" ht="12.75">
      <c r="E19" s="19" t="s">
        <v>53</v>
      </c>
      <c r="F19" s="19">
        <v>11920</v>
      </c>
      <c r="G19" s="2" t="s">
        <v>16</v>
      </c>
      <c r="H19" s="19">
        <v>74500</v>
      </c>
      <c r="I19" s="19" t="s">
        <v>60</v>
      </c>
      <c r="J19" s="20">
        <v>55995.02</v>
      </c>
    </row>
    <row r="20" spans="5:10" ht="12.75">
      <c r="E20" s="19" t="s">
        <v>53</v>
      </c>
      <c r="F20" s="19">
        <v>11920</v>
      </c>
      <c r="G20" s="2" t="s">
        <v>21</v>
      </c>
      <c r="H20" s="19">
        <v>74500</v>
      </c>
      <c r="I20" s="19" t="s">
        <v>60</v>
      </c>
      <c r="J20" s="20">
        <v>35994.75</v>
      </c>
    </row>
    <row r="21" spans="1:10" ht="12.75">
      <c r="A21" s="26"/>
      <c r="B21" s="26"/>
      <c r="C21" s="26"/>
      <c r="D21" s="26"/>
      <c r="E21" s="27" t="s">
        <v>53</v>
      </c>
      <c r="F21" s="27">
        <v>68100</v>
      </c>
      <c r="G21" s="28" t="s">
        <v>20</v>
      </c>
      <c r="H21" s="27">
        <v>74500</v>
      </c>
      <c r="I21" s="27" t="s">
        <v>60</v>
      </c>
      <c r="J21" s="32">
        <v>41210.23</v>
      </c>
    </row>
    <row r="22" spans="5:10" ht="12.75">
      <c r="E22" s="19" t="s">
        <v>53</v>
      </c>
      <c r="F22" s="19">
        <v>11920</v>
      </c>
      <c r="G22" s="2" t="s">
        <v>24</v>
      </c>
      <c r="H22" s="19">
        <v>74500</v>
      </c>
      <c r="I22" s="19" t="s">
        <v>62</v>
      </c>
      <c r="J22" s="20">
        <v>7200</v>
      </c>
    </row>
    <row r="23" spans="5:11" ht="12.75">
      <c r="E23" s="19"/>
      <c r="F23" s="19"/>
      <c r="G23" s="19"/>
      <c r="H23" s="19"/>
      <c r="I23" s="19"/>
      <c r="J23" s="23">
        <f>SUM(J3:J22)</f>
        <v>801397.53</v>
      </c>
      <c r="K23" s="21"/>
    </row>
    <row r="24" spans="5:10" ht="12.75">
      <c r="E24" s="19"/>
      <c r="F24" s="19"/>
      <c r="G24" s="19"/>
      <c r="H24" s="19"/>
      <c r="I24" s="19"/>
      <c r="J24" s="23"/>
    </row>
    <row r="25" spans="2:10" ht="12.75">
      <c r="B25" s="12" t="s">
        <v>63</v>
      </c>
      <c r="C25" s="18" t="s">
        <v>52</v>
      </c>
      <c r="D25" s="18">
        <v>38717</v>
      </c>
      <c r="E25" s="19" t="s">
        <v>53</v>
      </c>
      <c r="F25" s="19">
        <v>11930</v>
      </c>
      <c r="G25" s="2" t="s">
        <v>16</v>
      </c>
      <c r="H25" s="19">
        <v>72400</v>
      </c>
      <c r="I25" s="19" t="s">
        <v>57</v>
      </c>
      <c r="J25" s="20">
        <v>3932.37</v>
      </c>
    </row>
    <row r="26" spans="5:10" ht="12.75">
      <c r="E26" s="19" t="s">
        <v>53</v>
      </c>
      <c r="F26" s="19">
        <v>11930</v>
      </c>
      <c r="G26" s="2" t="s">
        <v>15</v>
      </c>
      <c r="H26" s="19">
        <v>72401</v>
      </c>
      <c r="I26" s="19" t="s">
        <v>57</v>
      </c>
      <c r="J26" s="20">
        <v>10367.15</v>
      </c>
    </row>
    <row r="27" spans="5:10" ht="12.75">
      <c r="E27" s="19" t="s">
        <v>53</v>
      </c>
      <c r="F27" s="19">
        <v>11930</v>
      </c>
      <c r="G27" s="2" t="s">
        <v>17</v>
      </c>
      <c r="H27" s="19">
        <v>72402</v>
      </c>
      <c r="I27" s="19" t="s">
        <v>57</v>
      </c>
      <c r="J27" s="20">
        <v>1787.44</v>
      </c>
    </row>
    <row r="28" spans="5:10" ht="12.75">
      <c r="E28" s="19" t="s">
        <v>53</v>
      </c>
      <c r="F28" s="19">
        <v>11930</v>
      </c>
      <c r="G28" s="2" t="s">
        <v>18</v>
      </c>
      <c r="H28" s="19">
        <v>72403</v>
      </c>
      <c r="I28" s="19" t="s">
        <v>57</v>
      </c>
      <c r="J28" s="20">
        <v>20019.33</v>
      </c>
    </row>
    <row r="29" spans="5:11" ht="12.75">
      <c r="E29" s="19" t="s">
        <v>53</v>
      </c>
      <c r="F29" s="22" t="s">
        <v>39</v>
      </c>
      <c r="G29" s="2" t="s">
        <v>19</v>
      </c>
      <c r="H29" s="19">
        <v>72404</v>
      </c>
      <c r="I29" s="19" t="s">
        <v>57</v>
      </c>
      <c r="J29" s="20">
        <v>19661.85</v>
      </c>
      <c r="K29" s="21">
        <f>J23+J35</f>
        <v>891842.02</v>
      </c>
    </row>
    <row r="30" spans="5:10" ht="12.75">
      <c r="E30" s="19" t="s">
        <v>53</v>
      </c>
      <c r="F30" s="19">
        <v>68100</v>
      </c>
      <c r="G30" s="2" t="s">
        <v>20</v>
      </c>
      <c r="H30" s="19">
        <v>72405</v>
      </c>
      <c r="I30" s="19" t="s">
        <v>57</v>
      </c>
      <c r="J30" s="20">
        <v>4289.86</v>
      </c>
    </row>
    <row r="31" spans="5:10" ht="12.75">
      <c r="E31" s="19" t="s">
        <v>53</v>
      </c>
      <c r="F31" s="19">
        <v>11930</v>
      </c>
      <c r="G31" s="2" t="s">
        <v>21</v>
      </c>
      <c r="H31" s="19">
        <v>72406</v>
      </c>
      <c r="I31" s="19" t="s">
        <v>57</v>
      </c>
      <c r="J31" s="20">
        <v>3217.39</v>
      </c>
    </row>
    <row r="32" spans="5:10" ht="12.75">
      <c r="E32" s="19" t="s">
        <v>53</v>
      </c>
      <c r="F32" s="19">
        <v>11930</v>
      </c>
      <c r="G32" s="2" t="s">
        <v>22</v>
      </c>
      <c r="H32" s="19">
        <v>72407</v>
      </c>
      <c r="I32" s="19" t="s">
        <v>57</v>
      </c>
      <c r="J32" s="21">
        <v>9294.69</v>
      </c>
    </row>
    <row r="33" spans="5:10" ht="12.75">
      <c r="E33" s="19" t="s">
        <v>53</v>
      </c>
      <c r="F33" s="19">
        <v>11930</v>
      </c>
      <c r="G33" s="2" t="s">
        <v>23</v>
      </c>
      <c r="H33" s="19">
        <v>72408</v>
      </c>
      <c r="I33" s="19" t="s">
        <v>57</v>
      </c>
      <c r="J33" s="21">
        <v>12512.08</v>
      </c>
    </row>
    <row r="34" spans="5:10" ht="12.75">
      <c r="E34" s="19" t="s">
        <v>53</v>
      </c>
      <c r="F34" s="19">
        <v>11930</v>
      </c>
      <c r="G34" s="2" t="s">
        <v>24</v>
      </c>
      <c r="H34" s="19">
        <v>72409</v>
      </c>
      <c r="I34" s="19" t="s">
        <v>57</v>
      </c>
      <c r="J34" s="21">
        <v>5362.33</v>
      </c>
    </row>
    <row r="35" ht="12.75">
      <c r="J35" s="17">
        <f>SUM(J25:J34)</f>
        <v>90444.49</v>
      </c>
    </row>
    <row r="36" ht="12.75">
      <c r="J36" s="17"/>
    </row>
    <row r="37" spans="2:10" ht="12.75">
      <c r="B37" s="12" t="s">
        <v>64</v>
      </c>
      <c r="C37" s="18" t="s">
        <v>52</v>
      </c>
      <c r="D37" s="18">
        <v>38717</v>
      </c>
      <c r="E37" s="19" t="s">
        <v>53</v>
      </c>
      <c r="F37" s="5" t="s">
        <v>39</v>
      </c>
      <c r="G37" s="2" t="s">
        <v>19</v>
      </c>
      <c r="H37" s="1">
        <v>71400</v>
      </c>
      <c r="I37" s="1" t="s">
        <v>65</v>
      </c>
      <c r="J37" s="3">
        <f>29317.53+6396.56</f>
        <v>35714.09</v>
      </c>
    </row>
    <row r="38" spans="5:10" ht="12.75">
      <c r="E38" s="19" t="s">
        <v>53</v>
      </c>
      <c r="F38" s="2">
        <v>11925</v>
      </c>
      <c r="G38" s="2" t="s">
        <v>28</v>
      </c>
      <c r="H38" s="1">
        <v>71400</v>
      </c>
      <c r="I38" s="1" t="s">
        <v>65</v>
      </c>
      <c r="J38" s="3">
        <v>123666.74</v>
      </c>
    </row>
    <row r="39" spans="5:10" ht="12.75">
      <c r="E39" s="19" t="s">
        <v>53</v>
      </c>
      <c r="F39" s="2">
        <v>11925</v>
      </c>
      <c r="G39" s="2" t="s">
        <v>30</v>
      </c>
      <c r="H39" s="1">
        <v>71400</v>
      </c>
      <c r="I39" s="1" t="s">
        <v>65</v>
      </c>
      <c r="J39" s="3">
        <v>108741.45</v>
      </c>
    </row>
    <row r="40" spans="5:10" ht="12.75">
      <c r="E40" s="19" t="s">
        <v>53</v>
      </c>
      <c r="F40" s="2">
        <v>11925</v>
      </c>
      <c r="G40" s="2" t="s">
        <v>18</v>
      </c>
      <c r="H40" s="1">
        <v>71400</v>
      </c>
      <c r="I40" s="1" t="s">
        <v>65</v>
      </c>
      <c r="J40" s="3">
        <v>123666.74</v>
      </c>
    </row>
    <row r="41" spans="5:10" ht="12.75">
      <c r="E41" s="19" t="s">
        <v>53</v>
      </c>
      <c r="F41" s="2">
        <v>11925</v>
      </c>
      <c r="G41" s="2" t="s">
        <v>31</v>
      </c>
      <c r="H41" s="1">
        <v>71400</v>
      </c>
      <c r="I41" s="1" t="s">
        <v>65</v>
      </c>
      <c r="J41" s="3">
        <v>96481.38</v>
      </c>
    </row>
    <row r="42" spans="5:10" ht="12.75">
      <c r="E42" s="19" t="s">
        <v>53</v>
      </c>
      <c r="F42" s="2">
        <v>11925</v>
      </c>
      <c r="G42" s="2" t="s">
        <v>21</v>
      </c>
      <c r="H42" s="1">
        <v>71400</v>
      </c>
      <c r="I42" s="1" t="s">
        <v>65</v>
      </c>
      <c r="J42" s="3">
        <v>3964.86</v>
      </c>
    </row>
    <row r="43" spans="5:10" ht="12.75">
      <c r="E43" s="19" t="s">
        <v>53</v>
      </c>
      <c r="F43" s="2">
        <v>11925</v>
      </c>
      <c r="G43" s="2" t="s">
        <v>16</v>
      </c>
      <c r="H43" s="2">
        <v>71600</v>
      </c>
      <c r="I43" s="1" t="s">
        <v>66</v>
      </c>
      <c r="J43" s="3">
        <f>1076.17+1424.32</f>
        <v>2500.49</v>
      </c>
    </row>
    <row r="44" spans="5:10" ht="12.75">
      <c r="E44" s="19" t="s">
        <v>53</v>
      </c>
      <c r="F44" s="2">
        <v>11925</v>
      </c>
      <c r="G44" s="2" t="s">
        <v>21</v>
      </c>
      <c r="H44" s="2">
        <v>71600</v>
      </c>
      <c r="I44" s="1" t="s">
        <v>66</v>
      </c>
      <c r="J44" s="3">
        <v>299.51</v>
      </c>
    </row>
    <row r="45" spans="5:10" ht="12.75">
      <c r="E45" s="19" t="s">
        <v>53</v>
      </c>
      <c r="F45" s="2">
        <v>11925</v>
      </c>
      <c r="G45" s="2" t="s">
        <v>32</v>
      </c>
      <c r="H45" s="2">
        <v>72400</v>
      </c>
      <c r="I45" s="1" t="s">
        <v>57</v>
      </c>
      <c r="J45" s="3">
        <v>949.05</v>
      </c>
    </row>
    <row r="46" spans="5:10" ht="12.75">
      <c r="E46" s="19" t="s">
        <v>53</v>
      </c>
      <c r="F46" s="2">
        <v>11925</v>
      </c>
      <c r="G46" s="2" t="s">
        <v>33</v>
      </c>
      <c r="H46" s="2">
        <v>72400</v>
      </c>
      <c r="I46" s="1" t="s">
        <v>57</v>
      </c>
      <c r="J46" s="3">
        <v>4797.42</v>
      </c>
    </row>
    <row r="47" spans="5:10" ht="12.75">
      <c r="E47" s="19" t="s">
        <v>53</v>
      </c>
      <c r="F47" s="2">
        <v>11925</v>
      </c>
      <c r="G47" s="2" t="s">
        <v>16</v>
      </c>
      <c r="H47" s="2">
        <v>72400</v>
      </c>
      <c r="I47" s="1" t="s">
        <v>57</v>
      </c>
      <c r="J47" s="3">
        <v>993.71</v>
      </c>
    </row>
    <row r="48" spans="1:10" ht="12.75">
      <c r="A48" s="26" t="s">
        <v>86</v>
      </c>
      <c r="B48" s="26"/>
      <c r="C48" s="26"/>
      <c r="D48" s="26"/>
      <c r="E48" s="27" t="s">
        <v>53</v>
      </c>
      <c r="F48" s="28">
        <v>30000</v>
      </c>
      <c r="G48" s="28" t="s">
        <v>19</v>
      </c>
      <c r="H48" s="28">
        <v>72500</v>
      </c>
      <c r="I48" s="26" t="s">
        <v>67</v>
      </c>
      <c r="J48" s="29">
        <f>4264.37+2665.23</f>
        <v>6929.6</v>
      </c>
    </row>
    <row r="49" spans="1:10" ht="12.75">
      <c r="A49" s="26" t="s">
        <v>80</v>
      </c>
      <c r="B49" s="26"/>
      <c r="C49" s="26"/>
      <c r="D49" s="26"/>
      <c r="E49" s="27" t="s">
        <v>53</v>
      </c>
      <c r="F49" s="28">
        <v>30000</v>
      </c>
      <c r="G49" s="28" t="s">
        <v>19</v>
      </c>
      <c r="H49" s="28">
        <v>72500</v>
      </c>
      <c r="I49" s="26" t="s">
        <v>67</v>
      </c>
      <c r="J49" s="29">
        <v>7462.65</v>
      </c>
    </row>
    <row r="50" spans="1:10" ht="12.75">
      <c r="A50" s="26" t="s">
        <v>84</v>
      </c>
      <c r="B50" s="26"/>
      <c r="C50" s="26"/>
      <c r="D50" s="26"/>
      <c r="E50" s="27" t="s">
        <v>53</v>
      </c>
      <c r="F50" s="30" t="s">
        <v>78</v>
      </c>
      <c r="G50" s="28" t="s">
        <v>19</v>
      </c>
      <c r="H50" s="28">
        <v>72500</v>
      </c>
      <c r="I50" s="26" t="s">
        <v>67</v>
      </c>
      <c r="J50" s="29">
        <v>1066.09</v>
      </c>
    </row>
    <row r="51" spans="1:10" ht="12.75">
      <c r="A51" s="26" t="s">
        <v>85</v>
      </c>
      <c r="B51" s="26"/>
      <c r="C51" s="26"/>
      <c r="D51" s="26"/>
      <c r="E51" s="27" t="s">
        <v>53</v>
      </c>
      <c r="F51" s="28">
        <v>30000</v>
      </c>
      <c r="G51" s="28" t="s">
        <v>19</v>
      </c>
      <c r="H51" s="28">
        <v>72500</v>
      </c>
      <c r="I51" s="26" t="s">
        <v>67</v>
      </c>
      <c r="J51" s="29">
        <v>6929.6</v>
      </c>
    </row>
    <row r="52" spans="1:11" ht="12.75">
      <c r="A52" s="34" t="s">
        <v>41</v>
      </c>
      <c r="B52" s="37" t="s">
        <v>42</v>
      </c>
      <c r="C52" s="37" t="s">
        <v>43</v>
      </c>
      <c r="D52" s="37"/>
      <c r="E52" s="37" t="s">
        <v>46</v>
      </c>
      <c r="F52" s="37" t="s">
        <v>47</v>
      </c>
      <c r="G52" s="37"/>
      <c r="H52" s="37"/>
      <c r="I52" s="37"/>
      <c r="J52" s="37"/>
      <c r="K52" s="33"/>
    </row>
    <row r="53" spans="1:11" ht="12.75">
      <c r="A53" s="34"/>
      <c r="B53" s="37"/>
      <c r="C53" s="13" t="s">
        <v>44</v>
      </c>
      <c r="D53" s="13" t="s">
        <v>45</v>
      </c>
      <c r="E53" s="37"/>
      <c r="F53" s="12" t="s">
        <v>4</v>
      </c>
      <c r="G53" s="12" t="s">
        <v>6</v>
      </c>
      <c r="H53" s="12" t="s">
        <v>1</v>
      </c>
      <c r="I53" s="12" t="s">
        <v>48</v>
      </c>
      <c r="J53" s="17" t="s">
        <v>49</v>
      </c>
      <c r="K53" s="33"/>
    </row>
    <row r="54" spans="5:10" ht="12.75">
      <c r="E54" s="19" t="s">
        <v>53</v>
      </c>
      <c r="F54" s="2">
        <v>11925</v>
      </c>
      <c r="G54" s="2" t="s">
        <v>17</v>
      </c>
      <c r="H54" s="2">
        <v>72500</v>
      </c>
      <c r="I54" s="1" t="s">
        <v>67</v>
      </c>
      <c r="J54" s="3">
        <v>2665.23</v>
      </c>
    </row>
    <row r="55" spans="5:10" ht="12.75">
      <c r="E55" s="19" t="s">
        <v>53</v>
      </c>
      <c r="F55" s="2">
        <v>11925</v>
      </c>
      <c r="G55" s="2" t="s">
        <v>35</v>
      </c>
      <c r="H55" s="2">
        <v>73100</v>
      </c>
      <c r="I55" s="1" t="s">
        <v>67</v>
      </c>
      <c r="J55" s="3">
        <v>15458.34</v>
      </c>
    </row>
    <row r="56" spans="5:10" ht="12.75">
      <c r="E56" s="19" t="s">
        <v>53</v>
      </c>
      <c r="F56" s="2">
        <v>11925</v>
      </c>
      <c r="G56" s="2" t="s">
        <v>76</v>
      </c>
      <c r="H56" s="2">
        <v>73100</v>
      </c>
      <c r="I56" s="1" t="s">
        <v>67</v>
      </c>
      <c r="J56" s="3">
        <v>4797.42</v>
      </c>
    </row>
    <row r="57" spans="5:10" ht="12.75">
      <c r="E57" s="19" t="s">
        <v>53</v>
      </c>
      <c r="F57" s="2">
        <v>11925</v>
      </c>
      <c r="G57" s="2" t="s">
        <v>32</v>
      </c>
      <c r="H57" s="2">
        <v>73100</v>
      </c>
      <c r="I57" s="1" t="s">
        <v>67</v>
      </c>
      <c r="J57" s="3">
        <v>117.04</v>
      </c>
    </row>
    <row r="58" spans="5:10" ht="12.75">
      <c r="E58" s="19" t="s">
        <v>53</v>
      </c>
      <c r="F58" s="2">
        <v>11925</v>
      </c>
      <c r="G58" s="2" t="s">
        <v>23</v>
      </c>
      <c r="H58" s="2">
        <v>74500</v>
      </c>
      <c r="I58" s="1" t="s">
        <v>68</v>
      </c>
      <c r="J58" s="3">
        <v>21854.9</v>
      </c>
    </row>
    <row r="59" spans="5:10" ht="12.75">
      <c r="E59" s="19" t="s">
        <v>53</v>
      </c>
      <c r="F59" s="2">
        <v>11925</v>
      </c>
      <c r="G59" s="2" t="s">
        <v>22</v>
      </c>
      <c r="H59" s="2">
        <v>74500</v>
      </c>
      <c r="I59" s="1" t="s">
        <v>68</v>
      </c>
      <c r="J59" s="3">
        <v>34648.01</v>
      </c>
    </row>
    <row r="60" spans="5:10" ht="12.75">
      <c r="E60" s="19" t="s">
        <v>53</v>
      </c>
      <c r="F60" s="2">
        <v>11925</v>
      </c>
      <c r="G60" s="2" t="s">
        <v>15</v>
      </c>
      <c r="H60" s="2">
        <v>74500</v>
      </c>
      <c r="I60" s="1" t="s">
        <v>68</v>
      </c>
      <c r="J60" s="3">
        <v>12793.11</v>
      </c>
    </row>
    <row r="61" spans="5:10" ht="12.75">
      <c r="E61" s="19" t="s">
        <v>53</v>
      </c>
      <c r="F61" s="2">
        <v>11925</v>
      </c>
      <c r="G61" s="2" t="s">
        <v>24</v>
      </c>
      <c r="H61" s="2">
        <v>74500</v>
      </c>
      <c r="I61" s="1" t="s">
        <v>68</v>
      </c>
      <c r="J61" s="3">
        <v>67163.84</v>
      </c>
    </row>
    <row r="62" spans="1:10" ht="12.75">
      <c r="A62" s="26" t="s">
        <v>80</v>
      </c>
      <c r="B62" s="26"/>
      <c r="C62" s="26"/>
      <c r="D62" s="26"/>
      <c r="E62" s="27" t="s">
        <v>53</v>
      </c>
      <c r="F62" s="30">
        <v>26800</v>
      </c>
      <c r="G62" s="28" t="s">
        <v>19</v>
      </c>
      <c r="H62" s="28">
        <v>74500</v>
      </c>
      <c r="I62" s="26" t="s">
        <v>68</v>
      </c>
      <c r="J62" s="29">
        <v>10660.93</v>
      </c>
    </row>
    <row r="63" spans="5:10" ht="12.75">
      <c r="E63" s="19" t="s">
        <v>53</v>
      </c>
      <c r="F63" s="2">
        <v>11925</v>
      </c>
      <c r="G63" s="2" t="s">
        <v>29</v>
      </c>
      <c r="H63" s="2">
        <v>74500</v>
      </c>
      <c r="I63" s="1" t="s">
        <v>69</v>
      </c>
      <c r="J63" s="3">
        <v>49573.31</v>
      </c>
    </row>
    <row r="64" spans="5:10" ht="12.75">
      <c r="E64" s="19" t="s">
        <v>53</v>
      </c>
      <c r="F64" s="2">
        <v>11925</v>
      </c>
      <c r="G64" s="2" t="s">
        <v>16</v>
      </c>
      <c r="H64" s="2">
        <v>74500</v>
      </c>
      <c r="I64" s="1" t="s">
        <v>69</v>
      </c>
      <c r="J64" s="3">
        <v>7699.78</v>
      </c>
    </row>
    <row r="65" spans="5:10" ht="12.75">
      <c r="E65" s="19" t="s">
        <v>53</v>
      </c>
      <c r="F65" s="2">
        <v>11925</v>
      </c>
      <c r="G65" s="2" t="s">
        <v>70</v>
      </c>
      <c r="H65" s="2">
        <v>74500</v>
      </c>
      <c r="I65" s="1" t="s">
        <v>69</v>
      </c>
      <c r="J65" s="3">
        <v>10000</v>
      </c>
    </row>
    <row r="66" spans="5:10" ht="12.75">
      <c r="E66" s="19" t="s">
        <v>53</v>
      </c>
      <c r="F66" s="2">
        <v>11925</v>
      </c>
      <c r="G66" s="2" t="s">
        <v>70</v>
      </c>
      <c r="H66" s="2">
        <v>74500</v>
      </c>
      <c r="I66" s="1" t="s">
        <v>71</v>
      </c>
      <c r="J66" s="3">
        <v>5458.34</v>
      </c>
    </row>
    <row r="67" spans="5:10" ht="12.75">
      <c r="E67" s="19"/>
      <c r="F67" s="2"/>
      <c r="G67" s="2"/>
      <c r="H67" s="2"/>
      <c r="J67" s="6">
        <f>SUM(J37:J66)</f>
        <v>767053.63</v>
      </c>
    </row>
    <row r="68" spans="5:10" ht="12.75">
      <c r="E68" s="19"/>
      <c r="F68" s="2"/>
      <c r="G68" s="2"/>
      <c r="H68" s="2"/>
      <c r="J68" s="6"/>
    </row>
    <row r="69" spans="2:10" ht="12.75">
      <c r="B69" s="12" t="s">
        <v>72</v>
      </c>
      <c r="C69" s="18" t="s">
        <v>52</v>
      </c>
      <c r="D69" s="18">
        <v>38717</v>
      </c>
      <c r="E69" s="19" t="s">
        <v>53</v>
      </c>
      <c r="F69" s="2">
        <v>11935</v>
      </c>
      <c r="G69" s="2" t="s">
        <v>28</v>
      </c>
      <c r="H69" s="19">
        <v>61200</v>
      </c>
      <c r="I69" s="19" t="s">
        <v>54</v>
      </c>
      <c r="J69" s="3">
        <v>42686.48</v>
      </c>
    </row>
    <row r="70" spans="5:10" ht="12.75">
      <c r="E70" s="19" t="s">
        <v>53</v>
      </c>
      <c r="F70" s="2">
        <v>11935</v>
      </c>
      <c r="G70" s="2" t="s">
        <v>30</v>
      </c>
      <c r="H70" s="19">
        <v>61200</v>
      </c>
      <c r="I70" s="19" t="s">
        <v>54</v>
      </c>
      <c r="J70" s="21">
        <v>25901.99</v>
      </c>
    </row>
    <row r="71" spans="5:10" ht="12.75">
      <c r="E71" s="19" t="s">
        <v>53</v>
      </c>
      <c r="F71" s="2">
        <v>11935</v>
      </c>
      <c r="G71" s="2" t="s">
        <v>18</v>
      </c>
      <c r="H71" s="19">
        <v>61200</v>
      </c>
      <c r="I71" s="19" t="s">
        <v>54</v>
      </c>
      <c r="J71" s="21">
        <v>29424.66</v>
      </c>
    </row>
    <row r="72" spans="5:10" ht="12.75">
      <c r="E72" s="19" t="s">
        <v>53</v>
      </c>
      <c r="F72" s="2">
        <v>11935</v>
      </c>
      <c r="G72" s="2" t="s">
        <v>23</v>
      </c>
      <c r="H72" s="19">
        <v>61200</v>
      </c>
      <c r="I72" s="19" t="s">
        <v>54</v>
      </c>
      <c r="J72" s="21">
        <v>13779.86</v>
      </c>
    </row>
    <row r="73" spans="5:10" ht="12.75">
      <c r="E73" s="19" t="s">
        <v>53</v>
      </c>
      <c r="F73" s="2">
        <v>11935</v>
      </c>
      <c r="G73" s="2" t="s">
        <v>70</v>
      </c>
      <c r="H73" s="19">
        <v>61200</v>
      </c>
      <c r="I73" s="19" t="s">
        <v>54</v>
      </c>
      <c r="J73" s="21">
        <v>3004.63</v>
      </c>
    </row>
    <row r="74" spans="5:10" ht="12.75">
      <c r="E74" s="19" t="s">
        <v>53</v>
      </c>
      <c r="F74" s="5" t="s">
        <v>39</v>
      </c>
      <c r="G74" s="2" t="s">
        <v>19</v>
      </c>
      <c r="H74" s="19">
        <v>61200</v>
      </c>
      <c r="I74" s="19" t="s">
        <v>54</v>
      </c>
      <c r="J74" s="21">
        <f>1491.2+1657.73</f>
        <v>3148.9300000000003</v>
      </c>
    </row>
    <row r="75" spans="1:10" ht="12.75">
      <c r="A75" s="26" t="s">
        <v>87</v>
      </c>
      <c r="B75" s="26"/>
      <c r="C75" s="26"/>
      <c r="D75" s="26"/>
      <c r="E75" s="27" t="s">
        <v>53</v>
      </c>
      <c r="F75" s="30">
        <v>30000</v>
      </c>
      <c r="G75" s="28" t="s">
        <v>19</v>
      </c>
      <c r="H75" s="27">
        <v>66000</v>
      </c>
      <c r="I75" s="27" t="s">
        <v>73</v>
      </c>
      <c r="J75" s="31">
        <v>1036.08</v>
      </c>
    </row>
    <row r="76" spans="5:10" ht="12.75">
      <c r="E76" s="19" t="s">
        <v>53</v>
      </c>
      <c r="F76" s="2">
        <v>11935</v>
      </c>
      <c r="G76" s="2" t="s">
        <v>21</v>
      </c>
      <c r="H76" s="19">
        <v>66000</v>
      </c>
      <c r="I76" s="19" t="s">
        <v>73</v>
      </c>
      <c r="J76" s="21">
        <v>2693.81</v>
      </c>
    </row>
    <row r="77" spans="5:10" ht="12.75">
      <c r="E77" s="19" t="s">
        <v>53</v>
      </c>
      <c r="F77" s="2">
        <v>11935</v>
      </c>
      <c r="G77" s="2" t="s">
        <v>76</v>
      </c>
      <c r="H77" s="19">
        <v>66000</v>
      </c>
      <c r="I77" s="19" t="s">
        <v>73</v>
      </c>
      <c r="J77" s="21">
        <v>4247.93</v>
      </c>
    </row>
    <row r="78" spans="5:10" ht="12.75">
      <c r="E78" s="19" t="s">
        <v>53</v>
      </c>
      <c r="F78" s="2">
        <v>11935</v>
      </c>
      <c r="G78" s="2" t="s">
        <v>32</v>
      </c>
      <c r="H78" s="19">
        <v>66000</v>
      </c>
      <c r="I78" s="19" t="s">
        <v>73</v>
      </c>
      <c r="J78" s="21">
        <v>207.22</v>
      </c>
    </row>
    <row r="79" spans="5:10" ht="12.75">
      <c r="E79" s="19" t="s">
        <v>53</v>
      </c>
      <c r="F79" s="2">
        <v>11935</v>
      </c>
      <c r="G79" s="2" t="s">
        <v>22</v>
      </c>
      <c r="H79" s="19">
        <v>71600</v>
      </c>
      <c r="I79" s="19" t="s">
        <v>66</v>
      </c>
      <c r="J79" s="20">
        <v>6941.73</v>
      </c>
    </row>
    <row r="80" spans="5:10" ht="12.75">
      <c r="E80" s="19" t="s">
        <v>53</v>
      </c>
      <c r="F80" s="2">
        <v>11935</v>
      </c>
      <c r="G80" s="2" t="s">
        <v>15</v>
      </c>
      <c r="H80" s="19">
        <v>71600</v>
      </c>
      <c r="I80" s="19" t="s">
        <v>66</v>
      </c>
      <c r="J80" s="20">
        <v>2486.59</v>
      </c>
    </row>
    <row r="81" spans="5:10" ht="12.75">
      <c r="E81" s="19" t="s">
        <v>53</v>
      </c>
      <c r="F81" s="5" t="s">
        <v>39</v>
      </c>
      <c r="G81" s="2" t="s">
        <v>19</v>
      </c>
      <c r="H81" s="19">
        <v>72200</v>
      </c>
      <c r="I81" s="19" t="s">
        <v>56</v>
      </c>
      <c r="J81" s="20">
        <v>5153.83</v>
      </c>
    </row>
    <row r="82" spans="5:10" ht="12.75">
      <c r="E82" s="19" t="s">
        <v>53</v>
      </c>
      <c r="F82" s="2">
        <v>11935</v>
      </c>
      <c r="G82" s="2" t="s">
        <v>29</v>
      </c>
      <c r="H82" s="19">
        <v>72200</v>
      </c>
      <c r="I82" s="19" t="s">
        <v>56</v>
      </c>
      <c r="J82" s="20">
        <v>7062.17</v>
      </c>
    </row>
    <row r="83" spans="5:10" ht="12.75">
      <c r="E83" s="19" t="s">
        <v>53</v>
      </c>
      <c r="F83" s="22" t="s">
        <v>39</v>
      </c>
      <c r="G83" s="2" t="s">
        <v>19</v>
      </c>
      <c r="H83" s="19">
        <v>72300</v>
      </c>
      <c r="I83" s="19" t="s">
        <v>74</v>
      </c>
      <c r="J83" s="20">
        <f>16873.96-0.17</f>
        <v>16873.79</v>
      </c>
    </row>
    <row r="84" spans="5:10" ht="12.75">
      <c r="E84" s="19" t="s">
        <v>53</v>
      </c>
      <c r="F84" s="2">
        <v>11935</v>
      </c>
      <c r="G84" s="2" t="s">
        <v>31</v>
      </c>
      <c r="H84" s="19">
        <v>72300</v>
      </c>
      <c r="I84" s="19" t="s">
        <v>74</v>
      </c>
      <c r="J84" s="20">
        <v>48384.92</v>
      </c>
    </row>
    <row r="85" spans="5:10" ht="12.75">
      <c r="E85" s="19" t="s">
        <v>53</v>
      </c>
      <c r="F85" s="2">
        <v>11935</v>
      </c>
      <c r="G85" s="2" t="s">
        <v>24</v>
      </c>
      <c r="H85" s="19">
        <v>72300</v>
      </c>
      <c r="I85" s="19" t="s">
        <v>74</v>
      </c>
      <c r="J85" s="20">
        <v>10049.98</v>
      </c>
    </row>
    <row r="86" spans="1:10" ht="12.75">
      <c r="A86" s="26" t="s">
        <v>88</v>
      </c>
      <c r="B86" s="26"/>
      <c r="C86" s="26"/>
      <c r="D86" s="26"/>
      <c r="E86" s="27" t="s">
        <v>53</v>
      </c>
      <c r="F86" s="28">
        <v>30000</v>
      </c>
      <c r="G86" s="28" t="s">
        <v>19</v>
      </c>
      <c r="H86" s="27">
        <v>72300</v>
      </c>
      <c r="I86" s="27" t="s">
        <v>74</v>
      </c>
      <c r="J86" s="32">
        <f>4264.37-2665.23</f>
        <v>1599.1399999999999</v>
      </c>
    </row>
    <row r="87" spans="1:10" ht="12.75">
      <c r="A87" s="26" t="s">
        <v>80</v>
      </c>
      <c r="B87" s="26"/>
      <c r="C87" s="26"/>
      <c r="D87" s="26"/>
      <c r="E87" s="27" t="s">
        <v>53</v>
      </c>
      <c r="F87" s="28">
        <v>30000</v>
      </c>
      <c r="G87" s="28" t="s">
        <v>19</v>
      </c>
      <c r="H87" s="27">
        <v>72300</v>
      </c>
      <c r="I87" s="27" t="s">
        <v>74</v>
      </c>
      <c r="J87" s="32">
        <v>1450.51</v>
      </c>
    </row>
    <row r="88" spans="1:10" ht="12.75">
      <c r="A88" s="26" t="s">
        <v>82</v>
      </c>
      <c r="B88" s="26"/>
      <c r="C88" s="26"/>
      <c r="D88" s="26"/>
      <c r="E88" s="27" t="s">
        <v>53</v>
      </c>
      <c r="F88" s="28">
        <v>26800</v>
      </c>
      <c r="G88" s="28" t="s">
        <v>19</v>
      </c>
      <c r="H88" s="27">
        <v>72300</v>
      </c>
      <c r="I88" s="27" t="s">
        <v>74</v>
      </c>
      <c r="J88" s="32">
        <v>2072.16</v>
      </c>
    </row>
    <row r="89" spans="1:10" ht="12.75">
      <c r="A89" s="26" t="s">
        <v>84</v>
      </c>
      <c r="B89" s="26"/>
      <c r="C89" s="26"/>
      <c r="D89" s="26"/>
      <c r="E89" s="27" t="s">
        <v>53</v>
      </c>
      <c r="F89" s="30" t="s">
        <v>78</v>
      </c>
      <c r="G89" s="28" t="s">
        <v>19</v>
      </c>
      <c r="H89" s="27">
        <v>72300</v>
      </c>
      <c r="I89" s="27" t="s">
        <v>74</v>
      </c>
      <c r="J89" s="32">
        <v>103.61</v>
      </c>
    </row>
    <row r="90" spans="5:10" ht="12.75">
      <c r="E90" s="19" t="s">
        <v>53</v>
      </c>
      <c r="F90" s="2">
        <v>11935</v>
      </c>
      <c r="G90" s="2" t="s">
        <v>29</v>
      </c>
      <c r="H90" s="19">
        <v>72300</v>
      </c>
      <c r="I90" s="19" t="s">
        <v>74</v>
      </c>
      <c r="J90" s="20">
        <v>1537.47</v>
      </c>
    </row>
    <row r="91" spans="5:10" ht="12.75">
      <c r="E91" s="19" t="s">
        <v>53</v>
      </c>
      <c r="F91" s="2">
        <v>11935</v>
      </c>
      <c r="G91" s="2" t="s">
        <v>17</v>
      </c>
      <c r="H91" s="19">
        <v>72300</v>
      </c>
      <c r="I91" s="19" t="s">
        <v>74</v>
      </c>
      <c r="J91" s="20">
        <v>107.55</v>
      </c>
    </row>
    <row r="92" spans="5:10" ht="12.75">
      <c r="E92" s="19" t="s">
        <v>53</v>
      </c>
      <c r="F92" s="19">
        <v>68100</v>
      </c>
      <c r="G92" s="2" t="s">
        <v>75</v>
      </c>
      <c r="H92" s="19">
        <v>74500</v>
      </c>
      <c r="I92" s="19" t="s">
        <v>60</v>
      </c>
      <c r="J92" s="20">
        <v>6009.26</v>
      </c>
    </row>
    <row r="93" spans="5:10" ht="12.75">
      <c r="E93" s="19" t="s">
        <v>53</v>
      </c>
      <c r="F93" s="2">
        <v>11935</v>
      </c>
      <c r="G93" s="2" t="s">
        <v>17</v>
      </c>
      <c r="H93" s="19">
        <v>74500</v>
      </c>
      <c r="I93" s="19" t="s">
        <v>60</v>
      </c>
      <c r="J93" s="20">
        <v>1446.57</v>
      </c>
    </row>
    <row r="94" spans="5:10" ht="12.75">
      <c r="E94" s="19" t="s">
        <v>53</v>
      </c>
      <c r="F94" s="2">
        <v>11935</v>
      </c>
      <c r="G94" s="2" t="s">
        <v>16</v>
      </c>
      <c r="H94" s="19">
        <v>74500</v>
      </c>
      <c r="I94" s="19" t="s">
        <v>60</v>
      </c>
      <c r="J94" s="20">
        <v>10360.8</v>
      </c>
    </row>
    <row r="95" spans="8:10" ht="12.75">
      <c r="H95" s="19"/>
      <c r="I95" s="19"/>
      <c r="J95" s="23">
        <f>SUM(J69:J94)</f>
        <v>247771.67000000007</v>
      </c>
    </row>
    <row r="96" spans="1:10" ht="12.75">
      <c r="A96" s="1" t="s">
        <v>77</v>
      </c>
      <c r="H96" s="19"/>
      <c r="I96" s="19"/>
      <c r="J96" s="25">
        <f>J23+J35+J67+J95</f>
        <v>1906667.32</v>
      </c>
    </row>
  </sheetData>
  <sheetProtection/>
  <mergeCells count="10">
    <mergeCell ref="F52:J52"/>
    <mergeCell ref="A52:A53"/>
    <mergeCell ref="B52:B53"/>
    <mergeCell ref="C52:D52"/>
    <mergeCell ref="E52:E53"/>
    <mergeCell ref="A1:A2"/>
    <mergeCell ref="F1:J1"/>
    <mergeCell ref="C1:D1"/>
    <mergeCell ref="E1:E2"/>
    <mergeCell ref="B1:B2"/>
  </mergeCells>
  <printOptions horizontalCentered="1"/>
  <pageMargins left="0.25" right="0.25" top="0.25" bottom="0.25" header="0.4921259845" footer="0.492125984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 Kinshasa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Lebon</dc:creator>
  <cp:keywords/>
  <dc:description/>
  <cp:lastModifiedBy>Democratic Republic of Congo Guest 1</cp:lastModifiedBy>
  <cp:lastPrinted>2005-04-04T19:31:56Z</cp:lastPrinted>
  <dcterms:created xsi:type="dcterms:W3CDTF">2005-02-11T08:00:42Z</dcterms:created>
  <dcterms:modified xsi:type="dcterms:W3CDTF">2021-11-18T11:31:16Z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1110;#Prodoc|099f975e-b4d9-4bba-a499-dbcc387c61ad;#1292;#COD|8868137b-1bce-4a69-8ca9-bffb690bec47;#1;#English|7f98b732-4b5b-4b70-ba90-a0eff09b5d2d;#763;#Draft|121d40a5-e62e-4d42-82e4-d6d12003de0a</vt:lpwstr>
  </property>
  <property fmtid="{D5CDD505-2E9C-101B-9397-08002B2CF9AE}" pid="6" name="UNDPPublishedDa">
    <vt:lpwstr>2021-11-18T06:00:00Z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UNDPPOPPFunctionalAr">
    <vt:lpwstr>Programme and Project</vt:lpwstr>
  </property>
  <property fmtid="{D5CDD505-2E9C-101B-9397-08002B2CF9AE}" pid="9" name="gc6531b704974d528487414686b72f">
    <vt:lpwstr>COD|8868137b-1bce-4a69-8ca9-bffb690bec47</vt:lpwstr>
  </property>
  <property fmtid="{D5CDD505-2E9C-101B-9397-08002B2CF9AE}" pid="10" name="Operating Uni">
    <vt:lpwstr>1292;#COD|8868137b-1bce-4a69-8ca9-bffb690bec47</vt:lpwstr>
  </property>
  <property fmtid="{D5CDD505-2E9C-101B-9397-08002B2CF9AE}" pid="11" name="UndpClassificationLev">
    <vt:lpwstr>Public</vt:lpwstr>
  </property>
  <property fmtid="{D5CDD505-2E9C-101B-9397-08002B2CF9AE}" pid="12" name="Atlas Document Stat">
    <vt:lpwstr>763;#Draft|121d40a5-e62e-4d42-82e4-d6d12003de0a</vt:lpwstr>
  </property>
  <property fmtid="{D5CDD505-2E9C-101B-9397-08002B2CF9AE}" pid="13" name="PDC Document Catego">
    <vt:lpwstr>Project</vt:lpwstr>
  </property>
  <property fmtid="{D5CDD505-2E9C-101B-9397-08002B2CF9AE}" pid="14" name="_dlc_Doc">
    <vt:lpwstr>ATLASPDC-4-141380</vt:lpwstr>
  </property>
  <property fmtid="{D5CDD505-2E9C-101B-9397-08002B2CF9AE}" pid="15" name="_dlc_DocIdItemGu">
    <vt:lpwstr>febe2eb7-7a6c-442b-8b37-224e5ed727ec</vt:lpwstr>
  </property>
  <property fmtid="{D5CDD505-2E9C-101B-9397-08002B2CF9AE}" pid="16" name="_dlc_DocIdU">
    <vt:lpwstr>https://info.undp.org/docs/pdc/_layouts/DocIdRedir.aspx?ID=ATLASPDC-4-141380, ATLASPDC-4-141380</vt:lpwstr>
  </property>
  <property fmtid="{D5CDD505-2E9C-101B-9397-08002B2CF9AE}" pid="17" name="UNDPCount">
    <vt:lpwstr/>
  </property>
  <property fmtid="{D5CDD505-2E9C-101B-9397-08002B2CF9AE}" pid="18" name="UndpDocStat">
    <vt:lpwstr>Approved</vt:lpwstr>
  </property>
  <property fmtid="{D5CDD505-2E9C-101B-9397-08002B2CF9AE}" pid="19" name="Atlas Document Ty">
    <vt:lpwstr>1110;#Prodoc|099f975e-b4d9-4bba-a499-dbcc387c61ad</vt:lpwstr>
  </property>
  <property fmtid="{D5CDD505-2E9C-101B-9397-08002B2CF9AE}" pid="20" name="UNDPCountryTaxHTFiel">
    <vt:lpwstr/>
  </property>
  <property fmtid="{D5CDD505-2E9C-101B-9397-08002B2CF9AE}" pid="21" name="UNDPFocusAreasTaxHTFiel">
    <vt:lpwstr/>
  </property>
  <property fmtid="{D5CDD505-2E9C-101B-9397-08002B2CF9AE}" pid="22" name="UndpOUCo">
    <vt:lpwstr>COD</vt:lpwstr>
  </property>
  <property fmtid="{D5CDD505-2E9C-101B-9397-08002B2CF9AE}" pid="23" name="Document Coverage Period End Da">
    <vt:lpwstr>2021-12-31T00:00:00Z</vt:lpwstr>
  </property>
  <property fmtid="{D5CDD505-2E9C-101B-9397-08002B2CF9AE}" pid="24" name="Document Coverage Period Start Da">
    <vt:lpwstr>2004-01-01T00:00:00Z</vt:lpwstr>
  </property>
  <property fmtid="{D5CDD505-2E9C-101B-9397-08002B2CF9AE}" pid="25" name="idff2b682fce4d0680503cd9036a32">
    <vt:lpwstr>Prodoc|099f975e-b4d9-4bba-a499-dbcc387c61ad</vt:lpwstr>
  </property>
  <property fmtid="{D5CDD505-2E9C-101B-9397-08002B2CF9AE}" pid="26" name="UNDPFocusAre">
    <vt:lpwstr/>
  </property>
  <property fmtid="{D5CDD505-2E9C-101B-9397-08002B2CF9AE}" pid="27" name="Outcom">
    <vt:lpwstr/>
  </property>
  <property fmtid="{D5CDD505-2E9C-101B-9397-08002B2CF9AE}" pid="28" name="UndpProject">
    <vt:lpwstr>00034607</vt:lpwstr>
  </property>
  <property fmtid="{D5CDD505-2E9C-101B-9397-08002B2CF9AE}" pid="29" name="_Publish">
    <vt:lpwstr/>
  </property>
  <property fmtid="{D5CDD505-2E9C-101B-9397-08002B2CF9AE}" pid="30" name="Project Numb">
    <vt:lpwstr/>
  </property>
  <property fmtid="{D5CDD505-2E9C-101B-9397-08002B2CF9AE}" pid="31" name="UndpDocType">
    <vt:lpwstr/>
  </property>
  <property fmtid="{D5CDD505-2E9C-101B-9397-08002B2CF9AE}" pid="32" name="U">
    <vt:lpwstr/>
  </property>
  <property fmtid="{D5CDD505-2E9C-101B-9397-08002B2CF9AE}" pid="33" name="b6db62fdefd74bd188b0c1cc54de5b">
    <vt:lpwstr/>
  </property>
  <property fmtid="{D5CDD505-2E9C-101B-9397-08002B2CF9AE}" pid="34" name="UndpDoc">
    <vt:lpwstr/>
  </property>
  <property fmtid="{D5CDD505-2E9C-101B-9397-08002B2CF9AE}" pid="35" name="Un">
    <vt:lpwstr/>
  </property>
  <property fmtid="{D5CDD505-2E9C-101B-9397-08002B2CF9AE}" pid="36" name="UnitTaxHTFiel">
    <vt:lpwstr/>
  </property>
  <property fmtid="{D5CDD505-2E9C-101B-9397-08002B2CF9AE}" pid="37" name="Project Manag">
    <vt:lpwstr/>
  </property>
  <property fmtid="{D5CDD505-2E9C-101B-9397-08002B2CF9AE}" pid="38" name="UndpIsTempla">
    <vt:lpwstr>No</vt:lpwstr>
  </property>
  <property fmtid="{D5CDD505-2E9C-101B-9397-08002B2CF9AE}" pid="39" name="UNDPDocumentCatego">
    <vt:lpwstr/>
  </property>
  <property fmtid="{D5CDD505-2E9C-101B-9397-08002B2CF9AE}" pid="40" name="UNDPDocumentCategoryTaxHTFiel">
    <vt:lpwstr/>
  </property>
  <property fmtid="{D5CDD505-2E9C-101B-9397-08002B2CF9AE}" pid="41" name="UNDPSumma">
    <vt:lpwstr/>
  </property>
  <property fmtid="{D5CDD505-2E9C-101B-9397-08002B2CF9AE}" pid="42" name="UndpDocForm">
    <vt:lpwstr/>
  </property>
  <property fmtid="{D5CDD505-2E9C-101B-9397-08002B2CF9AE}" pid="43" name="UndpDocTypeMMTaxHTFiel">
    <vt:lpwstr/>
  </property>
  <property fmtid="{D5CDD505-2E9C-101B-9397-08002B2CF9AE}" pid="44" name="DocumentSetDescripti">
    <vt:lpwstr/>
  </property>
  <property fmtid="{D5CDD505-2E9C-101B-9397-08002B2CF9AE}" pid="45" name="UndpUnit">
    <vt:lpwstr/>
  </property>
  <property fmtid="{D5CDD505-2E9C-101B-9397-08002B2CF9AE}" pid="46" name="c4e2ab2cc9354bbf9064eeb465a566">
    <vt:lpwstr/>
  </property>
  <property fmtid="{D5CDD505-2E9C-101B-9397-08002B2CF9AE}" pid="47" name="eRegFilingCode">
    <vt:lpwstr/>
  </property>
  <property fmtid="{D5CDD505-2E9C-101B-9397-08002B2CF9AE}" pid="48" name="display_urn:schemas-microsoft-com:office:office#Edit">
    <vt:lpwstr>Papy Bakamba</vt:lpwstr>
  </property>
  <property fmtid="{D5CDD505-2E9C-101B-9397-08002B2CF9AE}" pid="49" name="display_urn:schemas-microsoft-com:office:office#Auth">
    <vt:lpwstr>Papy Bakamba</vt:lpwstr>
  </property>
</Properties>
</file>