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150" windowHeight="7935" activeTab="1"/>
  </bookViews>
  <sheets>
    <sheet name="2013" sheetId="1" r:id="rId1"/>
    <sheet name="Final" sheetId="2" r:id="rId2"/>
  </sheets>
  <definedNames/>
  <calcPr fullCalcOnLoad="1"/>
</workbook>
</file>

<file path=xl/sharedStrings.xml><?xml version="1.0" encoding="utf-8"?>
<sst xmlns="http://schemas.openxmlformats.org/spreadsheetml/2006/main" count="482" uniqueCount="170">
  <si>
    <t>ITEM</t>
  </si>
  <si>
    <t>OUTPUT</t>
  </si>
  <si>
    <t>Disaggregated Output</t>
  </si>
  <si>
    <t xml:space="preserve"> ACTIVITY</t>
  </si>
  <si>
    <t>INPUTS</t>
  </si>
  <si>
    <t xml:space="preserve"> UNIT</t>
  </si>
  <si>
    <t>NO OF UNITS</t>
  </si>
  <si>
    <t>UNIT COST</t>
  </si>
  <si>
    <t>TOTAL</t>
  </si>
  <si>
    <t>Transport facilitation</t>
  </si>
  <si>
    <t>Person-day</t>
  </si>
  <si>
    <t>Person-days</t>
  </si>
  <si>
    <t>Stationery</t>
  </si>
  <si>
    <t>set</t>
  </si>
  <si>
    <t>Fuel</t>
  </si>
  <si>
    <t>Lts</t>
  </si>
  <si>
    <t>Sub-Total</t>
  </si>
  <si>
    <t>Ltrs</t>
  </si>
  <si>
    <t>pcs</t>
  </si>
  <si>
    <t>DSA</t>
  </si>
  <si>
    <t>Mandays</t>
  </si>
  <si>
    <t>Ea</t>
  </si>
  <si>
    <t>Lumpsum</t>
  </si>
  <si>
    <t>FUEL</t>
  </si>
  <si>
    <t>Sub total</t>
  </si>
  <si>
    <t>Transport charges</t>
  </si>
  <si>
    <t>DSAs</t>
  </si>
  <si>
    <t>Facilitation fees</t>
  </si>
  <si>
    <t>Output 2.1: Awareness of key stakeholders is raised, institutional capacity for catchment management systems strenghened</t>
  </si>
  <si>
    <t>All stakeholders in the six pilot villages made aware of  catchment management</t>
  </si>
  <si>
    <t>Sub Total</t>
  </si>
  <si>
    <t>DSA for LGAs staff</t>
  </si>
  <si>
    <t>lts</t>
  </si>
  <si>
    <t>Output 2.2: Sustainable Land Use Plans approved through government mechanism; adopted and implemented at six pilot village levels</t>
  </si>
  <si>
    <t>Man-days</t>
  </si>
  <si>
    <t>Output 4. Environmentally compatible livelihood strategies are introduced and adopted in pilot villages</t>
  </si>
  <si>
    <t xml:space="preserve">Output 7: Project Component Efficiently and effectively managed, monitored and evaluated </t>
  </si>
  <si>
    <t>1. PMU staff salaries</t>
  </si>
  <si>
    <t>ADFA</t>
  </si>
  <si>
    <t>PD</t>
  </si>
  <si>
    <t>AIR TICKET</t>
  </si>
  <si>
    <t>STATIONERIES</t>
  </si>
  <si>
    <t>DRIVER</t>
  </si>
  <si>
    <t>RAS RUKWA</t>
  </si>
  <si>
    <t>TTCL</t>
  </si>
  <si>
    <t>MOBILE</t>
  </si>
  <si>
    <t>INTERNET</t>
  </si>
  <si>
    <t>LOCAL AIR TICKET</t>
  </si>
  <si>
    <t>TAXI</t>
  </si>
  <si>
    <t>CASHIER</t>
  </si>
  <si>
    <t>OFFICE ATTENDANT</t>
  </si>
  <si>
    <t>Total under Project Management</t>
  </si>
  <si>
    <t>LAKE TANGANYIKA REGIONAL INTEGRATED MANAGEMENT  (UNDP/GEF) PROJECT</t>
  </si>
  <si>
    <t>1.1 All stake holders made aware  of  waste water , Solid Waste  and Storm water management</t>
  </si>
  <si>
    <t>Target: MIS maintained</t>
  </si>
  <si>
    <t>WASTEWATER MANAGEMENT</t>
  </si>
  <si>
    <t>KUMC/KUWASA/RS</t>
  </si>
  <si>
    <t>Litres</t>
  </si>
  <si>
    <t>return</t>
  </si>
  <si>
    <t>2 Return air ticket</t>
  </si>
  <si>
    <t>Conference package</t>
  </si>
  <si>
    <t>Designing and printing</t>
  </si>
  <si>
    <t>Distribution costs to pilot villages</t>
  </si>
  <si>
    <t>person-day</t>
  </si>
  <si>
    <t>Air return ticket (KGM DAR KGM)</t>
  </si>
  <si>
    <t>Publish the plans</t>
  </si>
  <si>
    <t>DSA LGAs</t>
  </si>
  <si>
    <t>2.Sustainable Land Use Plans approved through government mechanism; adopted and implemented at six pilot village levels</t>
  </si>
  <si>
    <t>1. To monitor rehabilitated degraded areas: gullies of Kanywankoko at Karema, Kongamasasi at Korongwe , Maliba B at Nyange, Buhoro at Buhoro villages for  five days in each of the area</t>
  </si>
  <si>
    <t>DSAs for facilitators</t>
  </si>
  <si>
    <t>TOTAL CATCHMENT MANAGEMENT</t>
  </si>
  <si>
    <t>DSA RAS</t>
  </si>
  <si>
    <t>DSA DRIVER</t>
  </si>
  <si>
    <t>Grand Total</t>
  </si>
  <si>
    <t>PMU</t>
  </si>
  <si>
    <t>Output 5.1: Identified CBOs involved in bio-energy and energy saving technologies trained</t>
  </si>
  <si>
    <t xml:space="preserve">Training Materials </t>
  </si>
  <si>
    <t>Return air tickets</t>
  </si>
  <si>
    <t>Output 5.2: Identified CBOs involved in bio-energy and energy saving technologies trained</t>
  </si>
  <si>
    <t>Transport facilitation for CBOs</t>
  </si>
  <si>
    <t>Transport facilitation for construction brigades</t>
  </si>
  <si>
    <t xml:space="preserve">Construction Materials </t>
  </si>
  <si>
    <t>DETAILED ANNUAL WORK PLAN AND BUDGET 2013</t>
  </si>
  <si>
    <t>1. Awareness of key stakeholders is raised, institutional capacity for wastewater management systems strenghened</t>
  </si>
  <si>
    <t>TOTAL FOR LANDUSE MANAGEMENT</t>
  </si>
  <si>
    <t>TOTAL FOR REHABILITATION</t>
  </si>
  <si>
    <t>TOTAL FOR AWARENESS TO KEY STAKEHOLDERS</t>
  </si>
  <si>
    <t>4.2 Alternative livelihood strategies adopted in the six pilot villages</t>
  </si>
  <si>
    <t>T</t>
  </si>
  <si>
    <t>TOTAL FOR ALTERNATIVE LIVELIHOOD</t>
  </si>
  <si>
    <t xml:space="preserve">Sub-total </t>
  </si>
  <si>
    <t>Half per diem</t>
  </si>
  <si>
    <t>Facilitators (Waste water, EMA, Enforcement, Solid waste)</t>
  </si>
  <si>
    <t>DSA to VPO/NEMC Representatives</t>
  </si>
  <si>
    <t>DSA - facilitators</t>
  </si>
  <si>
    <t>DSA - Project team</t>
  </si>
  <si>
    <t>Transport facilitation for village government</t>
  </si>
  <si>
    <t>Lsum</t>
  </si>
  <si>
    <t>Transport facilitation for village govt.</t>
  </si>
  <si>
    <t>mandays</t>
  </si>
  <si>
    <t xml:space="preserve">Lumpsum </t>
  </si>
  <si>
    <t xml:space="preserve">Project Management </t>
  </si>
  <si>
    <t>EXTERNAL PROJECT AUDIT</t>
  </si>
  <si>
    <t>To accomplish the improvement of provision of water structures and palm oil extraction processes at Ilagala village</t>
  </si>
  <si>
    <t>Desigining of the parallel system</t>
  </si>
  <si>
    <t>Installation of the system</t>
  </si>
  <si>
    <t>Landscaping</t>
  </si>
  <si>
    <t>Strengthening of the water users committee</t>
  </si>
  <si>
    <t>Construction of shade at Ilagala</t>
  </si>
  <si>
    <t>To train and support 3 CBOs one from each of Kigoma, Katavi and Rukwa regions on the making of briquettes from wastes such as sawdust and waste from palm oil processing as a result of feasibility study results from KIDT Moshi.</t>
  </si>
  <si>
    <t>DSA -PMU</t>
  </si>
  <si>
    <t>DSA For Officers</t>
  </si>
  <si>
    <t>Construction of additional 2,000 energy saving stoves to 9000 vulnerable HH and monitor management of existing stoves within the 6 pilot villages for 15 days and support building of shade for sustainable stoves at Ilagala Village</t>
  </si>
  <si>
    <t>1. Two days project wrap up with Regional, District and Municipal Officials on project exit strategy and way forward to the implemented activities by the project for two days at Sumbawanga</t>
  </si>
  <si>
    <t>Preparation of video documentary to all achievements from the project and lessons learnt to all project outputs</t>
  </si>
  <si>
    <t>Consultation fee</t>
  </si>
  <si>
    <t>Fuel for field visits</t>
  </si>
  <si>
    <t>DSA for the driver</t>
  </si>
  <si>
    <t>Support staff for documentary</t>
  </si>
  <si>
    <t>Total</t>
  </si>
  <si>
    <t>transport allowance</t>
  </si>
  <si>
    <t>To call for the National Steering Committee and the Project Management Committee meetings so as to approve the exit plan and Project final report.</t>
  </si>
  <si>
    <t>SITTING ALLOWANCES</t>
  </si>
  <si>
    <t>SECRETARIAT</t>
  </si>
  <si>
    <t>CONFERENCE</t>
  </si>
  <si>
    <t>DRIVERS PKG</t>
  </si>
  <si>
    <t>TRANSIT RAS</t>
  </si>
  <si>
    <t>LS</t>
  </si>
  <si>
    <t>ACCOMODATION</t>
  </si>
  <si>
    <t>Half DSAs</t>
  </si>
  <si>
    <t>DSA to other VPO Officers</t>
  </si>
  <si>
    <t>FUEL GENERAL</t>
  </si>
  <si>
    <t>National Streering Committee Meeting</t>
  </si>
  <si>
    <t>The Project Management Committee</t>
  </si>
  <si>
    <t>DSA to VPO Officers</t>
  </si>
  <si>
    <t>RUKWA Participants</t>
  </si>
  <si>
    <t>DRIVERs</t>
  </si>
  <si>
    <t>TRANSIT</t>
  </si>
  <si>
    <t>CONTINGENCY</t>
  </si>
  <si>
    <t>CMO</t>
  </si>
  <si>
    <t>Project monitoring and evaluation</t>
  </si>
  <si>
    <t>TOTAL MONITORING &amp; EVALUATION</t>
  </si>
  <si>
    <t>Vehicle maintenance</t>
  </si>
  <si>
    <t>2. Stationeries and supplies</t>
  </si>
  <si>
    <t>3. Communication</t>
  </si>
  <si>
    <t>4.  Office equipment</t>
  </si>
  <si>
    <t>5. Service and repair of office and equipment</t>
  </si>
  <si>
    <t>6. Travel within the country</t>
  </si>
  <si>
    <t>7. To pay Casual labourers</t>
  </si>
  <si>
    <t>BELONGINGS</t>
  </si>
  <si>
    <t>2. Print and publish 1200 copies of by laws established in preparation of detailed management plans to the 6 pilot villages</t>
  </si>
  <si>
    <t>Strengthening of the water users committee  through training on IGA, Financial management, good governance, landscaping of the area, suppling of the cooling system for the palm oil extraction machines and building of the parallel system for the water supply to the small scale palm oil extraction groups</t>
  </si>
  <si>
    <t>To monitor financial management, good governance and leadership and credit policy implementation to all facilitated SACCOS of ULUNGU-Kisumba, KABWE -Korongwe, LATCU - Karema, MWANGU - Ilagala, TIMASHU - Titye and KIWOSA</t>
  </si>
  <si>
    <t>Ex NPM</t>
  </si>
  <si>
    <t>SCMO</t>
  </si>
  <si>
    <t xml:space="preserve">Stakeholder to streamline all the activities in their work plan and budgets at regional and district levels for sustainability </t>
  </si>
  <si>
    <t>1. Endorsement at Ministerial level of the  six participatory land use and management plans for each of the proposed Land Utilization type and distribute to all pilot villages</t>
  </si>
  <si>
    <t xml:space="preserve">Printing maps </t>
  </si>
  <si>
    <t>Support the existing project by supplying of powerful generator to Yatakamoyo group</t>
  </si>
  <si>
    <t>To support establishment of four Nurseries of Mango trees in the pilot villages of Mpanda and Nkasi Districts and distribute to farmers by Dec 2013</t>
  </si>
  <si>
    <t>TOTAL FOR ENERGY SAVING</t>
  </si>
  <si>
    <t>INTERNAL PROJECT AUDIT</t>
  </si>
  <si>
    <t>STAFF DEPARTURE</t>
  </si>
  <si>
    <r>
      <t>3</t>
    </r>
    <r>
      <rPr>
        <sz val="8"/>
        <color indexed="10"/>
        <rFont val="Calibri"/>
        <family val="2"/>
      </rPr>
      <t xml:space="preserve">. </t>
    </r>
    <r>
      <rPr>
        <sz val="8"/>
        <rFont val="Calibri"/>
        <family val="2"/>
      </rPr>
      <t xml:space="preserve">Monitor all </t>
    </r>
    <r>
      <rPr>
        <sz val="8"/>
        <color indexed="10"/>
        <rFont val="Calibri"/>
        <family val="2"/>
      </rPr>
      <t xml:space="preserve"> </t>
    </r>
    <r>
      <rPr>
        <sz val="8"/>
        <rFont val="Calibri"/>
        <family val="2"/>
      </rPr>
      <t>activities under Land use plan to generate lessons and the best practices on socio-economic conditions and maintenance of the environment in the 6 pilot villages for 3 days in each using 2 facilitators</t>
    </r>
  </si>
  <si>
    <r>
      <t>Output 2.3:</t>
    </r>
    <r>
      <rPr>
        <sz val="8"/>
        <color indexed="8"/>
        <rFont val="Calibri"/>
        <family val="2"/>
      </rPr>
      <t xml:space="preserve"> Four degraded shorelines rehabilitated</t>
    </r>
  </si>
  <si>
    <t>6. Sundries</t>
  </si>
  <si>
    <t>Output 2.2 Forest Conserved through in situ conservation, by-laws reviewed and enforced.</t>
  </si>
  <si>
    <t>To prepare management plans for Nyakaigi and Nzilakula village forest reserves in Nyange Village</t>
  </si>
  <si>
    <t>GRAND TOTAL</t>
  </si>
  <si>
    <t>6. Travel within and outside the country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</si>
</sst>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_);_(* \(#,##0\);_(* &quot;-&quot;??_);_(@_)"/>
    <numFmt numFmtId="178" formatCode="_(* #,##0.0_);_(* \(#,##0.0\);_(* &quot;-&quot;??_);_(@_)"/>
  </numFmts>
  <fonts count="48">
    <font>
      <sz val="11"/>
      <color theme="1"/>
      <name val="Calibri"/>
      <family val="2"/>
    </font>
    <font>
      <sz val="11"/>
      <color indexed="8"/>
      <name val="Calibri"/>
      <family val="2"/>
    </font>
    <font>
      <sz val="10"/>
      <name val="Arial"/>
      <family val="2"/>
    </font>
    <font>
      <sz val="8"/>
      <name val="Calibri"/>
      <family val="2"/>
    </font>
    <font>
      <sz val="8"/>
      <color indexed="8"/>
      <name val="Calibri"/>
      <family val="2"/>
    </font>
    <font>
      <sz val="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sz val="8"/>
      <color rgb="FFFF0000"/>
      <name val="Calibri"/>
      <family val="2"/>
    </font>
    <font>
      <b/>
      <sz val="8"/>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A5F688"/>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3">
    <xf numFmtId="0" fontId="0" fillId="0" borderId="0" xfId="0" applyFont="1" applyAlignment="1">
      <alignment/>
    </xf>
    <xf numFmtId="0" fontId="24" fillId="0" borderId="10" xfId="0" applyFont="1" applyBorder="1" applyAlignment="1">
      <alignment horizontal="justify" vertical="top"/>
    </xf>
    <xf numFmtId="0" fontId="24" fillId="0" borderId="10" xfId="0" applyFont="1" applyBorder="1" applyAlignment="1">
      <alignment horizontal="justify" vertical="top" wrapText="1"/>
    </xf>
    <xf numFmtId="0" fontId="24" fillId="0" borderId="10" xfId="0" applyFont="1" applyBorder="1" applyAlignment="1">
      <alignment horizontal="justify" vertical="top" shrinkToFit="1"/>
    </xf>
    <xf numFmtId="0" fontId="3" fillId="0" borderId="10" xfId="58" applyFont="1" applyBorder="1" applyAlignment="1">
      <alignment horizontal="left" wrapText="1"/>
      <protection/>
    </xf>
    <xf numFmtId="0" fontId="3" fillId="0" borderId="10" xfId="0" applyFont="1" applyBorder="1" applyAlignment="1">
      <alignment/>
    </xf>
    <xf numFmtId="0" fontId="3" fillId="0" borderId="10" xfId="58" applyFont="1" applyBorder="1" applyAlignment="1">
      <alignment horizontal="right"/>
      <protection/>
    </xf>
    <xf numFmtId="172" fontId="3" fillId="0" borderId="10" xfId="44" applyNumberFormat="1" applyFont="1" applyBorder="1" applyAlignment="1">
      <alignment horizontal="center"/>
    </xf>
    <xf numFmtId="0" fontId="3" fillId="0" borderId="10" xfId="58" applyFont="1" applyBorder="1" applyAlignment="1">
      <alignment horizontal="left"/>
      <protection/>
    </xf>
    <xf numFmtId="0" fontId="3" fillId="0" borderId="10" xfId="0" applyFont="1" applyBorder="1" applyAlignment="1">
      <alignment horizontal="right"/>
    </xf>
    <xf numFmtId="3" fontId="3" fillId="0" borderId="10" xfId="0" applyNumberFormat="1" applyFont="1" applyBorder="1" applyAlignment="1">
      <alignment/>
    </xf>
    <xf numFmtId="0" fontId="3" fillId="0" borderId="10" xfId="0" applyFont="1" applyBorder="1" applyAlignment="1">
      <alignment horizontal="left"/>
    </xf>
    <xf numFmtId="177" fontId="3" fillId="0" borderId="10" xfId="42" applyNumberFormat="1" applyFont="1" applyBorder="1" applyAlignment="1">
      <alignment/>
    </xf>
    <xf numFmtId="172" fontId="3" fillId="0" borderId="10" xfId="44" applyNumberFormat="1" applyFont="1" applyBorder="1" applyAlignment="1">
      <alignment horizontal="right"/>
    </xf>
    <xf numFmtId="0" fontId="24" fillId="0" borderId="10" xfId="58" applyFont="1" applyBorder="1" applyAlignment="1">
      <alignment horizontal="left"/>
      <protection/>
    </xf>
    <xf numFmtId="0" fontId="3" fillId="0" borderId="10" xfId="58" applyFont="1" applyBorder="1" applyAlignment="1">
      <alignment horizontal="center"/>
      <protection/>
    </xf>
    <xf numFmtId="172" fontId="24" fillId="33" borderId="10" xfId="44" applyNumberFormat="1" applyFont="1" applyFill="1" applyBorder="1" applyAlignment="1">
      <alignment horizontal="center"/>
    </xf>
    <xf numFmtId="172" fontId="24" fillId="34" borderId="10" xfId="44" applyNumberFormat="1" applyFont="1" applyFill="1" applyBorder="1" applyAlignment="1">
      <alignment horizontal="center"/>
    </xf>
    <xf numFmtId="0" fontId="3" fillId="0" borderId="10" xfId="0" applyFont="1" applyBorder="1" applyAlignment="1">
      <alignment vertical="top"/>
    </xf>
    <xf numFmtId="0" fontId="3" fillId="0" borderId="10" xfId="0" applyFont="1" applyBorder="1" applyAlignment="1">
      <alignment horizontal="right" vertical="top"/>
    </xf>
    <xf numFmtId="3" fontId="3" fillId="0" borderId="10" xfId="0" applyNumberFormat="1" applyFont="1" applyBorder="1" applyAlignment="1">
      <alignment vertical="top"/>
    </xf>
    <xf numFmtId="172" fontId="3" fillId="0" borderId="10" xfId="44" applyNumberFormat="1" applyFont="1" applyBorder="1" applyAlignment="1">
      <alignment vertical="top"/>
    </xf>
    <xf numFmtId="172" fontId="3" fillId="0" borderId="10" xfId="44" applyNumberFormat="1" applyFont="1" applyBorder="1" applyAlignment="1">
      <alignment/>
    </xf>
    <xf numFmtId="0" fontId="3" fillId="0" borderId="10" xfId="0" applyFont="1" applyFill="1" applyBorder="1" applyAlignment="1">
      <alignment/>
    </xf>
    <xf numFmtId="0" fontId="24" fillId="0" borderId="10" xfId="58" applyFont="1" applyBorder="1" applyAlignment="1">
      <alignment horizontal="left" wrapText="1"/>
      <protection/>
    </xf>
    <xf numFmtId="172" fontId="24" fillId="33" borderId="10" xfId="44" applyNumberFormat="1" applyFont="1" applyFill="1" applyBorder="1" applyAlignment="1">
      <alignment vertical="top"/>
    </xf>
    <xf numFmtId="171" fontId="44" fillId="0" borderId="10" xfId="42" applyFont="1" applyBorder="1" applyAlignment="1">
      <alignment/>
    </xf>
    <xf numFmtId="0" fontId="44" fillId="0" borderId="10" xfId="0" applyFont="1" applyBorder="1" applyAlignment="1">
      <alignment/>
    </xf>
    <xf numFmtId="177" fontId="44" fillId="0" borderId="10" xfId="42" applyNumberFormat="1" applyFont="1" applyBorder="1" applyAlignment="1">
      <alignment/>
    </xf>
    <xf numFmtId="171" fontId="45" fillId="0" borderId="10" xfId="42" applyFont="1" applyBorder="1" applyAlignment="1">
      <alignment/>
    </xf>
    <xf numFmtId="177" fontId="44" fillId="0" borderId="10" xfId="42" applyNumberFormat="1" applyFont="1" applyBorder="1" applyAlignment="1">
      <alignment horizontal="right"/>
    </xf>
    <xf numFmtId="0" fontId="24" fillId="0" borderId="10" xfId="0" applyFont="1" applyBorder="1" applyAlignment="1">
      <alignment vertical="top" wrapText="1"/>
    </xf>
    <xf numFmtId="3" fontId="24" fillId="0" borderId="10" xfId="0" applyNumberFormat="1" applyFont="1" applyBorder="1" applyAlignment="1">
      <alignment horizontal="right" vertical="top" wrapText="1"/>
    </xf>
    <xf numFmtId="171" fontId="24" fillId="33" borderId="10" xfId="42" applyFont="1" applyFill="1" applyBorder="1" applyAlignment="1">
      <alignment horizontal="right" vertical="top" wrapText="1"/>
    </xf>
    <xf numFmtId="172" fontId="24" fillId="35" borderId="10" xfId="44" applyNumberFormat="1" applyFont="1" applyFill="1" applyBorder="1" applyAlignment="1">
      <alignment horizontal="center"/>
    </xf>
    <xf numFmtId="0" fontId="3" fillId="0" borderId="10" xfId="0" applyFont="1" applyBorder="1" applyAlignment="1">
      <alignment horizontal="center"/>
    </xf>
    <xf numFmtId="0" fontId="24" fillId="0" borderId="10" xfId="0" applyFont="1" applyBorder="1" applyAlignment="1">
      <alignment horizontal="left"/>
    </xf>
    <xf numFmtId="0" fontId="3" fillId="0" borderId="10" xfId="0" applyFont="1" applyBorder="1" applyAlignment="1">
      <alignment/>
    </xf>
    <xf numFmtId="0" fontId="3" fillId="0" borderId="10" xfId="58" applyFont="1" applyBorder="1" applyAlignment="1">
      <alignment/>
      <protection/>
    </xf>
    <xf numFmtId="3" fontId="44" fillId="0" borderId="10" xfId="0" applyNumberFormat="1" applyFont="1" applyBorder="1" applyAlignment="1">
      <alignment/>
    </xf>
    <xf numFmtId="0" fontId="46" fillId="0" borderId="10" xfId="0" applyFont="1" applyBorder="1" applyAlignment="1">
      <alignment horizontal="left" vertical="top" wrapText="1"/>
    </xf>
    <xf numFmtId="172" fontId="24" fillId="17" borderId="10" xfId="44" applyNumberFormat="1" applyFont="1" applyFill="1" applyBorder="1" applyAlignment="1">
      <alignment horizontal="center"/>
    </xf>
    <xf numFmtId="172" fontId="45" fillId="36" borderId="10" xfId="0" applyNumberFormat="1" applyFont="1" applyFill="1" applyBorder="1" applyAlignment="1">
      <alignment/>
    </xf>
    <xf numFmtId="177" fontId="3" fillId="0" borderId="10" xfId="42" applyNumberFormat="1" applyFont="1" applyFill="1" applyBorder="1" applyAlignment="1">
      <alignment horizontal="right" vertical="top" wrapText="1"/>
    </xf>
    <xf numFmtId="0" fontId="44" fillId="0" borderId="0" xfId="0" applyFont="1" applyAlignment="1">
      <alignment/>
    </xf>
    <xf numFmtId="171" fontId="3" fillId="0" borderId="10" xfId="42" applyFont="1" applyBorder="1" applyAlignment="1">
      <alignment/>
    </xf>
    <xf numFmtId="0" fontId="45" fillId="0" borderId="10" xfId="0" applyFont="1" applyBorder="1" applyAlignment="1">
      <alignment/>
    </xf>
    <xf numFmtId="172" fontId="45" fillId="33" borderId="10" xfId="0" applyNumberFormat="1" applyFont="1" applyFill="1" applyBorder="1" applyAlignment="1">
      <alignment/>
    </xf>
    <xf numFmtId="172" fontId="24" fillId="34" borderId="10" xfId="44" applyNumberFormat="1" applyFont="1" applyFill="1" applyBorder="1" applyAlignment="1">
      <alignment horizontal="center" vertical="center"/>
    </xf>
    <xf numFmtId="3" fontId="3" fillId="0" borderId="10" xfId="0" applyNumberFormat="1" applyFont="1" applyBorder="1" applyAlignment="1">
      <alignment horizontal="right" vertical="top" wrapText="1"/>
    </xf>
    <xf numFmtId="177" fontId="3" fillId="0" borderId="10" xfId="42" applyNumberFormat="1" applyFont="1" applyBorder="1" applyAlignment="1">
      <alignment horizontal="right" vertical="top" wrapText="1"/>
    </xf>
    <xf numFmtId="177" fontId="24" fillId="33" borderId="10" xfId="42" applyNumberFormat="1" applyFont="1" applyFill="1" applyBorder="1" applyAlignment="1">
      <alignment horizontal="right" vertical="top" wrapText="1"/>
    </xf>
    <xf numFmtId="0" fontId="44" fillId="0" borderId="10" xfId="0" applyFont="1" applyBorder="1" applyAlignment="1">
      <alignment horizontal="justify" vertical="top" wrapText="1"/>
    </xf>
    <xf numFmtId="0" fontId="44" fillId="0" borderId="10" xfId="0" applyFont="1" applyBorder="1" applyAlignment="1">
      <alignment vertical="center"/>
    </xf>
    <xf numFmtId="177" fontId="44" fillId="0" borderId="10" xfId="42" applyNumberFormat="1" applyFont="1" applyBorder="1" applyAlignment="1">
      <alignment vertical="center"/>
    </xf>
    <xf numFmtId="0" fontId="45" fillId="0" borderId="10" xfId="0" applyFont="1" applyBorder="1" applyAlignment="1">
      <alignment horizontal="justify" vertical="top" wrapText="1"/>
    </xf>
    <xf numFmtId="3" fontId="45" fillId="0" borderId="10" xfId="0" applyNumberFormat="1" applyFont="1" applyBorder="1" applyAlignment="1">
      <alignment horizontal="right" vertical="top" wrapText="1"/>
    </xf>
    <xf numFmtId="177" fontId="45" fillId="33" borderId="10" xfId="42" applyNumberFormat="1" applyFont="1" applyFill="1" applyBorder="1" applyAlignment="1">
      <alignment horizontal="right" vertical="top" wrapText="1"/>
    </xf>
    <xf numFmtId="171" fontId="3" fillId="0" borderId="10" xfId="42" applyFont="1" applyFill="1" applyBorder="1" applyAlignment="1">
      <alignment/>
    </xf>
    <xf numFmtId="177" fontId="3" fillId="0" borderId="10" xfId="42" applyNumberFormat="1" applyFont="1" applyFill="1" applyBorder="1" applyAlignment="1">
      <alignment/>
    </xf>
    <xf numFmtId="171" fontId="44" fillId="0" borderId="10" xfId="42" applyFont="1" applyFill="1" applyBorder="1" applyAlignment="1">
      <alignment/>
    </xf>
    <xf numFmtId="0" fontId="45" fillId="5" borderId="10" xfId="0" applyFont="1" applyFill="1" applyBorder="1" applyAlignment="1">
      <alignment horizontal="center" vertical="top" wrapText="1"/>
    </xf>
    <xf numFmtId="3" fontId="47" fillId="5" borderId="10" xfId="0" applyNumberFormat="1" applyFont="1" applyFill="1" applyBorder="1" applyAlignment="1">
      <alignment horizontal="right" vertical="top" wrapText="1"/>
    </xf>
    <xf numFmtId="177" fontId="47" fillId="5" borderId="10" xfId="42" applyNumberFormat="1" applyFont="1" applyFill="1" applyBorder="1" applyAlignment="1">
      <alignment horizontal="right" vertical="top" wrapText="1"/>
    </xf>
    <xf numFmtId="3" fontId="47" fillId="34" borderId="10" xfId="0" applyNumberFormat="1" applyFont="1" applyFill="1" applyBorder="1" applyAlignment="1">
      <alignment horizontal="right" vertical="top" wrapText="1"/>
    </xf>
    <xf numFmtId="177" fontId="47" fillId="34" borderId="10" xfId="42" applyNumberFormat="1" applyFont="1" applyFill="1" applyBorder="1" applyAlignment="1">
      <alignment horizontal="right" vertical="top" wrapText="1"/>
    </xf>
    <xf numFmtId="0" fontId="45" fillId="37" borderId="10" xfId="0" applyFont="1" applyFill="1" applyBorder="1" applyAlignment="1">
      <alignment horizontal="center" vertical="center"/>
    </xf>
    <xf numFmtId="177" fontId="45" fillId="37" borderId="10" xfId="0" applyNumberFormat="1" applyFont="1" applyFill="1" applyBorder="1" applyAlignment="1">
      <alignment horizontal="center" vertical="center"/>
    </xf>
    <xf numFmtId="0" fontId="44" fillId="0" borderId="10" xfId="0" applyFont="1" applyFill="1" applyBorder="1" applyAlignment="1">
      <alignment horizontal="center" vertical="top" wrapText="1"/>
    </xf>
    <xf numFmtId="0" fontId="45" fillId="5" borderId="11" xfId="0" applyFont="1" applyFill="1" applyBorder="1" applyAlignment="1">
      <alignment horizontal="center" vertical="top" wrapText="1"/>
    </xf>
    <xf numFmtId="0" fontId="45" fillId="5" borderId="12" xfId="0" applyFont="1" applyFill="1" applyBorder="1" applyAlignment="1">
      <alignment horizontal="center" vertical="top" wrapText="1"/>
    </xf>
    <xf numFmtId="0" fontId="45" fillId="5" borderId="13" xfId="0" applyFont="1" applyFill="1" applyBorder="1" applyAlignment="1">
      <alignment horizontal="center" vertical="top" wrapText="1"/>
    </xf>
    <xf numFmtId="0" fontId="3" fillId="0" borderId="10" xfId="0" applyFont="1" applyBorder="1" applyAlignment="1">
      <alignment vertical="top" wrapText="1"/>
    </xf>
    <xf numFmtId="0" fontId="44" fillId="0" borderId="10" xfId="0" applyFont="1" applyBorder="1" applyAlignment="1">
      <alignment horizontal="left" vertical="top" wrapText="1"/>
    </xf>
    <xf numFmtId="0" fontId="3" fillId="0" borderId="10" xfId="0" applyFont="1" applyBorder="1" applyAlignment="1">
      <alignment horizontal="center" vertical="top" wrapText="1"/>
    </xf>
    <xf numFmtId="0" fontId="45" fillId="34" borderId="10" xfId="0" applyFont="1" applyFill="1" applyBorder="1" applyAlignment="1">
      <alignment horizontal="center" vertical="top" wrapText="1"/>
    </xf>
    <xf numFmtId="0" fontId="3" fillId="0" borderId="10" xfId="58" applyFont="1" applyFill="1" applyBorder="1" applyAlignment="1">
      <alignment horizontal="left" vertical="top" wrapText="1"/>
      <protection/>
    </xf>
    <xf numFmtId="0" fontId="44" fillId="0" borderId="10" xfId="0" applyFont="1" applyFill="1" applyBorder="1" applyAlignment="1">
      <alignment horizontal="left" vertical="top" wrapText="1"/>
    </xf>
    <xf numFmtId="0" fontId="44" fillId="0" borderId="10" xfId="0" applyFont="1" applyFill="1" applyBorder="1" applyAlignment="1">
      <alignment horizontal="left" vertical="top" wrapText="1"/>
    </xf>
    <xf numFmtId="171" fontId="24" fillId="33" borderId="10" xfId="42" applyFont="1" applyFill="1" applyBorder="1" applyAlignment="1">
      <alignment vertical="top"/>
    </xf>
    <xf numFmtId="172" fontId="45" fillId="33" borderId="10" xfId="0" applyNumberFormat="1" applyFont="1" applyFill="1" applyBorder="1" applyAlignment="1">
      <alignment vertical="center"/>
    </xf>
    <xf numFmtId="0" fontId="44" fillId="0" borderId="10" xfId="0" applyFont="1" applyFill="1" applyBorder="1" applyAlignment="1">
      <alignment horizontal="right" vertical="center" wrapText="1"/>
    </xf>
    <xf numFmtId="3" fontId="44" fillId="0" borderId="10" xfId="0" applyNumberFormat="1" applyFont="1" applyFill="1" applyBorder="1" applyAlignment="1">
      <alignment horizontal="center" vertical="center" wrapText="1"/>
    </xf>
    <xf numFmtId="171" fontId="45" fillId="0" borderId="10" xfId="42" applyFont="1" applyFill="1" applyBorder="1" applyAlignment="1">
      <alignment horizontal="left"/>
    </xf>
    <xf numFmtId="0" fontId="3" fillId="0" borderId="0" xfId="0" applyFont="1" applyAlignment="1">
      <alignment/>
    </xf>
    <xf numFmtId="0" fontId="3" fillId="0" borderId="0" xfId="0" applyFont="1" applyFill="1" applyAlignment="1">
      <alignment/>
    </xf>
    <xf numFmtId="0" fontId="44" fillId="0" borderId="0" xfId="0" applyFont="1" applyFill="1" applyAlignment="1">
      <alignment/>
    </xf>
    <xf numFmtId="0" fontId="44" fillId="0" borderId="10" xfId="0" applyFont="1" applyBorder="1" applyAlignment="1">
      <alignment horizontal="justify" wrapText="1"/>
    </xf>
    <xf numFmtId="0" fontId="44" fillId="0" borderId="10" xfId="0" applyFont="1" applyBorder="1" applyAlignment="1">
      <alignment/>
    </xf>
    <xf numFmtId="3" fontId="45" fillId="0" borderId="10" xfId="0" applyNumberFormat="1" applyFont="1" applyBorder="1" applyAlignment="1">
      <alignment horizontal="right" wrapText="1"/>
    </xf>
    <xf numFmtId="171" fontId="45" fillId="0" borderId="10" xfId="42" applyFont="1" applyBorder="1" applyAlignment="1">
      <alignment horizontal="right" wrapText="1"/>
    </xf>
    <xf numFmtId="0" fontId="45" fillId="0" borderId="10" xfId="0" applyFont="1" applyBorder="1" applyAlignment="1">
      <alignment horizontal="justify" wrapText="1"/>
    </xf>
    <xf numFmtId="0" fontId="45" fillId="0" borderId="10" xfId="0" applyFont="1" applyBorder="1" applyAlignment="1">
      <alignment/>
    </xf>
    <xf numFmtId="0" fontId="3" fillId="0" borderId="10" xfId="58" applyFont="1" applyBorder="1">
      <alignment/>
      <protection/>
    </xf>
    <xf numFmtId="171" fontId="44" fillId="0" borderId="0" xfId="0" applyNumberFormat="1" applyFont="1" applyAlignment="1">
      <alignment/>
    </xf>
    <xf numFmtId="0" fontId="45" fillId="34" borderId="10" xfId="0" applyFont="1" applyFill="1" applyBorder="1" applyAlignment="1">
      <alignment horizontal="center" vertical="top" wrapText="1"/>
    </xf>
    <xf numFmtId="0" fontId="44" fillId="0" borderId="10" xfId="0" applyFont="1" applyBorder="1" applyAlignment="1">
      <alignment horizontal="left" vertical="top" wrapText="1"/>
    </xf>
    <xf numFmtId="0" fontId="3" fillId="0" borderId="10" xfId="58" applyFont="1" applyFill="1" applyBorder="1" applyAlignment="1">
      <alignment horizontal="left" vertical="top" wrapText="1"/>
      <protection/>
    </xf>
    <xf numFmtId="0" fontId="44" fillId="0" borderId="10" xfId="0" applyFont="1" applyFill="1" applyBorder="1" applyAlignment="1">
      <alignment horizontal="left" vertical="top" wrapText="1"/>
    </xf>
    <xf numFmtId="0" fontId="45" fillId="0" borderId="13" xfId="0" applyFont="1" applyBorder="1" applyAlignment="1">
      <alignment horizontal="justify" vertical="top" wrapText="1"/>
    </xf>
    <xf numFmtId="3" fontId="3" fillId="0" borderId="10" xfId="0" applyNumberFormat="1" applyFont="1" applyBorder="1" applyAlignment="1">
      <alignment horizontal="left" vertical="top" wrapText="1"/>
    </xf>
    <xf numFmtId="3" fontId="24" fillId="0" borderId="10" xfId="0" applyNumberFormat="1" applyFont="1" applyBorder="1" applyAlignment="1">
      <alignment horizontal="left" vertical="top" wrapText="1"/>
    </xf>
    <xf numFmtId="172" fontId="45" fillId="38" borderId="10" xfId="0" applyNumberFormat="1" applyFont="1" applyFill="1" applyBorder="1" applyAlignment="1">
      <alignment/>
    </xf>
    <xf numFmtId="172" fontId="24" fillId="0" borderId="10" xfId="44" applyNumberFormat="1" applyFont="1" applyFill="1" applyBorder="1" applyAlignment="1">
      <alignment horizontal="center" vertical="center"/>
    </xf>
    <xf numFmtId="0" fontId="24" fillId="0" borderId="10" xfId="58" applyFont="1" applyBorder="1" applyAlignment="1">
      <alignment horizontal="left" vertical="center" wrapText="1"/>
      <protection/>
    </xf>
    <xf numFmtId="0" fontId="3" fillId="0" borderId="10" xfId="58" applyFont="1" applyBorder="1" applyAlignment="1">
      <alignment horizontal="center" vertical="center"/>
      <protection/>
    </xf>
    <xf numFmtId="172" fontId="3" fillId="0" borderId="10" xfId="44" applyNumberFormat="1" applyFont="1" applyBorder="1" applyAlignment="1">
      <alignment horizontal="center" vertical="center"/>
    </xf>
    <xf numFmtId="0" fontId="3" fillId="0" borderId="0" xfId="0" applyFont="1" applyAlignment="1">
      <alignment vertical="center"/>
    </xf>
    <xf numFmtId="0" fontId="24" fillId="0" borderId="10" xfId="0" applyFont="1" applyBorder="1" applyAlignment="1">
      <alignment horizontal="center" vertical="top"/>
    </xf>
    <xf numFmtId="172" fontId="45" fillId="0" borderId="10" xfId="0" applyNumberFormat="1" applyFont="1" applyFill="1" applyBorder="1" applyAlignment="1">
      <alignment vertical="center"/>
    </xf>
    <xf numFmtId="0" fontId="45" fillId="0" borderId="13" xfId="0" applyFont="1" applyBorder="1" applyAlignment="1">
      <alignment/>
    </xf>
    <xf numFmtId="172" fontId="24" fillId="33" borderId="10" xfId="44" applyNumberFormat="1" applyFont="1" applyFill="1" applyBorder="1" applyAlignment="1">
      <alignment horizontal="center" vertical="center"/>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16" xfId="0" applyFont="1" applyBorder="1" applyAlignment="1">
      <alignment horizontal="left" vertical="top" wrapText="1"/>
    </xf>
    <xf numFmtId="0" fontId="45" fillId="36" borderId="11" xfId="0" applyFont="1" applyFill="1" applyBorder="1" applyAlignment="1">
      <alignment horizontal="center" vertical="top" wrapText="1"/>
    </xf>
    <xf numFmtId="0" fontId="45" fillId="36" borderId="12" xfId="0" applyFont="1" applyFill="1" applyBorder="1" applyAlignment="1">
      <alignment horizontal="center" vertical="top" wrapText="1"/>
    </xf>
    <xf numFmtId="0" fontId="45" fillId="36" borderId="13" xfId="0" applyFont="1" applyFill="1" applyBorder="1" applyAlignment="1">
      <alignment horizontal="center" vertical="top" wrapText="1"/>
    </xf>
    <xf numFmtId="0" fontId="3" fillId="0" borderId="10" xfId="0" applyFont="1" applyBorder="1" applyAlignment="1">
      <alignment vertical="top" wrapText="1"/>
    </xf>
    <xf numFmtId="0" fontId="44" fillId="0" borderId="10" xfId="0" applyFont="1" applyBorder="1" applyAlignment="1">
      <alignmen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xf numFmtId="0" fontId="45" fillId="34" borderId="11" xfId="0" applyFont="1" applyFill="1" applyBorder="1" applyAlignment="1">
      <alignment horizontal="center" vertical="top" wrapText="1"/>
    </xf>
    <xf numFmtId="0" fontId="45" fillId="34" borderId="12" xfId="0" applyFont="1" applyFill="1" applyBorder="1" applyAlignment="1">
      <alignment horizontal="center" vertical="top" wrapText="1"/>
    </xf>
    <xf numFmtId="0" fontId="45" fillId="34" borderId="13" xfId="0" applyFont="1" applyFill="1" applyBorder="1" applyAlignment="1">
      <alignment horizontal="center" vertical="top" wrapText="1"/>
    </xf>
    <xf numFmtId="0" fontId="44" fillId="0" borderId="14" xfId="0" applyFont="1" applyFill="1" applyBorder="1" applyAlignment="1">
      <alignment horizontal="left" vertical="top" wrapText="1"/>
    </xf>
    <xf numFmtId="0" fontId="44" fillId="0" borderId="15"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14" xfId="0" applyFont="1" applyFill="1" applyBorder="1" applyAlignment="1">
      <alignment horizontal="center" vertical="top" wrapText="1"/>
    </xf>
    <xf numFmtId="0" fontId="44" fillId="0" borderId="15" xfId="0" applyFont="1" applyFill="1" applyBorder="1" applyAlignment="1">
      <alignment horizontal="center" vertical="top" wrapText="1"/>
    </xf>
    <xf numFmtId="0" fontId="24" fillId="0" borderId="10" xfId="0" applyFont="1" applyBorder="1" applyAlignment="1">
      <alignment horizontal="left" vertical="top" wrapText="1"/>
    </xf>
    <xf numFmtId="0" fontId="3" fillId="0" borderId="10" xfId="58" applyFont="1" applyBorder="1" applyAlignment="1">
      <alignment horizontal="left" vertical="top" wrapText="1"/>
      <protection/>
    </xf>
    <xf numFmtId="0" fontId="24" fillId="0" borderId="0" xfId="0" applyFont="1" applyAlignment="1">
      <alignment horizontal="center"/>
    </xf>
    <xf numFmtId="0" fontId="24" fillId="0" borderId="10" xfId="0" applyFont="1" applyBorder="1" applyAlignment="1">
      <alignment horizontal="center"/>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45" fillId="34" borderId="10" xfId="0" applyFont="1" applyFill="1" applyBorder="1" applyAlignment="1">
      <alignment horizontal="center" vertical="top" wrapText="1"/>
    </xf>
    <xf numFmtId="0" fontId="45"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44" fillId="0" borderId="10" xfId="0" applyFont="1" applyFill="1" applyBorder="1" applyAlignment="1">
      <alignment horizontal="left" vertical="top" wrapText="1"/>
    </xf>
    <xf numFmtId="0" fontId="44" fillId="0" borderId="10" xfId="0" applyFont="1" applyBorder="1" applyAlignment="1">
      <alignment horizontal="left" vertical="top" wrapText="1"/>
    </xf>
    <xf numFmtId="0" fontId="3" fillId="0" borderId="16" xfId="0" applyFont="1" applyBorder="1" applyAlignment="1">
      <alignment horizontal="left" vertical="top" wrapText="1"/>
    </xf>
    <xf numFmtId="0" fontId="44" fillId="0" borderId="14" xfId="58" applyFont="1" applyBorder="1" applyAlignment="1">
      <alignment horizontal="left" vertical="top" wrapText="1"/>
      <protection/>
    </xf>
    <xf numFmtId="0" fontId="44" fillId="0" borderId="15" xfId="58" applyFont="1" applyBorder="1" applyAlignment="1">
      <alignment horizontal="left" vertical="top" wrapText="1"/>
      <protection/>
    </xf>
    <xf numFmtId="0" fontId="44" fillId="0" borderId="16" xfId="58" applyFont="1" applyBorder="1" applyAlignment="1">
      <alignment horizontal="left" vertical="top" wrapText="1"/>
      <protection/>
    </xf>
    <xf numFmtId="0" fontId="44" fillId="0" borderId="17"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18" xfId="0" applyFont="1" applyFill="1" applyBorder="1" applyAlignment="1">
      <alignment horizontal="left" vertical="top" wrapText="1"/>
    </xf>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16" xfId="0" applyFont="1" applyBorder="1" applyAlignment="1">
      <alignment vertical="top" wrapText="1"/>
    </xf>
    <xf numFmtId="0" fontId="45" fillId="35" borderId="10" xfId="0" applyFont="1" applyFill="1" applyBorder="1" applyAlignment="1">
      <alignment horizontal="left" vertical="top" wrapText="1"/>
    </xf>
    <xf numFmtId="0" fontId="44" fillId="0" borderId="15" xfId="0" applyFont="1" applyBorder="1" applyAlignment="1">
      <alignment horizontal="center" vertical="top" wrapText="1"/>
    </xf>
    <xf numFmtId="0" fontId="44" fillId="0" borderId="16" xfId="0" applyFont="1" applyBorder="1" applyAlignment="1">
      <alignment horizontal="center" vertical="top" wrapText="1"/>
    </xf>
    <xf numFmtId="0" fontId="44" fillId="0" borderId="13" xfId="0" applyFont="1" applyBorder="1" applyAlignment="1">
      <alignment vertical="top" wrapText="1"/>
    </xf>
    <xf numFmtId="0" fontId="3" fillId="0" borderId="14" xfId="58" applyFont="1" applyBorder="1" applyAlignment="1">
      <alignment horizontal="left" vertical="top" wrapText="1"/>
      <protection/>
    </xf>
    <xf numFmtId="0" fontId="3" fillId="0" borderId="15" xfId="58" applyFont="1" applyBorder="1" applyAlignment="1">
      <alignment horizontal="left" vertical="top" wrapText="1"/>
      <protection/>
    </xf>
    <xf numFmtId="0" fontId="3" fillId="0" borderId="16" xfId="58" applyFont="1" applyBorder="1" applyAlignment="1">
      <alignment horizontal="left" vertical="top" wrapText="1"/>
      <protection/>
    </xf>
    <xf numFmtId="0" fontId="24" fillId="36" borderId="11" xfId="0" applyFont="1" applyFill="1" applyBorder="1" applyAlignment="1">
      <alignment horizontal="center" vertical="top" wrapText="1"/>
    </xf>
    <xf numFmtId="0" fontId="24" fillId="36" borderId="12" xfId="0" applyFont="1" applyFill="1" applyBorder="1" applyAlignment="1">
      <alignment horizontal="center" vertical="top" wrapText="1"/>
    </xf>
    <xf numFmtId="0" fontId="24" fillId="36" borderId="13" xfId="0" applyFont="1" applyFill="1" applyBorder="1" applyAlignment="1">
      <alignment horizontal="center" vertical="top" wrapText="1"/>
    </xf>
    <xf numFmtId="0" fontId="44" fillId="0" borderId="14" xfId="0" applyFont="1" applyBorder="1" applyAlignment="1">
      <alignment wrapText="1"/>
    </xf>
    <xf numFmtId="0" fontId="44" fillId="0" borderId="15" xfId="0" applyFont="1" applyBorder="1" applyAlignment="1">
      <alignment wrapText="1"/>
    </xf>
    <xf numFmtId="0" fontId="44" fillId="0" borderId="16" xfId="0" applyFont="1" applyBorder="1" applyAlignment="1">
      <alignment wrapText="1"/>
    </xf>
    <xf numFmtId="0" fontId="45" fillId="37" borderId="10" xfId="0" applyFont="1" applyFill="1" applyBorder="1" applyAlignment="1">
      <alignment horizontal="center" vertical="center"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44" fillId="0" borderId="16"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58" applyFont="1" applyFill="1" applyBorder="1" applyAlignment="1">
      <alignment horizontal="left" vertical="top" wrapText="1"/>
      <protection/>
    </xf>
    <xf numFmtId="0" fontId="45" fillId="37" borderId="11" xfId="0" applyFont="1" applyFill="1" applyBorder="1" applyAlignment="1">
      <alignment horizontal="center" vertical="center" wrapText="1"/>
    </xf>
    <xf numFmtId="0" fontId="45" fillId="37" borderId="12" xfId="0" applyFont="1" applyFill="1" applyBorder="1" applyAlignment="1">
      <alignment horizontal="center" vertical="center" wrapText="1"/>
    </xf>
    <xf numFmtId="0" fontId="45" fillId="37" borderId="13" xfId="0" applyFont="1" applyFill="1" applyBorder="1" applyAlignment="1">
      <alignment horizontal="center" vertical="center" wrapText="1"/>
    </xf>
    <xf numFmtId="0" fontId="3" fillId="0" borderId="10" xfId="58" applyNumberFormat="1" applyFont="1" applyBorder="1" applyAlignment="1">
      <alignment horizontal="left" vertical="top" wrapText="1"/>
      <protection/>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3" fillId="0" borderId="11"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1"/>
  <sheetViews>
    <sheetView zoomScale="120" zoomScaleNormal="120" zoomScalePageLayoutView="0" workbookViewId="0" topLeftCell="A2">
      <selection activeCell="D16" sqref="D16:D23"/>
    </sheetView>
  </sheetViews>
  <sheetFormatPr defaultColWidth="9.140625" defaultRowHeight="15"/>
  <cols>
    <col min="1" max="1" width="5.00390625" style="44" customWidth="1"/>
    <col min="2" max="2" width="12.7109375" style="44" customWidth="1"/>
    <col min="3" max="3" width="23.8515625" style="44" customWidth="1"/>
    <col min="4" max="4" width="26.421875" style="44" customWidth="1"/>
    <col min="5" max="5" width="23.140625" style="44" customWidth="1"/>
    <col min="6" max="6" width="8.421875" style="44" customWidth="1"/>
    <col min="7" max="7" width="9.421875" style="44" customWidth="1"/>
    <col min="8" max="8" width="9.00390625" style="44" customWidth="1"/>
    <col min="9" max="9" width="11.8515625" style="44" customWidth="1"/>
    <col min="10" max="16384" width="9.140625" style="44" customWidth="1"/>
  </cols>
  <sheetData>
    <row r="1" spans="1:9" ht="15" customHeight="1">
      <c r="A1" s="134" t="s">
        <v>52</v>
      </c>
      <c r="B1" s="134"/>
      <c r="C1" s="134"/>
      <c r="D1" s="134"/>
      <c r="E1" s="134"/>
      <c r="F1" s="134"/>
      <c r="G1" s="134"/>
      <c r="H1" s="134"/>
      <c r="I1" s="134"/>
    </row>
    <row r="2" spans="1:9" ht="15" customHeight="1">
      <c r="A2" s="135" t="s">
        <v>82</v>
      </c>
      <c r="B2" s="135"/>
      <c r="C2" s="135"/>
      <c r="D2" s="135"/>
      <c r="E2" s="135"/>
      <c r="F2" s="135"/>
      <c r="G2" s="135"/>
      <c r="H2" s="135"/>
      <c r="I2" s="135"/>
    </row>
    <row r="3" spans="1:9" ht="11.25">
      <c r="A3" s="1" t="s">
        <v>0</v>
      </c>
      <c r="B3" s="1" t="s">
        <v>1</v>
      </c>
      <c r="C3" s="2" t="s">
        <v>2</v>
      </c>
      <c r="D3" s="1" t="s">
        <v>3</v>
      </c>
      <c r="E3" s="1" t="s">
        <v>4</v>
      </c>
      <c r="F3" s="1" t="s">
        <v>5</v>
      </c>
      <c r="G3" s="3" t="s">
        <v>6</v>
      </c>
      <c r="H3" s="1" t="s">
        <v>7</v>
      </c>
      <c r="I3" s="1" t="s">
        <v>8</v>
      </c>
    </row>
    <row r="4" spans="1:9" s="84" customFormat="1" ht="12" customHeight="1">
      <c r="A4" s="169">
        <v>1</v>
      </c>
      <c r="B4" s="141" t="s">
        <v>83</v>
      </c>
      <c r="C4" s="133" t="s">
        <v>53</v>
      </c>
      <c r="D4" s="133" t="s">
        <v>155</v>
      </c>
      <c r="E4" s="4" t="s">
        <v>9</v>
      </c>
      <c r="F4" s="5"/>
      <c r="G4" s="5"/>
      <c r="H4" s="5"/>
      <c r="I4" s="5"/>
    </row>
    <row r="5" spans="1:9" s="84" customFormat="1" ht="11.25" customHeight="1">
      <c r="A5" s="170"/>
      <c r="B5" s="142"/>
      <c r="C5" s="133"/>
      <c r="D5" s="133"/>
      <c r="E5" s="5"/>
      <c r="F5" s="6" t="s">
        <v>10</v>
      </c>
      <c r="G5" s="6">
        <v>87</v>
      </c>
      <c r="H5" s="7">
        <v>10000</v>
      </c>
      <c r="I5" s="7">
        <f aca="true" t="shared" si="0" ref="I5:I13">G5*H5</f>
        <v>870000</v>
      </c>
    </row>
    <row r="6" spans="1:9" s="84" customFormat="1" ht="12" customHeight="1">
      <c r="A6" s="170"/>
      <c r="B6" s="142"/>
      <c r="C6" s="133"/>
      <c r="D6" s="133"/>
      <c r="E6" s="5" t="s">
        <v>56</v>
      </c>
      <c r="F6" s="8" t="s">
        <v>10</v>
      </c>
      <c r="G6" s="9">
        <v>50</v>
      </c>
      <c r="H6" s="10">
        <v>20000</v>
      </c>
      <c r="I6" s="7">
        <f t="shared" si="0"/>
        <v>1000000</v>
      </c>
    </row>
    <row r="7" spans="1:9" s="84" customFormat="1" ht="22.5">
      <c r="A7" s="170"/>
      <c r="B7" s="142"/>
      <c r="C7" s="133"/>
      <c r="D7" s="133"/>
      <c r="E7" s="4" t="s">
        <v>92</v>
      </c>
      <c r="F7" s="8" t="s">
        <v>10</v>
      </c>
      <c r="G7" s="6">
        <v>4</v>
      </c>
      <c r="H7" s="7">
        <v>100000</v>
      </c>
      <c r="I7" s="7">
        <f t="shared" si="0"/>
        <v>400000</v>
      </c>
    </row>
    <row r="8" spans="1:9" s="84" customFormat="1" ht="12" customHeight="1">
      <c r="A8" s="170"/>
      <c r="B8" s="142"/>
      <c r="C8" s="133"/>
      <c r="D8" s="133"/>
      <c r="E8" s="8" t="s">
        <v>12</v>
      </c>
      <c r="F8" s="8" t="s">
        <v>13</v>
      </c>
      <c r="G8" s="6">
        <v>1</v>
      </c>
      <c r="H8" s="7">
        <v>500000</v>
      </c>
      <c r="I8" s="7">
        <f t="shared" si="0"/>
        <v>500000</v>
      </c>
    </row>
    <row r="9" spans="1:9" s="84" customFormat="1" ht="12" customHeight="1">
      <c r="A9" s="170"/>
      <c r="B9" s="142"/>
      <c r="C9" s="133"/>
      <c r="D9" s="144"/>
      <c r="E9" s="8" t="s">
        <v>14</v>
      </c>
      <c r="F9" s="8" t="s">
        <v>57</v>
      </c>
      <c r="G9" s="6">
        <v>200</v>
      </c>
      <c r="H9" s="7">
        <v>2500</v>
      </c>
      <c r="I9" s="7">
        <f t="shared" si="0"/>
        <v>500000</v>
      </c>
    </row>
    <row r="10" spans="1:9" s="84" customFormat="1" ht="12" customHeight="1">
      <c r="A10" s="170"/>
      <c r="B10" s="142"/>
      <c r="C10" s="133"/>
      <c r="D10" s="144"/>
      <c r="E10" s="5" t="s">
        <v>59</v>
      </c>
      <c r="F10" s="11" t="s">
        <v>58</v>
      </c>
      <c r="G10" s="9">
        <v>4</v>
      </c>
      <c r="H10" s="10">
        <v>960000</v>
      </c>
      <c r="I10" s="12">
        <f t="shared" si="0"/>
        <v>3840000</v>
      </c>
    </row>
    <row r="11" spans="1:9" s="84" customFormat="1" ht="12" customHeight="1">
      <c r="A11" s="170"/>
      <c r="B11" s="142"/>
      <c r="C11" s="133"/>
      <c r="D11" s="144"/>
      <c r="E11" s="5" t="s">
        <v>93</v>
      </c>
      <c r="F11" s="8" t="s">
        <v>10</v>
      </c>
      <c r="G11" s="9">
        <v>4</v>
      </c>
      <c r="H11" s="10">
        <v>80000</v>
      </c>
      <c r="I11" s="12">
        <f t="shared" si="0"/>
        <v>320000</v>
      </c>
    </row>
    <row r="12" spans="1:9" s="84" customFormat="1" ht="12" customHeight="1">
      <c r="A12" s="170"/>
      <c r="B12" s="142"/>
      <c r="C12" s="133"/>
      <c r="D12" s="144"/>
      <c r="E12" s="5" t="s">
        <v>60</v>
      </c>
      <c r="F12" s="8" t="s">
        <v>10</v>
      </c>
      <c r="G12" s="5">
        <v>130</v>
      </c>
      <c r="H12" s="10">
        <v>15000</v>
      </c>
      <c r="I12" s="12">
        <f t="shared" si="0"/>
        <v>1950000</v>
      </c>
    </row>
    <row r="13" spans="1:9" s="84" customFormat="1" ht="12" customHeight="1">
      <c r="A13" s="170"/>
      <c r="B13" s="142"/>
      <c r="C13" s="133"/>
      <c r="D13" s="144"/>
      <c r="E13" s="8" t="s">
        <v>31</v>
      </c>
      <c r="F13" s="8" t="s">
        <v>10</v>
      </c>
      <c r="G13" s="6">
        <v>4</v>
      </c>
      <c r="H13" s="13">
        <v>80000</v>
      </c>
      <c r="I13" s="7">
        <f t="shared" si="0"/>
        <v>320000</v>
      </c>
    </row>
    <row r="14" spans="1:9" s="84" customFormat="1" ht="16.5" customHeight="1">
      <c r="A14" s="170"/>
      <c r="B14" s="142"/>
      <c r="C14" s="119"/>
      <c r="D14" s="144"/>
      <c r="E14" s="14" t="s">
        <v>16</v>
      </c>
      <c r="F14" s="8"/>
      <c r="G14" s="15"/>
      <c r="H14" s="7"/>
      <c r="I14" s="16">
        <f>SUM(I5:I13)</f>
        <v>9700000</v>
      </c>
    </row>
    <row r="15" spans="1:9" s="84" customFormat="1" ht="17.25" customHeight="1">
      <c r="A15" s="171"/>
      <c r="B15" s="139" t="s">
        <v>55</v>
      </c>
      <c r="C15" s="139"/>
      <c r="D15" s="139"/>
      <c r="E15" s="139"/>
      <c r="F15" s="139"/>
      <c r="G15" s="139"/>
      <c r="H15" s="139"/>
      <c r="I15" s="17">
        <f>I14</f>
        <v>9700000</v>
      </c>
    </row>
    <row r="16" spans="1:9" s="84" customFormat="1" ht="17.25" customHeight="1">
      <c r="A16" s="152"/>
      <c r="B16" s="118" t="s">
        <v>28</v>
      </c>
      <c r="C16" s="127" t="s">
        <v>29</v>
      </c>
      <c r="D16" s="127" t="s">
        <v>113</v>
      </c>
      <c r="E16" s="18" t="s">
        <v>91</v>
      </c>
      <c r="F16" s="18" t="s">
        <v>63</v>
      </c>
      <c r="G16" s="19">
        <v>10</v>
      </c>
      <c r="H16" s="20">
        <v>40000</v>
      </c>
      <c r="I16" s="21">
        <f aca="true" t="shared" si="1" ref="I16:I22">H16*G16</f>
        <v>400000</v>
      </c>
    </row>
    <row r="17" spans="1:9" s="84" customFormat="1" ht="17.25" customHeight="1">
      <c r="A17" s="153"/>
      <c r="B17" s="118"/>
      <c r="C17" s="128"/>
      <c r="D17" s="128"/>
      <c r="E17" s="5" t="s">
        <v>111</v>
      </c>
      <c r="F17" s="5"/>
      <c r="G17" s="9">
        <v>12</v>
      </c>
      <c r="H17" s="22">
        <v>80000</v>
      </c>
      <c r="I17" s="21">
        <f t="shared" si="1"/>
        <v>960000</v>
      </c>
    </row>
    <row r="18" spans="1:9" s="84" customFormat="1" ht="17.25" customHeight="1">
      <c r="A18" s="153"/>
      <c r="B18" s="118"/>
      <c r="C18" s="128"/>
      <c r="D18" s="128"/>
      <c r="E18" s="23" t="s">
        <v>60</v>
      </c>
      <c r="F18" s="5"/>
      <c r="G18" s="9">
        <v>60</v>
      </c>
      <c r="H18" s="22">
        <v>15000</v>
      </c>
      <c r="I18" s="21">
        <f t="shared" si="1"/>
        <v>900000</v>
      </c>
    </row>
    <row r="19" spans="1:9" s="84" customFormat="1" ht="17.25" customHeight="1">
      <c r="A19" s="153"/>
      <c r="B19" s="118"/>
      <c r="C19" s="128"/>
      <c r="D19" s="128"/>
      <c r="E19" s="23" t="s">
        <v>12</v>
      </c>
      <c r="F19" s="5" t="s">
        <v>22</v>
      </c>
      <c r="G19" s="9">
        <v>1</v>
      </c>
      <c r="H19" s="22">
        <v>500000</v>
      </c>
      <c r="I19" s="21">
        <f t="shared" si="1"/>
        <v>500000</v>
      </c>
    </row>
    <row r="20" spans="1:9" s="84" customFormat="1" ht="17.25" customHeight="1">
      <c r="A20" s="153"/>
      <c r="B20" s="118"/>
      <c r="C20" s="128"/>
      <c r="D20" s="128"/>
      <c r="E20" s="5" t="s">
        <v>14</v>
      </c>
      <c r="F20" s="5" t="s">
        <v>15</v>
      </c>
      <c r="G20" s="9">
        <v>500</v>
      </c>
      <c r="H20" s="22">
        <v>2400</v>
      </c>
      <c r="I20" s="21">
        <f t="shared" si="1"/>
        <v>1200000</v>
      </c>
    </row>
    <row r="21" spans="1:9" s="84" customFormat="1" ht="17.25" customHeight="1">
      <c r="A21" s="153"/>
      <c r="B21" s="118"/>
      <c r="C21" s="128"/>
      <c r="D21" s="128"/>
      <c r="E21" s="4" t="s">
        <v>110</v>
      </c>
      <c r="F21" s="8" t="s">
        <v>63</v>
      </c>
      <c r="G21" s="6">
        <v>8</v>
      </c>
      <c r="H21" s="7">
        <v>80000</v>
      </c>
      <c r="I21" s="21">
        <f t="shared" si="1"/>
        <v>640000</v>
      </c>
    </row>
    <row r="22" spans="1:9" s="84" customFormat="1" ht="17.25" customHeight="1">
      <c r="A22" s="153"/>
      <c r="B22" s="118"/>
      <c r="C22" s="128"/>
      <c r="D22" s="128"/>
      <c r="E22" s="4" t="s">
        <v>120</v>
      </c>
      <c r="F22" s="8"/>
      <c r="G22" s="6">
        <v>30</v>
      </c>
      <c r="H22" s="7">
        <v>50000</v>
      </c>
      <c r="I22" s="21">
        <f t="shared" si="1"/>
        <v>1500000</v>
      </c>
    </row>
    <row r="23" spans="1:9" s="84" customFormat="1" ht="17.25" customHeight="1">
      <c r="A23" s="153"/>
      <c r="B23" s="118"/>
      <c r="C23" s="114"/>
      <c r="D23" s="114"/>
      <c r="E23" s="24" t="s">
        <v>30</v>
      </c>
      <c r="F23" s="8"/>
      <c r="G23" s="6"/>
      <c r="H23" s="7"/>
      <c r="I23" s="25">
        <f>SUM(I16:I21)</f>
        <v>4600000</v>
      </c>
    </row>
    <row r="24" spans="1:9" s="85" customFormat="1" ht="13.5" customHeight="1">
      <c r="A24" s="153"/>
      <c r="B24" s="118"/>
      <c r="C24" s="127" t="s">
        <v>121</v>
      </c>
      <c r="D24" s="127" t="s">
        <v>132</v>
      </c>
      <c r="E24" s="26" t="s">
        <v>40</v>
      </c>
      <c r="F24" s="27"/>
      <c r="G24" s="28">
        <v>560000</v>
      </c>
      <c r="H24" s="27">
        <v>13</v>
      </c>
      <c r="I24" s="26">
        <f aca="true" t="shared" si="2" ref="I24:I32">G24*H24</f>
        <v>7280000</v>
      </c>
    </row>
    <row r="25" spans="1:9" s="85" customFormat="1" ht="13.5" customHeight="1">
      <c r="A25" s="153"/>
      <c r="B25" s="118"/>
      <c r="C25" s="128"/>
      <c r="D25" s="128"/>
      <c r="E25" s="26" t="s">
        <v>122</v>
      </c>
      <c r="F25" s="27"/>
      <c r="G25" s="28">
        <v>200000</v>
      </c>
      <c r="H25" s="27">
        <v>2</v>
      </c>
      <c r="I25" s="26">
        <f t="shared" si="2"/>
        <v>400000</v>
      </c>
    </row>
    <row r="26" spans="1:9" s="85" customFormat="1" ht="13.5" customHeight="1">
      <c r="A26" s="153"/>
      <c r="B26" s="118"/>
      <c r="C26" s="128"/>
      <c r="D26" s="128"/>
      <c r="E26" s="26" t="s">
        <v>122</v>
      </c>
      <c r="F26" s="27"/>
      <c r="G26" s="28">
        <v>150000</v>
      </c>
      <c r="H26" s="27">
        <v>13</v>
      </c>
      <c r="I26" s="26">
        <f t="shared" si="2"/>
        <v>1950000</v>
      </c>
    </row>
    <row r="27" spans="1:9" s="85" customFormat="1" ht="13.5" customHeight="1">
      <c r="A27" s="153"/>
      <c r="B27" s="118"/>
      <c r="C27" s="128"/>
      <c r="D27" s="128"/>
      <c r="E27" s="26" t="s">
        <v>123</v>
      </c>
      <c r="F27" s="27"/>
      <c r="G27" s="28">
        <v>100000</v>
      </c>
      <c r="H27" s="27">
        <v>12</v>
      </c>
      <c r="I27" s="26">
        <f t="shared" si="2"/>
        <v>1200000</v>
      </c>
    </row>
    <row r="28" spans="1:9" s="85" customFormat="1" ht="13.5" customHeight="1">
      <c r="A28" s="153"/>
      <c r="B28" s="118"/>
      <c r="C28" s="128"/>
      <c r="D28" s="128"/>
      <c r="E28" s="26" t="s">
        <v>124</v>
      </c>
      <c r="F28" s="27"/>
      <c r="G28" s="28">
        <v>63000</v>
      </c>
      <c r="H28" s="27">
        <f>25*1</f>
        <v>25</v>
      </c>
      <c r="I28" s="26">
        <f t="shared" si="2"/>
        <v>1575000</v>
      </c>
    </row>
    <row r="29" spans="1:9" s="85" customFormat="1" ht="13.5" customHeight="1">
      <c r="A29" s="153"/>
      <c r="B29" s="118"/>
      <c r="C29" s="128"/>
      <c r="D29" s="128"/>
      <c r="E29" s="26" t="s">
        <v>125</v>
      </c>
      <c r="F29" s="27"/>
      <c r="G29" s="28">
        <v>30000</v>
      </c>
      <c r="H29" s="27">
        <v>10</v>
      </c>
      <c r="I29" s="26">
        <f t="shared" si="2"/>
        <v>300000</v>
      </c>
    </row>
    <row r="30" spans="1:9" s="85" customFormat="1" ht="13.5" customHeight="1">
      <c r="A30" s="153"/>
      <c r="B30" s="118"/>
      <c r="C30" s="128"/>
      <c r="D30" s="128"/>
      <c r="E30" s="26" t="s">
        <v>129</v>
      </c>
      <c r="F30" s="27"/>
      <c r="G30" s="28">
        <v>40000</v>
      </c>
      <c r="H30" s="27">
        <v>26</v>
      </c>
      <c r="I30" s="26">
        <f t="shared" si="2"/>
        <v>1040000</v>
      </c>
    </row>
    <row r="31" spans="1:9" s="85" customFormat="1" ht="13.5" customHeight="1">
      <c r="A31" s="153"/>
      <c r="B31" s="118"/>
      <c r="C31" s="128"/>
      <c r="D31" s="128"/>
      <c r="E31" s="26" t="s">
        <v>128</v>
      </c>
      <c r="F31" s="27"/>
      <c r="G31" s="28">
        <v>90000</v>
      </c>
      <c r="H31" s="27">
        <v>26</v>
      </c>
      <c r="I31" s="26">
        <f t="shared" si="2"/>
        <v>2340000</v>
      </c>
    </row>
    <row r="32" spans="1:9" s="85" customFormat="1" ht="13.5" customHeight="1">
      <c r="A32" s="153"/>
      <c r="B32" s="118"/>
      <c r="C32" s="128"/>
      <c r="D32" s="128"/>
      <c r="E32" s="26" t="s">
        <v>130</v>
      </c>
      <c r="F32" s="27"/>
      <c r="G32" s="28">
        <v>80000</v>
      </c>
      <c r="H32" s="27">
        <v>12</v>
      </c>
      <c r="I32" s="26">
        <f t="shared" si="2"/>
        <v>960000</v>
      </c>
    </row>
    <row r="33" spans="1:9" s="85" customFormat="1" ht="13.5" customHeight="1">
      <c r="A33" s="153"/>
      <c r="B33" s="118"/>
      <c r="C33" s="128"/>
      <c r="D33" s="128"/>
      <c r="E33" s="29" t="s">
        <v>43</v>
      </c>
      <c r="F33" s="27"/>
      <c r="G33" s="27"/>
      <c r="H33" s="27"/>
      <c r="I33" s="26"/>
    </row>
    <row r="34" spans="1:9" s="85" customFormat="1" ht="13.5" customHeight="1">
      <c r="A34" s="153"/>
      <c r="B34" s="118"/>
      <c r="C34" s="128"/>
      <c r="D34" s="128"/>
      <c r="E34" s="26" t="s">
        <v>71</v>
      </c>
      <c r="F34" s="27"/>
      <c r="G34" s="28">
        <v>80000</v>
      </c>
      <c r="H34" s="27">
        <f>6*1</f>
        <v>6</v>
      </c>
      <c r="I34" s="26">
        <f aca="true" t="shared" si="3" ref="I34:I39">G34*H34</f>
        <v>480000</v>
      </c>
    </row>
    <row r="35" spans="1:9" s="85" customFormat="1" ht="13.5" customHeight="1">
      <c r="A35" s="153"/>
      <c r="B35" s="118"/>
      <c r="C35" s="128"/>
      <c r="D35" s="128"/>
      <c r="E35" s="26" t="s">
        <v>72</v>
      </c>
      <c r="F35" s="27"/>
      <c r="G35" s="28">
        <v>45000</v>
      </c>
      <c r="H35" s="27">
        <f>6*1</f>
        <v>6</v>
      </c>
      <c r="I35" s="26">
        <f t="shared" si="3"/>
        <v>270000</v>
      </c>
    </row>
    <row r="36" spans="1:9" s="85" customFormat="1" ht="13.5" customHeight="1">
      <c r="A36" s="153"/>
      <c r="B36" s="118"/>
      <c r="C36" s="128"/>
      <c r="D36" s="128"/>
      <c r="E36" s="26" t="s">
        <v>23</v>
      </c>
      <c r="F36" s="27"/>
      <c r="G36" s="28">
        <v>2400</v>
      </c>
      <c r="H36" s="28">
        <v>300</v>
      </c>
      <c r="I36" s="26">
        <f t="shared" si="3"/>
        <v>720000</v>
      </c>
    </row>
    <row r="37" spans="1:9" s="85" customFormat="1" ht="13.5" customHeight="1">
      <c r="A37" s="153"/>
      <c r="B37" s="118"/>
      <c r="C37" s="128"/>
      <c r="D37" s="128"/>
      <c r="E37" s="26" t="s">
        <v>126</v>
      </c>
      <c r="F37" s="27"/>
      <c r="G37" s="28">
        <v>40000</v>
      </c>
      <c r="H37" s="27">
        <f>2*2</f>
        <v>4</v>
      </c>
      <c r="I37" s="26">
        <f t="shared" si="3"/>
        <v>160000</v>
      </c>
    </row>
    <row r="38" spans="1:9" s="85" customFormat="1" ht="13.5" customHeight="1">
      <c r="A38" s="153"/>
      <c r="B38" s="118"/>
      <c r="C38" s="128"/>
      <c r="D38" s="128"/>
      <c r="E38" s="26" t="s">
        <v>42</v>
      </c>
      <c r="F38" s="27"/>
      <c r="G38" s="28">
        <v>22500</v>
      </c>
      <c r="H38" s="27">
        <f>2*2</f>
        <v>4</v>
      </c>
      <c r="I38" s="26">
        <f t="shared" si="3"/>
        <v>90000</v>
      </c>
    </row>
    <row r="39" spans="1:9" s="85" customFormat="1" ht="13.5" customHeight="1">
      <c r="A39" s="153"/>
      <c r="B39" s="118"/>
      <c r="C39" s="128"/>
      <c r="D39" s="128"/>
      <c r="E39" s="26" t="s">
        <v>131</v>
      </c>
      <c r="F39" s="27"/>
      <c r="G39" s="30">
        <v>2400</v>
      </c>
      <c r="H39" s="27">
        <v>200</v>
      </c>
      <c r="I39" s="26">
        <f t="shared" si="3"/>
        <v>480000</v>
      </c>
    </row>
    <row r="40" spans="1:9" s="85" customFormat="1" ht="13.5" customHeight="1">
      <c r="A40" s="153"/>
      <c r="B40" s="118"/>
      <c r="C40" s="128"/>
      <c r="D40" s="128"/>
      <c r="E40" s="26" t="s">
        <v>41</v>
      </c>
      <c r="F40" s="27"/>
      <c r="G40" s="30" t="s">
        <v>127</v>
      </c>
      <c r="H40" s="27"/>
      <c r="I40" s="26">
        <v>500000</v>
      </c>
    </row>
    <row r="41" spans="1:9" s="85" customFormat="1" ht="13.5" customHeight="1">
      <c r="A41" s="153"/>
      <c r="B41" s="118"/>
      <c r="C41" s="128"/>
      <c r="D41" s="129"/>
      <c r="E41" s="31" t="s">
        <v>16</v>
      </c>
      <c r="F41" s="5"/>
      <c r="G41" s="32"/>
      <c r="H41" s="32"/>
      <c r="I41" s="33">
        <f>SUM(I24:I40)</f>
        <v>19745000</v>
      </c>
    </row>
    <row r="42" spans="1:9" s="85" customFormat="1" ht="13.5" customHeight="1">
      <c r="A42" s="153"/>
      <c r="B42" s="118"/>
      <c r="C42" s="128"/>
      <c r="D42" s="127" t="s">
        <v>133</v>
      </c>
      <c r="E42" s="26" t="s">
        <v>40</v>
      </c>
      <c r="F42" s="27"/>
      <c r="G42" s="28">
        <v>560000</v>
      </c>
      <c r="H42" s="27">
        <v>2</v>
      </c>
      <c r="I42" s="26">
        <f aca="true" t="shared" si="4" ref="I42:I48">G42*H42</f>
        <v>1120000</v>
      </c>
    </row>
    <row r="43" spans="1:9" s="85" customFormat="1" ht="13.5" customHeight="1">
      <c r="A43" s="153"/>
      <c r="B43" s="118"/>
      <c r="C43" s="128"/>
      <c r="D43" s="128"/>
      <c r="E43" s="26" t="s">
        <v>122</v>
      </c>
      <c r="F43" s="27"/>
      <c r="G43" s="28">
        <v>200000</v>
      </c>
      <c r="H43" s="27">
        <v>2</v>
      </c>
      <c r="I43" s="26">
        <f t="shared" si="4"/>
        <v>400000</v>
      </c>
    </row>
    <row r="44" spans="1:9" s="85" customFormat="1" ht="13.5" customHeight="1">
      <c r="A44" s="153"/>
      <c r="B44" s="118"/>
      <c r="C44" s="128"/>
      <c r="D44" s="128"/>
      <c r="E44" s="26" t="s">
        <v>122</v>
      </c>
      <c r="F44" s="27"/>
      <c r="G44" s="28">
        <v>150000</v>
      </c>
      <c r="H44" s="27">
        <v>18</v>
      </c>
      <c r="I44" s="26">
        <f t="shared" si="4"/>
        <v>2700000</v>
      </c>
    </row>
    <row r="45" spans="1:9" s="85" customFormat="1" ht="13.5" customHeight="1">
      <c r="A45" s="153"/>
      <c r="B45" s="118"/>
      <c r="C45" s="128"/>
      <c r="D45" s="128"/>
      <c r="E45" s="26" t="s">
        <v>123</v>
      </c>
      <c r="F45" s="27"/>
      <c r="G45" s="28">
        <v>100000</v>
      </c>
      <c r="H45" s="27">
        <v>10</v>
      </c>
      <c r="I45" s="26">
        <f t="shared" si="4"/>
        <v>1000000</v>
      </c>
    </row>
    <row r="46" spans="1:9" s="85" customFormat="1" ht="13.5" customHeight="1">
      <c r="A46" s="153"/>
      <c r="B46" s="118"/>
      <c r="C46" s="128"/>
      <c r="D46" s="128"/>
      <c r="E46" s="26" t="s">
        <v>124</v>
      </c>
      <c r="F46" s="27"/>
      <c r="G46" s="28">
        <v>63000</v>
      </c>
      <c r="H46" s="27">
        <f>25*1</f>
        <v>25</v>
      </c>
      <c r="I46" s="26">
        <f t="shared" si="4"/>
        <v>1575000</v>
      </c>
    </row>
    <row r="47" spans="1:9" s="85" customFormat="1" ht="13.5" customHeight="1">
      <c r="A47" s="153"/>
      <c r="B47" s="118"/>
      <c r="C47" s="128"/>
      <c r="D47" s="128"/>
      <c r="E47" s="26" t="s">
        <v>125</v>
      </c>
      <c r="F47" s="27"/>
      <c r="G47" s="28">
        <v>30000</v>
      </c>
      <c r="H47" s="27">
        <v>10</v>
      </c>
      <c r="I47" s="26">
        <f t="shared" si="4"/>
        <v>300000</v>
      </c>
    </row>
    <row r="48" spans="1:9" s="85" customFormat="1" ht="13.5" customHeight="1">
      <c r="A48" s="153"/>
      <c r="B48" s="118"/>
      <c r="C48" s="128"/>
      <c r="D48" s="128"/>
      <c r="E48" s="26" t="s">
        <v>134</v>
      </c>
      <c r="F48" s="27"/>
      <c r="G48" s="28">
        <v>80000</v>
      </c>
      <c r="H48" s="27">
        <v>6</v>
      </c>
      <c r="I48" s="26">
        <f t="shared" si="4"/>
        <v>480000</v>
      </c>
    </row>
    <row r="49" spans="1:9" s="85" customFormat="1" ht="13.5" customHeight="1">
      <c r="A49" s="153"/>
      <c r="B49" s="118"/>
      <c r="C49" s="128"/>
      <c r="D49" s="128"/>
      <c r="E49" s="29" t="s">
        <v>135</v>
      </c>
      <c r="F49" s="27"/>
      <c r="G49" s="27"/>
      <c r="H49" s="27"/>
      <c r="I49" s="26"/>
    </row>
    <row r="50" spans="1:9" s="85" customFormat="1" ht="13.5" customHeight="1">
      <c r="A50" s="153"/>
      <c r="B50" s="118"/>
      <c r="C50" s="128"/>
      <c r="D50" s="128"/>
      <c r="E50" s="26" t="s">
        <v>26</v>
      </c>
      <c r="F50" s="27"/>
      <c r="G50" s="28">
        <v>80000</v>
      </c>
      <c r="H50" s="27">
        <f>6*2</f>
        <v>12</v>
      </c>
      <c r="I50" s="26">
        <f aca="true" t="shared" si="5" ref="I50:I55">G50*H50</f>
        <v>960000</v>
      </c>
    </row>
    <row r="51" spans="1:9" s="85" customFormat="1" ht="13.5" customHeight="1">
      <c r="A51" s="153"/>
      <c r="B51" s="118"/>
      <c r="C51" s="128"/>
      <c r="D51" s="128"/>
      <c r="E51" s="26" t="s">
        <v>136</v>
      </c>
      <c r="F51" s="27"/>
      <c r="G51" s="28">
        <v>45000</v>
      </c>
      <c r="H51" s="27">
        <f>2*2</f>
        <v>4</v>
      </c>
      <c r="I51" s="26">
        <f t="shared" si="5"/>
        <v>180000</v>
      </c>
    </row>
    <row r="52" spans="1:9" s="85" customFormat="1" ht="13.5" customHeight="1">
      <c r="A52" s="153"/>
      <c r="B52" s="118"/>
      <c r="C52" s="128"/>
      <c r="D52" s="128"/>
      <c r="E52" s="26" t="s">
        <v>23</v>
      </c>
      <c r="F52" s="27"/>
      <c r="G52" s="28">
        <v>2400</v>
      </c>
      <c r="H52" s="28">
        <f>260*2</f>
        <v>520</v>
      </c>
      <c r="I52" s="26">
        <f t="shared" si="5"/>
        <v>1248000</v>
      </c>
    </row>
    <row r="53" spans="1:9" s="85" customFormat="1" ht="13.5" customHeight="1">
      <c r="A53" s="153"/>
      <c r="B53" s="118"/>
      <c r="C53" s="128"/>
      <c r="D53" s="128"/>
      <c r="E53" s="26" t="s">
        <v>137</v>
      </c>
      <c r="F53" s="27"/>
      <c r="G53" s="28">
        <v>40000</v>
      </c>
      <c r="H53" s="27">
        <f>6*2</f>
        <v>12</v>
      </c>
      <c r="I53" s="26">
        <f t="shared" si="5"/>
        <v>480000</v>
      </c>
    </row>
    <row r="54" spans="1:9" s="85" customFormat="1" ht="13.5" customHeight="1">
      <c r="A54" s="153"/>
      <c r="B54" s="118"/>
      <c r="C54" s="128"/>
      <c r="D54" s="128"/>
      <c r="E54" s="26" t="s">
        <v>42</v>
      </c>
      <c r="F54" s="27"/>
      <c r="G54" s="28">
        <v>22500</v>
      </c>
      <c r="H54" s="27">
        <f>2*2</f>
        <v>4</v>
      </c>
      <c r="I54" s="26">
        <f t="shared" si="5"/>
        <v>90000</v>
      </c>
    </row>
    <row r="55" spans="1:9" s="85" customFormat="1" ht="13.5" customHeight="1">
      <c r="A55" s="153"/>
      <c r="B55" s="118"/>
      <c r="C55" s="128"/>
      <c r="D55" s="128"/>
      <c r="E55" s="26" t="s">
        <v>131</v>
      </c>
      <c r="F55" s="27"/>
      <c r="G55" s="30">
        <v>2400</v>
      </c>
      <c r="H55" s="27">
        <v>200</v>
      </c>
      <c r="I55" s="26">
        <f t="shared" si="5"/>
        <v>480000</v>
      </c>
    </row>
    <row r="56" spans="1:9" s="85" customFormat="1" ht="13.5" customHeight="1">
      <c r="A56" s="153"/>
      <c r="B56" s="118"/>
      <c r="C56" s="128"/>
      <c r="D56" s="128"/>
      <c r="E56" s="26" t="s">
        <v>41</v>
      </c>
      <c r="F56" s="27"/>
      <c r="G56" s="30" t="s">
        <v>127</v>
      </c>
      <c r="H56" s="27"/>
      <c r="I56" s="26">
        <v>500000</v>
      </c>
    </row>
    <row r="57" spans="1:9" s="85" customFormat="1" ht="13.5" customHeight="1">
      <c r="A57" s="153"/>
      <c r="B57" s="118"/>
      <c r="C57" s="128"/>
      <c r="D57" s="128"/>
      <c r="E57" s="26" t="s">
        <v>138</v>
      </c>
      <c r="F57" s="27"/>
      <c r="G57" s="30" t="s">
        <v>127</v>
      </c>
      <c r="H57" s="27"/>
      <c r="I57" s="26">
        <v>500000</v>
      </c>
    </row>
    <row r="58" spans="1:9" s="85" customFormat="1" ht="13.5" customHeight="1">
      <c r="A58" s="153"/>
      <c r="B58" s="118"/>
      <c r="C58" s="128"/>
      <c r="D58" s="129"/>
      <c r="E58" s="31" t="s">
        <v>16</v>
      </c>
      <c r="F58" s="5"/>
      <c r="G58" s="32"/>
      <c r="H58" s="32"/>
      <c r="I58" s="33">
        <f>SUM(I42:I57)</f>
        <v>12013000</v>
      </c>
    </row>
    <row r="59" spans="1:9" s="84" customFormat="1" ht="17.25" customHeight="1">
      <c r="A59" s="153"/>
      <c r="B59" s="118"/>
      <c r="C59" s="128"/>
      <c r="D59" s="127" t="s">
        <v>114</v>
      </c>
      <c r="E59" s="4" t="s">
        <v>115</v>
      </c>
      <c r="F59" s="8"/>
      <c r="G59" s="6">
        <v>30</v>
      </c>
      <c r="H59" s="7">
        <v>334317</v>
      </c>
      <c r="I59" s="21">
        <f aca="true" t="shared" si="6" ref="I59:I64">H59*G59</f>
        <v>10029510</v>
      </c>
    </row>
    <row r="60" spans="1:9" s="84" customFormat="1" ht="17.25" customHeight="1">
      <c r="A60" s="153"/>
      <c r="B60" s="118"/>
      <c r="C60" s="128"/>
      <c r="D60" s="128"/>
      <c r="E60" s="4" t="s">
        <v>118</v>
      </c>
      <c r="F60" s="8"/>
      <c r="G60" s="6">
        <v>30</v>
      </c>
      <c r="H60" s="7">
        <v>65000</v>
      </c>
      <c r="I60" s="21">
        <f t="shared" si="6"/>
        <v>1950000</v>
      </c>
    </row>
    <row r="61" spans="1:9" s="84" customFormat="1" ht="15" customHeight="1">
      <c r="A61" s="153"/>
      <c r="B61" s="118"/>
      <c r="C61" s="128"/>
      <c r="D61" s="128"/>
      <c r="E61" s="4" t="s">
        <v>19</v>
      </c>
      <c r="F61" s="8"/>
      <c r="G61" s="6">
        <v>35</v>
      </c>
      <c r="H61" s="7">
        <v>80000</v>
      </c>
      <c r="I61" s="21">
        <f t="shared" si="6"/>
        <v>2800000</v>
      </c>
    </row>
    <row r="62" spans="1:9" s="84" customFormat="1" ht="14.25" customHeight="1">
      <c r="A62" s="153"/>
      <c r="B62" s="118"/>
      <c r="C62" s="128"/>
      <c r="D62" s="128"/>
      <c r="E62" s="4" t="s">
        <v>116</v>
      </c>
      <c r="F62" s="8"/>
      <c r="G62" s="6">
        <v>2500</v>
      </c>
      <c r="H62" s="7">
        <v>2500</v>
      </c>
      <c r="I62" s="21">
        <f t="shared" si="6"/>
        <v>6250000</v>
      </c>
    </row>
    <row r="63" spans="1:9" s="84" customFormat="1" ht="12.75" customHeight="1">
      <c r="A63" s="153"/>
      <c r="B63" s="118"/>
      <c r="C63" s="128"/>
      <c r="D63" s="128"/>
      <c r="E63" s="4" t="s">
        <v>117</v>
      </c>
      <c r="F63" s="8"/>
      <c r="G63" s="6">
        <v>30</v>
      </c>
      <c r="H63" s="7">
        <v>45000</v>
      </c>
      <c r="I63" s="21">
        <f t="shared" si="6"/>
        <v>1350000</v>
      </c>
    </row>
    <row r="64" spans="1:9" s="84" customFormat="1" ht="12.75" customHeight="1">
      <c r="A64" s="153"/>
      <c r="B64" s="118"/>
      <c r="C64" s="128"/>
      <c r="D64" s="128"/>
      <c r="E64" s="4" t="s">
        <v>77</v>
      </c>
      <c r="F64" s="8"/>
      <c r="G64" s="6">
        <v>4</v>
      </c>
      <c r="H64" s="7">
        <v>560000</v>
      </c>
      <c r="I64" s="21">
        <f t="shared" si="6"/>
        <v>2240000</v>
      </c>
    </row>
    <row r="65" spans="1:9" s="84" customFormat="1" ht="12.75" customHeight="1">
      <c r="A65" s="153"/>
      <c r="B65" s="118"/>
      <c r="C65" s="128"/>
      <c r="D65" s="129"/>
      <c r="E65" s="4" t="s">
        <v>119</v>
      </c>
      <c r="F65" s="8"/>
      <c r="G65" s="6"/>
      <c r="H65" s="7"/>
      <c r="I65" s="79">
        <f>SUM(I59:I64)</f>
        <v>24619510</v>
      </c>
    </row>
    <row r="66" spans="1:9" s="84" customFormat="1" ht="17.25" customHeight="1">
      <c r="A66" s="154"/>
      <c r="B66" s="119"/>
      <c r="C66" s="129"/>
      <c r="D66" s="155" t="s">
        <v>86</v>
      </c>
      <c r="E66" s="155"/>
      <c r="F66" s="155"/>
      <c r="G66" s="155"/>
      <c r="H66" s="155"/>
      <c r="I66" s="34">
        <f>I65+I41+I58+I23</f>
        <v>60977510</v>
      </c>
    </row>
    <row r="67" spans="1:9" s="84" customFormat="1" ht="12.75" customHeight="1">
      <c r="A67" s="136">
        <v>2</v>
      </c>
      <c r="B67" s="141" t="s">
        <v>33</v>
      </c>
      <c r="C67" s="159" t="s">
        <v>67</v>
      </c>
      <c r="D67" s="146" t="s">
        <v>156</v>
      </c>
      <c r="E67" s="11" t="s">
        <v>64</v>
      </c>
      <c r="F67" s="35" t="s">
        <v>21</v>
      </c>
      <c r="G67" s="9">
        <v>2</v>
      </c>
      <c r="H67" s="7">
        <v>560000</v>
      </c>
      <c r="I67" s="7">
        <f>H67*G67</f>
        <v>1120000</v>
      </c>
    </row>
    <row r="68" spans="1:9" s="84" customFormat="1" ht="11.25" customHeight="1">
      <c r="A68" s="137"/>
      <c r="B68" s="142"/>
      <c r="C68" s="160"/>
      <c r="D68" s="147"/>
      <c r="E68" s="11" t="s">
        <v>26</v>
      </c>
      <c r="F68" s="9" t="s">
        <v>11</v>
      </c>
      <c r="G68" s="9">
        <v>10</v>
      </c>
      <c r="H68" s="7">
        <v>80000</v>
      </c>
      <c r="I68" s="7">
        <f>G68*H68</f>
        <v>800000</v>
      </c>
    </row>
    <row r="69" spans="1:9" s="84" customFormat="1" ht="11.25" customHeight="1">
      <c r="A69" s="137"/>
      <c r="B69" s="142"/>
      <c r="C69" s="160"/>
      <c r="D69" s="147"/>
      <c r="E69" s="36" t="s">
        <v>62</v>
      </c>
      <c r="F69" s="9"/>
      <c r="G69" s="9"/>
      <c r="H69" s="7"/>
      <c r="I69" s="7"/>
    </row>
    <row r="70" spans="1:9" s="84" customFormat="1" ht="11.25" customHeight="1">
      <c r="A70" s="137"/>
      <c r="B70" s="142"/>
      <c r="C70" s="160"/>
      <c r="D70" s="147"/>
      <c r="E70" s="11" t="s">
        <v>23</v>
      </c>
      <c r="F70" s="9" t="s">
        <v>32</v>
      </c>
      <c r="G70" s="9">
        <v>1000</v>
      </c>
      <c r="H70" s="7">
        <v>2400</v>
      </c>
      <c r="I70" s="7">
        <f>G70*H70</f>
        <v>2400000</v>
      </c>
    </row>
    <row r="71" spans="1:9" s="84" customFormat="1" ht="11.25" customHeight="1">
      <c r="A71" s="137"/>
      <c r="B71" s="142"/>
      <c r="C71" s="160"/>
      <c r="D71" s="147"/>
      <c r="E71" s="5" t="s">
        <v>19</v>
      </c>
      <c r="F71" s="9" t="s">
        <v>63</v>
      </c>
      <c r="G71" s="9">
        <v>10</v>
      </c>
      <c r="H71" s="10">
        <v>80000</v>
      </c>
      <c r="I71" s="7">
        <f>G71*H71</f>
        <v>800000</v>
      </c>
    </row>
    <row r="72" spans="1:9" s="84" customFormat="1" ht="11.25" customHeight="1">
      <c r="A72" s="137"/>
      <c r="B72" s="142"/>
      <c r="C72" s="160"/>
      <c r="D72" s="147"/>
      <c r="E72" s="5" t="s">
        <v>157</v>
      </c>
      <c r="F72" s="9" t="s">
        <v>18</v>
      </c>
      <c r="G72" s="9">
        <v>18</v>
      </c>
      <c r="H72" s="10">
        <v>40000</v>
      </c>
      <c r="I72" s="7">
        <f>G72*H72</f>
        <v>720000</v>
      </c>
    </row>
    <row r="73" spans="1:9" s="84" customFormat="1" ht="11.25" customHeight="1">
      <c r="A73" s="137"/>
      <c r="B73" s="142"/>
      <c r="C73" s="160"/>
      <c r="D73" s="147"/>
      <c r="E73" s="11" t="s">
        <v>12</v>
      </c>
      <c r="F73" s="6" t="s">
        <v>22</v>
      </c>
      <c r="G73" s="6">
        <v>1</v>
      </c>
      <c r="H73" s="22">
        <v>750000</v>
      </c>
      <c r="I73" s="22">
        <f>G73*H73</f>
        <v>750000</v>
      </c>
    </row>
    <row r="74" spans="1:9" s="84" customFormat="1" ht="11.25" customHeight="1">
      <c r="A74" s="137"/>
      <c r="B74" s="142"/>
      <c r="C74" s="160"/>
      <c r="D74" s="147"/>
      <c r="E74" s="5" t="s">
        <v>65</v>
      </c>
      <c r="F74" s="5" t="s">
        <v>18</v>
      </c>
      <c r="G74" s="9">
        <v>18</v>
      </c>
      <c r="H74" s="10">
        <v>150000</v>
      </c>
      <c r="I74" s="22">
        <f>G74*H74</f>
        <v>2700000</v>
      </c>
    </row>
    <row r="75" spans="1:9" s="84" customFormat="1" ht="11.25" customHeight="1">
      <c r="A75" s="137"/>
      <c r="B75" s="142"/>
      <c r="C75" s="160"/>
      <c r="D75" s="148"/>
      <c r="E75" s="36" t="s">
        <v>24</v>
      </c>
      <c r="F75" s="35"/>
      <c r="G75" s="9"/>
      <c r="H75" s="7"/>
      <c r="I75" s="16">
        <f>SUM(I67:I73)</f>
        <v>6590000</v>
      </c>
    </row>
    <row r="76" spans="1:9" s="84" customFormat="1" ht="25.5" customHeight="1">
      <c r="A76" s="137"/>
      <c r="B76" s="142"/>
      <c r="C76" s="160"/>
      <c r="D76" s="133" t="s">
        <v>150</v>
      </c>
      <c r="E76" s="11" t="s">
        <v>61</v>
      </c>
      <c r="F76" s="35" t="s">
        <v>18</v>
      </c>
      <c r="G76" s="9">
        <v>1200</v>
      </c>
      <c r="H76" s="7">
        <v>13500</v>
      </c>
      <c r="I76" s="7">
        <f>G76*H76</f>
        <v>16200000</v>
      </c>
    </row>
    <row r="77" spans="1:9" s="84" customFormat="1" ht="11.25" customHeight="1">
      <c r="A77" s="137"/>
      <c r="B77" s="142"/>
      <c r="C77" s="160"/>
      <c r="D77" s="133"/>
      <c r="E77" s="11" t="s">
        <v>25</v>
      </c>
      <c r="F77" s="35" t="s">
        <v>22</v>
      </c>
      <c r="G77" s="35"/>
      <c r="H77" s="7">
        <v>200000</v>
      </c>
      <c r="I77" s="7">
        <v>200000</v>
      </c>
    </row>
    <row r="78" spans="1:9" s="84" customFormat="1" ht="11.25" customHeight="1">
      <c r="A78" s="137"/>
      <c r="B78" s="142"/>
      <c r="C78" s="160"/>
      <c r="D78" s="133"/>
      <c r="E78" s="11"/>
      <c r="F78" s="35"/>
      <c r="G78" s="35"/>
      <c r="H78" s="7"/>
      <c r="I78" s="7"/>
    </row>
    <row r="79" spans="1:9" s="84" customFormat="1" ht="11.25" customHeight="1">
      <c r="A79" s="137"/>
      <c r="B79" s="142"/>
      <c r="C79" s="160"/>
      <c r="D79" s="133"/>
      <c r="E79" s="36" t="s">
        <v>30</v>
      </c>
      <c r="F79" s="35"/>
      <c r="G79" s="35"/>
      <c r="H79" s="7"/>
      <c r="I79" s="16">
        <f>SUM(I76:I77)</f>
        <v>16400000</v>
      </c>
    </row>
    <row r="80" spans="1:9" s="84" customFormat="1" ht="17.25" customHeight="1">
      <c r="A80" s="137"/>
      <c r="B80" s="142"/>
      <c r="C80" s="160"/>
      <c r="D80" s="133" t="s">
        <v>163</v>
      </c>
      <c r="E80" s="4" t="s">
        <v>94</v>
      </c>
      <c r="F80" s="15" t="s">
        <v>20</v>
      </c>
      <c r="G80" s="15">
        <f>2*3*6</f>
        <v>36</v>
      </c>
      <c r="H80" s="7">
        <v>65000</v>
      </c>
      <c r="I80" s="7">
        <f>G80*H80</f>
        <v>2340000</v>
      </c>
    </row>
    <row r="81" spans="1:9" s="84" customFormat="1" ht="17.25" customHeight="1">
      <c r="A81" s="137"/>
      <c r="B81" s="142"/>
      <c r="C81" s="160"/>
      <c r="D81" s="133"/>
      <c r="E81" s="4" t="s">
        <v>95</v>
      </c>
      <c r="F81" s="15" t="s">
        <v>20</v>
      </c>
      <c r="G81" s="15">
        <f>3*3*6</f>
        <v>54</v>
      </c>
      <c r="H81" s="7">
        <v>65000</v>
      </c>
      <c r="I81" s="7">
        <f>G81*H81</f>
        <v>3510000</v>
      </c>
    </row>
    <row r="82" spans="1:9" s="84" customFormat="1" ht="12" customHeight="1">
      <c r="A82" s="137"/>
      <c r="B82" s="142"/>
      <c r="C82" s="160"/>
      <c r="D82" s="133"/>
      <c r="E82" s="4" t="s">
        <v>14</v>
      </c>
      <c r="F82" s="15" t="s">
        <v>17</v>
      </c>
      <c r="G82" s="15">
        <v>3500</v>
      </c>
      <c r="H82" s="7">
        <v>2500</v>
      </c>
      <c r="I82" s="7">
        <f>G82*H82</f>
        <v>8750000</v>
      </c>
    </row>
    <row r="83" spans="1:9" s="84" customFormat="1" ht="28.5" customHeight="1">
      <c r="A83" s="137"/>
      <c r="B83" s="142"/>
      <c r="C83" s="160"/>
      <c r="D83" s="133"/>
      <c r="E83" s="76" t="s">
        <v>96</v>
      </c>
      <c r="F83" s="15" t="s">
        <v>20</v>
      </c>
      <c r="G83" s="15">
        <f>6*3*6</f>
        <v>108</v>
      </c>
      <c r="H83" s="7">
        <v>10000</v>
      </c>
      <c r="I83" s="7">
        <f>G83*H83</f>
        <v>1080000</v>
      </c>
    </row>
    <row r="84" spans="1:9" s="84" customFormat="1" ht="17.25" customHeight="1">
      <c r="A84" s="137"/>
      <c r="B84" s="142"/>
      <c r="C84" s="160"/>
      <c r="D84" s="133"/>
      <c r="E84" s="4" t="s">
        <v>66</v>
      </c>
      <c r="F84" s="15" t="s">
        <v>20</v>
      </c>
      <c r="G84" s="15">
        <f>3*3*6</f>
        <v>54</v>
      </c>
      <c r="H84" s="7">
        <v>65000</v>
      </c>
      <c r="I84" s="7">
        <f>G84*H84</f>
        <v>3510000</v>
      </c>
    </row>
    <row r="85" spans="1:9" s="84" customFormat="1" ht="18.75" customHeight="1">
      <c r="A85" s="138"/>
      <c r="B85" s="145"/>
      <c r="C85" s="161"/>
      <c r="D85" s="133"/>
      <c r="E85" s="24" t="s">
        <v>24</v>
      </c>
      <c r="F85" s="15"/>
      <c r="G85" s="15"/>
      <c r="H85" s="7"/>
      <c r="I85" s="16">
        <f>SUM(I80:I84)</f>
        <v>19190000</v>
      </c>
    </row>
    <row r="86" spans="1:9" s="84" customFormat="1" ht="18.75" customHeight="1">
      <c r="A86" s="74"/>
      <c r="B86" s="40"/>
      <c r="C86" s="162" t="s">
        <v>84</v>
      </c>
      <c r="D86" s="163"/>
      <c r="E86" s="163"/>
      <c r="F86" s="163"/>
      <c r="G86" s="163"/>
      <c r="H86" s="164"/>
      <c r="I86" s="41">
        <f>I85+I79+I75</f>
        <v>42180000</v>
      </c>
    </row>
    <row r="87" spans="1:9" ht="15.75" customHeight="1">
      <c r="A87" s="172"/>
      <c r="B87" s="132"/>
      <c r="C87" s="140" t="s">
        <v>164</v>
      </c>
      <c r="D87" s="118" t="s">
        <v>68</v>
      </c>
      <c r="E87" s="4" t="s">
        <v>27</v>
      </c>
      <c r="F87" s="15" t="s">
        <v>20</v>
      </c>
      <c r="G87" s="38">
        <f>1*4*5</f>
        <v>20</v>
      </c>
      <c r="H87" s="7">
        <v>100000</v>
      </c>
      <c r="I87" s="7">
        <f>G87*H87</f>
        <v>2000000</v>
      </c>
    </row>
    <row r="88" spans="1:9" ht="15" customHeight="1">
      <c r="A88" s="172"/>
      <c r="B88" s="132"/>
      <c r="C88" s="140"/>
      <c r="D88" s="119"/>
      <c r="E88" s="4" t="s">
        <v>14</v>
      </c>
      <c r="F88" s="15" t="s">
        <v>17</v>
      </c>
      <c r="G88" s="38">
        <v>2000</v>
      </c>
      <c r="H88" s="7">
        <v>2500</v>
      </c>
      <c r="I88" s="7">
        <f>G88*H88</f>
        <v>5000000</v>
      </c>
    </row>
    <row r="89" spans="1:9" ht="24.75" customHeight="1">
      <c r="A89" s="172"/>
      <c r="B89" s="132"/>
      <c r="C89" s="140"/>
      <c r="D89" s="119"/>
      <c r="E89" s="76" t="s">
        <v>98</v>
      </c>
      <c r="F89" s="15" t="s">
        <v>20</v>
      </c>
      <c r="G89" s="38">
        <f>10*5</f>
        <v>50</v>
      </c>
      <c r="H89" s="7">
        <v>10000</v>
      </c>
      <c r="I89" s="7">
        <f>G89*H89</f>
        <v>500000</v>
      </c>
    </row>
    <row r="90" spans="1:9" ht="11.25" customHeight="1">
      <c r="A90" s="172"/>
      <c r="B90" s="132"/>
      <c r="C90" s="140"/>
      <c r="D90" s="119"/>
      <c r="E90" s="4" t="s">
        <v>66</v>
      </c>
      <c r="F90" s="15" t="s">
        <v>20</v>
      </c>
      <c r="G90" s="38">
        <f>3*4*5</f>
        <v>60</v>
      </c>
      <c r="H90" s="7">
        <v>65000</v>
      </c>
      <c r="I90" s="7">
        <f>G90*H90</f>
        <v>3900000</v>
      </c>
    </row>
    <row r="91" spans="1:9" ht="11.25" customHeight="1">
      <c r="A91" s="172"/>
      <c r="B91" s="132"/>
      <c r="C91" s="140"/>
      <c r="D91" s="119"/>
      <c r="E91" s="5" t="s">
        <v>69</v>
      </c>
      <c r="F91" s="5" t="s">
        <v>99</v>
      </c>
      <c r="G91" s="37">
        <f>1*4*5</f>
        <v>20</v>
      </c>
      <c r="H91" s="10">
        <v>65000</v>
      </c>
      <c r="I91" s="12">
        <f>G91*H91</f>
        <v>1300000</v>
      </c>
    </row>
    <row r="92" spans="1:9" ht="26.25" customHeight="1">
      <c r="A92" s="172"/>
      <c r="B92" s="132"/>
      <c r="C92" s="140"/>
      <c r="D92" s="119"/>
      <c r="E92" s="24" t="s">
        <v>24</v>
      </c>
      <c r="F92" s="15"/>
      <c r="G92" s="15"/>
      <c r="H92" s="7"/>
      <c r="I92" s="16">
        <f>SUM(I87:I91)</f>
        <v>12700000</v>
      </c>
    </row>
    <row r="93" spans="1:9" ht="12" customHeight="1">
      <c r="A93" s="172"/>
      <c r="B93" s="132"/>
      <c r="C93" s="162" t="s">
        <v>85</v>
      </c>
      <c r="D93" s="163"/>
      <c r="E93" s="163"/>
      <c r="F93" s="163"/>
      <c r="G93" s="163"/>
      <c r="H93" s="164"/>
      <c r="I93" s="42">
        <f>I92</f>
        <v>12700000</v>
      </c>
    </row>
    <row r="94" spans="1:9" ht="23.25" customHeight="1">
      <c r="A94" s="172" t="s">
        <v>88</v>
      </c>
      <c r="B94" s="173" t="s">
        <v>35</v>
      </c>
      <c r="C94" s="174" t="s">
        <v>103</v>
      </c>
      <c r="D94" s="173" t="s">
        <v>151</v>
      </c>
      <c r="E94" s="4" t="s">
        <v>107</v>
      </c>
      <c r="F94" s="15"/>
      <c r="G94" s="38"/>
      <c r="H94" s="7"/>
      <c r="I94" s="7">
        <v>5200000</v>
      </c>
    </row>
    <row r="95" spans="1:9" ht="14.25" customHeight="1">
      <c r="A95" s="172"/>
      <c r="B95" s="173"/>
      <c r="C95" s="174"/>
      <c r="D95" s="173"/>
      <c r="E95" s="4" t="s">
        <v>106</v>
      </c>
      <c r="F95" s="15"/>
      <c r="G95" s="38"/>
      <c r="H95" s="7"/>
      <c r="I95" s="7">
        <v>3000000</v>
      </c>
    </row>
    <row r="96" spans="1:9" ht="23.25" customHeight="1">
      <c r="A96" s="172"/>
      <c r="B96" s="173"/>
      <c r="C96" s="174"/>
      <c r="D96" s="173"/>
      <c r="E96" s="76" t="s">
        <v>158</v>
      </c>
      <c r="F96" s="15"/>
      <c r="G96" s="38"/>
      <c r="H96" s="7"/>
      <c r="I96" s="13">
        <v>50000000</v>
      </c>
    </row>
    <row r="97" spans="1:9" ht="13.5" customHeight="1">
      <c r="A97" s="172"/>
      <c r="B97" s="173"/>
      <c r="C97" s="174"/>
      <c r="D97" s="173"/>
      <c r="E97" s="5" t="s">
        <v>104</v>
      </c>
      <c r="F97" s="15"/>
      <c r="G97" s="38"/>
      <c r="H97" s="7"/>
      <c r="I97" s="43">
        <v>5000000</v>
      </c>
    </row>
    <row r="98" spans="1:9" ht="15" customHeight="1">
      <c r="A98" s="172"/>
      <c r="B98" s="173"/>
      <c r="C98" s="174"/>
      <c r="D98" s="173"/>
      <c r="E98" s="44" t="s">
        <v>105</v>
      </c>
      <c r="F98" s="5"/>
      <c r="G98" s="37"/>
      <c r="H98" s="10"/>
      <c r="I98" s="39">
        <v>22000000</v>
      </c>
    </row>
    <row r="99" spans="1:9" ht="15.75" customHeight="1">
      <c r="A99" s="172"/>
      <c r="B99" s="173"/>
      <c r="C99" s="174"/>
      <c r="D99" s="173"/>
      <c r="E99" s="24"/>
      <c r="F99" s="15"/>
      <c r="G99" s="15"/>
      <c r="H99" s="7"/>
      <c r="I99" s="16">
        <f>SUM(I94:I98)</f>
        <v>85200000</v>
      </c>
    </row>
    <row r="100" spans="1:9" ht="11.25" customHeight="1">
      <c r="A100" s="172"/>
      <c r="B100" s="173"/>
      <c r="C100" s="120" t="s">
        <v>87</v>
      </c>
      <c r="D100" s="158" t="s">
        <v>152</v>
      </c>
      <c r="E100" s="4" t="s">
        <v>27</v>
      </c>
      <c r="F100" s="15" t="s">
        <v>20</v>
      </c>
      <c r="G100" s="38">
        <f>3*2*6</f>
        <v>36</v>
      </c>
      <c r="H100" s="7">
        <v>100000</v>
      </c>
      <c r="I100" s="7">
        <f aca="true" t="shared" si="7" ref="I100:I105">G100*H100</f>
        <v>3600000</v>
      </c>
    </row>
    <row r="101" spans="1:9" ht="11.25" customHeight="1">
      <c r="A101" s="172"/>
      <c r="B101" s="173"/>
      <c r="C101" s="121"/>
      <c r="D101" s="158"/>
      <c r="E101" s="4" t="s">
        <v>14</v>
      </c>
      <c r="F101" s="15" t="s">
        <v>17</v>
      </c>
      <c r="G101" s="38">
        <v>2000</v>
      </c>
      <c r="H101" s="7">
        <v>2500</v>
      </c>
      <c r="I101" s="7">
        <f t="shared" si="7"/>
        <v>5000000</v>
      </c>
    </row>
    <row r="102" spans="1:9" ht="11.25" customHeight="1">
      <c r="A102" s="172"/>
      <c r="B102" s="173"/>
      <c r="C102" s="121"/>
      <c r="D102" s="158"/>
      <c r="E102" s="76" t="s">
        <v>98</v>
      </c>
      <c r="F102" s="15" t="s">
        <v>20</v>
      </c>
      <c r="G102" s="38">
        <f>13*3*3*6</f>
        <v>702</v>
      </c>
      <c r="H102" s="7">
        <v>5000</v>
      </c>
      <c r="I102" s="7">
        <f t="shared" si="7"/>
        <v>3510000</v>
      </c>
    </row>
    <row r="103" spans="1:9" ht="11.25" customHeight="1">
      <c r="A103" s="172"/>
      <c r="B103" s="173"/>
      <c r="C103" s="121"/>
      <c r="D103" s="158"/>
      <c r="E103" s="4" t="s">
        <v>66</v>
      </c>
      <c r="F103" s="15" t="s">
        <v>20</v>
      </c>
      <c r="G103" s="38">
        <f>3*3*6</f>
        <v>54</v>
      </c>
      <c r="H103" s="7">
        <v>65000</v>
      </c>
      <c r="I103" s="7">
        <f t="shared" si="7"/>
        <v>3510000</v>
      </c>
    </row>
    <row r="104" spans="1:9" ht="11.25" customHeight="1">
      <c r="A104" s="172"/>
      <c r="B104" s="173"/>
      <c r="C104" s="121"/>
      <c r="D104" s="158"/>
      <c r="E104" s="5" t="s">
        <v>69</v>
      </c>
      <c r="F104" s="5"/>
      <c r="G104" s="37">
        <v>1</v>
      </c>
      <c r="H104" s="10">
        <v>65000</v>
      </c>
      <c r="I104" s="45">
        <f t="shared" si="7"/>
        <v>65000</v>
      </c>
    </row>
    <row r="105" spans="1:9" ht="11.25" customHeight="1">
      <c r="A105" s="172"/>
      <c r="B105" s="173"/>
      <c r="C105" s="121"/>
      <c r="D105" s="158"/>
      <c r="E105" s="27" t="s">
        <v>74</v>
      </c>
      <c r="F105" s="27" t="s">
        <v>20</v>
      </c>
      <c r="G105" s="27">
        <f>1*3*6</f>
        <v>18</v>
      </c>
      <c r="H105" s="39">
        <v>65000</v>
      </c>
      <c r="I105" s="26">
        <f t="shared" si="7"/>
        <v>1170000</v>
      </c>
    </row>
    <row r="106" spans="1:9" ht="11.25" customHeight="1">
      <c r="A106" s="172"/>
      <c r="B106" s="173"/>
      <c r="C106" s="121"/>
      <c r="D106" s="158"/>
      <c r="E106" s="46" t="s">
        <v>24</v>
      </c>
      <c r="F106" s="27"/>
      <c r="G106" s="27"/>
      <c r="H106" s="27"/>
      <c r="I106" s="47">
        <f>SUM(I100:I105)</f>
        <v>16855000</v>
      </c>
    </row>
    <row r="107" spans="1:9" ht="35.25" customHeight="1">
      <c r="A107" s="172"/>
      <c r="B107" s="173"/>
      <c r="C107" s="121"/>
      <c r="D107" s="72" t="s">
        <v>159</v>
      </c>
      <c r="E107" s="46"/>
      <c r="F107" s="27"/>
      <c r="G107" s="27"/>
      <c r="H107" s="27"/>
      <c r="I107" s="80">
        <v>30000000</v>
      </c>
    </row>
    <row r="108" spans="1:9" ht="18" customHeight="1">
      <c r="A108" s="172"/>
      <c r="B108" s="173"/>
      <c r="C108" s="162" t="s">
        <v>89</v>
      </c>
      <c r="D108" s="163"/>
      <c r="E108" s="163"/>
      <c r="F108" s="163"/>
      <c r="G108" s="163"/>
      <c r="H108" s="164"/>
      <c r="I108" s="102">
        <f>I99+I106+I107</f>
        <v>132055000</v>
      </c>
    </row>
    <row r="109" spans="1:9" ht="11.25" customHeight="1">
      <c r="A109" s="172"/>
      <c r="B109" s="173"/>
      <c r="C109" s="122" t="s">
        <v>75</v>
      </c>
      <c r="D109" s="119" t="s">
        <v>109</v>
      </c>
      <c r="E109" s="4" t="s">
        <v>27</v>
      </c>
      <c r="F109" s="15" t="s">
        <v>20</v>
      </c>
      <c r="G109" s="38">
        <f>1*2*6</f>
        <v>12</v>
      </c>
      <c r="H109" s="7">
        <v>100000</v>
      </c>
      <c r="I109" s="7">
        <f aca="true" t="shared" si="8" ref="I109:I114">G109*H109</f>
        <v>1200000</v>
      </c>
    </row>
    <row r="110" spans="1:9" ht="11.25" customHeight="1">
      <c r="A110" s="172"/>
      <c r="B110" s="173"/>
      <c r="C110" s="123"/>
      <c r="D110" s="119"/>
      <c r="E110" s="4" t="s">
        <v>14</v>
      </c>
      <c r="F110" s="15" t="s">
        <v>17</v>
      </c>
      <c r="G110" s="38">
        <v>2000</v>
      </c>
      <c r="H110" s="7">
        <v>2500</v>
      </c>
      <c r="I110" s="7">
        <f t="shared" si="8"/>
        <v>5000000</v>
      </c>
    </row>
    <row r="111" spans="1:9" ht="11.25" customHeight="1">
      <c r="A111" s="172"/>
      <c r="B111" s="173"/>
      <c r="C111" s="123"/>
      <c r="D111" s="119"/>
      <c r="E111" s="76" t="s">
        <v>79</v>
      </c>
      <c r="F111" s="15" t="s">
        <v>20</v>
      </c>
      <c r="G111" s="38">
        <f>13*3*3*6</f>
        <v>702</v>
      </c>
      <c r="H111" s="7">
        <v>10000</v>
      </c>
      <c r="I111" s="7">
        <f t="shared" si="8"/>
        <v>7020000</v>
      </c>
    </row>
    <row r="112" spans="1:9" ht="11.25" customHeight="1">
      <c r="A112" s="172"/>
      <c r="B112" s="173"/>
      <c r="C112" s="123"/>
      <c r="D112" s="119"/>
      <c r="E112" s="4" t="s">
        <v>66</v>
      </c>
      <c r="F112" s="15" t="s">
        <v>20</v>
      </c>
      <c r="G112" s="38">
        <f>3*3*6</f>
        <v>54</v>
      </c>
      <c r="H112" s="7">
        <v>65000</v>
      </c>
      <c r="I112" s="7">
        <f t="shared" si="8"/>
        <v>3510000</v>
      </c>
    </row>
    <row r="113" spans="1:9" ht="11.25" customHeight="1">
      <c r="A113" s="172"/>
      <c r="B113" s="173"/>
      <c r="C113" s="123"/>
      <c r="D113" s="119"/>
      <c r="E113" s="5" t="s">
        <v>69</v>
      </c>
      <c r="F113" s="5"/>
      <c r="G113" s="37">
        <f>1*3*6</f>
        <v>18</v>
      </c>
      <c r="H113" s="10">
        <v>65000</v>
      </c>
      <c r="I113" s="45">
        <f t="shared" si="8"/>
        <v>1170000</v>
      </c>
    </row>
    <row r="114" spans="1:9" ht="11.25" customHeight="1">
      <c r="A114" s="172"/>
      <c r="B114" s="173"/>
      <c r="C114" s="123"/>
      <c r="D114" s="119"/>
      <c r="E114" s="27" t="s">
        <v>74</v>
      </c>
      <c r="F114" s="27" t="s">
        <v>20</v>
      </c>
      <c r="G114" s="27">
        <f>2*3*6</f>
        <v>36</v>
      </c>
      <c r="H114" s="39">
        <v>65000</v>
      </c>
      <c r="I114" s="26">
        <f t="shared" si="8"/>
        <v>2340000</v>
      </c>
    </row>
    <row r="115" spans="1:9" ht="11.25" customHeight="1">
      <c r="A115" s="172"/>
      <c r="B115" s="173"/>
      <c r="C115" s="123"/>
      <c r="D115" s="119"/>
      <c r="E115" s="4" t="s">
        <v>76</v>
      </c>
      <c r="F115" s="15" t="s">
        <v>100</v>
      </c>
      <c r="G115" s="15">
        <v>1</v>
      </c>
      <c r="H115" s="7">
        <v>3000000</v>
      </c>
      <c r="I115" s="7">
        <v>3000000</v>
      </c>
    </row>
    <row r="116" spans="1:9" ht="11.25" customHeight="1">
      <c r="A116" s="172"/>
      <c r="B116" s="173"/>
      <c r="C116" s="123"/>
      <c r="D116" s="119"/>
      <c r="E116" s="4" t="s">
        <v>77</v>
      </c>
      <c r="F116" s="15"/>
      <c r="G116" s="15"/>
      <c r="H116" s="7"/>
      <c r="I116" s="7">
        <v>1000000</v>
      </c>
    </row>
    <row r="117" spans="1:9" ht="15" customHeight="1">
      <c r="A117" s="172"/>
      <c r="B117" s="173"/>
      <c r="C117" s="123"/>
      <c r="D117" s="119"/>
      <c r="E117" s="14" t="s">
        <v>90</v>
      </c>
      <c r="F117" s="15"/>
      <c r="G117" s="15"/>
      <c r="H117" s="7"/>
      <c r="I117" s="16">
        <f>SUM(I109:I116)</f>
        <v>24240000</v>
      </c>
    </row>
    <row r="118" spans="1:9" ht="11.25" customHeight="1">
      <c r="A118" s="172"/>
      <c r="B118" s="173"/>
      <c r="C118" s="123" t="s">
        <v>78</v>
      </c>
      <c r="D118" s="119" t="s">
        <v>112</v>
      </c>
      <c r="E118" s="4" t="s">
        <v>14</v>
      </c>
      <c r="F118" s="15" t="s">
        <v>17</v>
      </c>
      <c r="G118" s="38">
        <v>2000</v>
      </c>
      <c r="H118" s="7">
        <v>2500</v>
      </c>
      <c r="I118" s="7">
        <f aca="true" t="shared" si="9" ref="I118:I123">G118*H118</f>
        <v>5000000</v>
      </c>
    </row>
    <row r="119" spans="1:9" ht="11.25" customHeight="1">
      <c r="A119" s="172"/>
      <c r="B119" s="173"/>
      <c r="C119" s="123"/>
      <c r="D119" s="119"/>
      <c r="E119" s="76" t="s">
        <v>80</v>
      </c>
      <c r="F119" s="15" t="s">
        <v>20</v>
      </c>
      <c r="G119" s="38">
        <f>20*9*6</f>
        <v>1080</v>
      </c>
      <c r="H119" s="7">
        <v>10000</v>
      </c>
      <c r="I119" s="7">
        <f t="shared" si="9"/>
        <v>10800000</v>
      </c>
    </row>
    <row r="120" spans="1:9" ht="11.25" customHeight="1">
      <c r="A120" s="172"/>
      <c r="B120" s="173"/>
      <c r="C120" s="123"/>
      <c r="D120" s="119"/>
      <c r="E120" s="4" t="s">
        <v>66</v>
      </c>
      <c r="F120" s="15" t="s">
        <v>34</v>
      </c>
      <c r="G120" s="38">
        <f>1*3*6</f>
        <v>18</v>
      </c>
      <c r="H120" s="7">
        <v>65000</v>
      </c>
      <c r="I120" s="7">
        <f t="shared" si="9"/>
        <v>1170000</v>
      </c>
    </row>
    <row r="121" spans="1:9" ht="11.25" customHeight="1">
      <c r="A121" s="172"/>
      <c r="B121" s="173"/>
      <c r="C121" s="123"/>
      <c r="D121" s="119"/>
      <c r="E121" s="5" t="s">
        <v>69</v>
      </c>
      <c r="F121" s="5"/>
      <c r="G121" s="37">
        <v>12</v>
      </c>
      <c r="H121" s="10">
        <v>65000</v>
      </c>
      <c r="I121" s="45">
        <f t="shared" si="9"/>
        <v>780000</v>
      </c>
    </row>
    <row r="122" spans="1:9" ht="11.25" customHeight="1">
      <c r="A122" s="172"/>
      <c r="B122" s="173"/>
      <c r="C122" s="123"/>
      <c r="D122" s="119"/>
      <c r="E122" s="27" t="s">
        <v>74</v>
      </c>
      <c r="F122" s="27" t="s">
        <v>34</v>
      </c>
      <c r="G122" s="27">
        <f>3*3*6</f>
        <v>54</v>
      </c>
      <c r="H122" s="39">
        <v>65000</v>
      </c>
      <c r="I122" s="26">
        <f t="shared" si="9"/>
        <v>3510000</v>
      </c>
    </row>
    <row r="123" spans="1:9" ht="11.25" customHeight="1">
      <c r="A123" s="172"/>
      <c r="B123" s="173"/>
      <c r="C123" s="123"/>
      <c r="D123" s="119"/>
      <c r="E123" s="4" t="s">
        <v>81</v>
      </c>
      <c r="F123" s="15"/>
      <c r="G123" s="15">
        <f>10*6</f>
        <v>60</v>
      </c>
      <c r="H123" s="7">
        <v>10000</v>
      </c>
      <c r="I123" s="26">
        <f t="shared" si="9"/>
        <v>600000</v>
      </c>
    </row>
    <row r="124" spans="1:9" ht="11.25" customHeight="1">
      <c r="A124" s="172"/>
      <c r="B124" s="173"/>
      <c r="C124" s="123"/>
      <c r="D124" s="119"/>
      <c r="E124" s="4" t="s">
        <v>108</v>
      </c>
      <c r="F124" s="15"/>
      <c r="G124" s="15"/>
      <c r="H124" s="7"/>
      <c r="I124" s="7">
        <v>6500000</v>
      </c>
    </row>
    <row r="125" spans="1:9" ht="11.25" customHeight="1">
      <c r="A125" s="172"/>
      <c r="B125" s="173"/>
      <c r="C125" s="123"/>
      <c r="D125" s="119"/>
      <c r="E125" s="27"/>
      <c r="F125" s="27"/>
      <c r="G125" s="27"/>
      <c r="H125" s="27"/>
      <c r="I125" s="27"/>
    </row>
    <row r="126" spans="1:9" ht="11.25" customHeight="1">
      <c r="A126" s="172"/>
      <c r="B126" s="173"/>
      <c r="C126" s="123"/>
      <c r="D126" s="119"/>
      <c r="E126" s="24" t="s">
        <v>24</v>
      </c>
      <c r="F126" s="15"/>
      <c r="G126" s="15"/>
      <c r="H126" s="7"/>
      <c r="I126" s="16">
        <f>SUM(I118:I124)</f>
        <v>28360000</v>
      </c>
    </row>
    <row r="127" spans="1:9" ht="14.25" customHeight="1">
      <c r="A127" s="172"/>
      <c r="B127" s="173"/>
      <c r="C127" s="115" t="s">
        <v>160</v>
      </c>
      <c r="D127" s="116"/>
      <c r="E127" s="116"/>
      <c r="F127" s="116"/>
      <c r="G127" s="116"/>
      <c r="H127" s="117"/>
      <c r="I127" s="41">
        <f>I117+I126</f>
        <v>52600000</v>
      </c>
    </row>
    <row r="128" spans="1:9" s="86" customFormat="1" ht="15.75" customHeight="1">
      <c r="A128" s="156"/>
      <c r="B128" s="113"/>
      <c r="C128" s="127" t="s">
        <v>140</v>
      </c>
      <c r="D128" s="130"/>
      <c r="E128" s="77" t="s">
        <v>139</v>
      </c>
      <c r="F128" s="68"/>
      <c r="G128" s="81">
        <v>8</v>
      </c>
      <c r="H128" s="82">
        <v>3850000</v>
      </c>
      <c r="I128" s="54">
        <f>H128*G128</f>
        <v>30800000</v>
      </c>
    </row>
    <row r="129" spans="1:9" s="86" customFormat="1" ht="15.75" customHeight="1">
      <c r="A129" s="156"/>
      <c r="B129" s="113"/>
      <c r="C129" s="128"/>
      <c r="D129" s="131"/>
      <c r="E129" s="26" t="s">
        <v>40</v>
      </c>
      <c r="F129" s="27"/>
      <c r="G129" s="27">
        <v>8</v>
      </c>
      <c r="H129" s="28">
        <v>560000</v>
      </c>
      <c r="I129" s="28">
        <f>H129*G129</f>
        <v>4480000</v>
      </c>
    </row>
    <row r="130" spans="1:9" s="86" customFormat="1" ht="15.75" customHeight="1">
      <c r="A130" s="156"/>
      <c r="B130" s="113"/>
      <c r="C130" s="128"/>
      <c r="D130" s="131"/>
      <c r="E130" s="26" t="s">
        <v>26</v>
      </c>
      <c r="F130" s="27"/>
      <c r="G130" s="27">
        <f>4*6</f>
        <v>24</v>
      </c>
      <c r="H130" s="28">
        <v>80000</v>
      </c>
      <c r="I130" s="28">
        <f>H130*G130</f>
        <v>1920000</v>
      </c>
    </row>
    <row r="131" spans="1:9" s="86" customFormat="1" ht="15.75" customHeight="1">
      <c r="A131" s="156"/>
      <c r="B131" s="113"/>
      <c r="C131" s="128"/>
      <c r="D131" s="131"/>
      <c r="E131" s="26" t="s">
        <v>48</v>
      </c>
      <c r="F131" s="27"/>
      <c r="G131" s="27">
        <v>8</v>
      </c>
      <c r="H131" s="28">
        <v>50000</v>
      </c>
      <c r="I131" s="28">
        <f>H131*G131</f>
        <v>400000</v>
      </c>
    </row>
    <row r="132" spans="1:9" s="86" customFormat="1" ht="15.75" customHeight="1">
      <c r="A132" s="156"/>
      <c r="B132" s="113"/>
      <c r="C132" s="128"/>
      <c r="D132" s="131"/>
      <c r="E132" s="26" t="s">
        <v>23</v>
      </c>
      <c r="F132" s="27"/>
      <c r="G132" s="27">
        <v>2000</v>
      </c>
      <c r="H132" s="28">
        <v>2500</v>
      </c>
      <c r="I132" s="28">
        <f>H132*G132</f>
        <v>5000000</v>
      </c>
    </row>
    <row r="133" spans="1:9" s="86" customFormat="1" ht="15.75" customHeight="1">
      <c r="A133" s="156"/>
      <c r="B133" s="113"/>
      <c r="C133" s="128"/>
      <c r="D133" s="131"/>
      <c r="E133" s="60" t="s">
        <v>161</v>
      </c>
      <c r="F133" s="27"/>
      <c r="G133" s="27"/>
      <c r="H133" s="28"/>
      <c r="I133" s="28">
        <v>6000000</v>
      </c>
    </row>
    <row r="134" spans="1:9" s="86" customFormat="1" ht="15.75" customHeight="1">
      <c r="A134" s="156"/>
      <c r="B134" s="113"/>
      <c r="C134" s="128"/>
      <c r="D134" s="131"/>
      <c r="E134" s="60" t="s">
        <v>102</v>
      </c>
      <c r="F134" s="27"/>
      <c r="G134" s="27"/>
      <c r="H134" s="28"/>
      <c r="I134" s="28">
        <v>17112500</v>
      </c>
    </row>
    <row r="135" spans="1:9" s="86" customFormat="1" ht="15.75" customHeight="1">
      <c r="A135" s="156"/>
      <c r="B135" s="113"/>
      <c r="C135" s="128"/>
      <c r="D135" s="131"/>
      <c r="E135" s="60" t="s">
        <v>142</v>
      </c>
      <c r="F135" s="27"/>
      <c r="G135" s="27"/>
      <c r="H135" s="28"/>
      <c r="I135" s="28">
        <v>8000000</v>
      </c>
    </row>
    <row r="136" spans="1:9" s="86" customFormat="1" ht="15.75" customHeight="1">
      <c r="A136" s="156"/>
      <c r="B136" s="113"/>
      <c r="C136" s="128"/>
      <c r="D136" s="131"/>
      <c r="E136" s="83" t="s">
        <v>162</v>
      </c>
      <c r="F136" s="27"/>
      <c r="G136" s="27"/>
      <c r="H136" s="28"/>
      <c r="I136" s="28"/>
    </row>
    <row r="137" spans="1:9" s="86" customFormat="1" ht="13.5" customHeight="1">
      <c r="A137" s="156"/>
      <c r="B137" s="113"/>
      <c r="C137" s="128"/>
      <c r="D137" s="131"/>
      <c r="E137" s="87" t="s">
        <v>40</v>
      </c>
      <c r="F137" s="88"/>
      <c r="G137" s="89"/>
      <c r="H137" s="89"/>
      <c r="I137" s="90"/>
    </row>
    <row r="138" spans="1:9" s="86" customFormat="1" ht="13.5" customHeight="1">
      <c r="A138" s="156"/>
      <c r="B138" s="113"/>
      <c r="C138" s="128"/>
      <c r="D138" s="131"/>
      <c r="E138" s="52" t="s">
        <v>153</v>
      </c>
      <c r="F138" s="27"/>
      <c r="G138" s="26">
        <v>980000</v>
      </c>
      <c r="H138" s="56">
        <v>3</v>
      </c>
      <c r="I138" s="26">
        <f>G138*H138</f>
        <v>2940000</v>
      </c>
    </row>
    <row r="139" spans="1:9" s="86" customFormat="1" ht="13.5" customHeight="1">
      <c r="A139" s="156"/>
      <c r="B139" s="113"/>
      <c r="C139" s="128"/>
      <c r="D139" s="131"/>
      <c r="E139" s="52" t="s">
        <v>154</v>
      </c>
      <c r="F139" s="27"/>
      <c r="G139" s="26">
        <v>980000</v>
      </c>
      <c r="H139" s="56">
        <v>6</v>
      </c>
      <c r="I139" s="26">
        <f>G139*H139</f>
        <v>5880000</v>
      </c>
    </row>
    <row r="140" spans="1:9" s="86" customFormat="1" ht="13.5" customHeight="1">
      <c r="A140" s="156"/>
      <c r="B140" s="113"/>
      <c r="C140" s="128"/>
      <c r="D140" s="131"/>
      <c r="E140" s="52" t="s">
        <v>38</v>
      </c>
      <c r="F140" s="27"/>
      <c r="G140" s="26">
        <v>560000</v>
      </c>
      <c r="H140" s="56">
        <v>3</v>
      </c>
      <c r="I140" s="26">
        <f>G140*H140</f>
        <v>1680000</v>
      </c>
    </row>
    <row r="141" spans="1:9" s="86" customFormat="1" ht="13.5" customHeight="1">
      <c r="A141" s="156"/>
      <c r="B141" s="113"/>
      <c r="C141" s="128"/>
      <c r="D141" s="131"/>
      <c r="E141" s="52" t="s">
        <v>39</v>
      </c>
      <c r="F141" s="27"/>
      <c r="G141" s="26">
        <v>560000</v>
      </c>
      <c r="H141" s="56">
        <v>3</v>
      </c>
      <c r="I141" s="26">
        <f>G141*H141</f>
        <v>1680000</v>
      </c>
    </row>
    <row r="142" spans="1:9" s="86" customFormat="1" ht="13.5" customHeight="1">
      <c r="A142" s="156"/>
      <c r="B142" s="113"/>
      <c r="C142" s="128"/>
      <c r="D142" s="131"/>
      <c r="E142" s="91" t="s">
        <v>149</v>
      </c>
      <c r="F142" s="92"/>
      <c r="G142" s="89"/>
      <c r="H142" s="89"/>
      <c r="I142" s="90"/>
    </row>
    <row r="143" spans="1:9" s="86" customFormat="1" ht="13.5" customHeight="1">
      <c r="A143" s="156"/>
      <c r="B143" s="113"/>
      <c r="C143" s="128"/>
      <c r="D143" s="131"/>
      <c r="E143" s="52" t="s">
        <v>153</v>
      </c>
      <c r="F143" s="46">
        <v>3</v>
      </c>
      <c r="G143" s="45">
        <v>1000</v>
      </c>
      <c r="H143" s="93">
        <v>1442</v>
      </c>
      <c r="I143" s="26">
        <f>F143*G143*H143</f>
        <v>4326000</v>
      </c>
    </row>
    <row r="144" spans="1:9" s="86" customFormat="1" ht="13.5" customHeight="1">
      <c r="A144" s="156"/>
      <c r="B144" s="113"/>
      <c r="C144" s="128"/>
      <c r="D144" s="131"/>
      <c r="E144" s="52" t="s">
        <v>154</v>
      </c>
      <c r="F144" s="46">
        <v>3</v>
      </c>
      <c r="G144" s="45">
        <v>1000</v>
      </c>
      <c r="H144" s="93">
        <v>1272</v>
      </c>
      <c r="I144" s="26">
        <f>F144*G144*H144</f>
        <v>3816000</v>
      </c>
    </row>
    <row r="145" spans="1:9" s="86" customFormat="1" ht="13.5" customHeight="1">
      <c r="A145" s="156"/>
      <c r="B145" s="113"/>
      <c r="C145" s="128"/>
      <c r="D145" s="131"/>
      <c r="E145" s="52" t="s">
        <v>38</v>
      </c>
      <c r="F145" s="46">
        <v>3</v>
      </c>
      <c r="G145" s="45">
        <v>1000</v>
      </c>
      <c r="H145" s="93">
        <v>1442</v>
      </c>
      <c r="I145" s="26">
        <f>F145*G145*H145</f>
        <v>4326000</v>
      </c>
    </row>
    <row r="146" spans="1:9" s="86" customFormat="1" ht="13.5" customHeight="1">
      <c r="A146" s="156"/>
      <c r="B146" s="113"/>
      <c r="C146" s="129"/>
      <c r="D146" s="131"/>
      <c r="E146" s="52" t="s">
        <v>39</v>
      </c>
      <c r="F146" s="27">
        <v>1.5</v>
      </c>
      <c r="G146" s="45">
        <v>1000</v>
      </c>
      <c r="H146" s="93">
        <v>1442</v>
      </c>
      <c r="I146" s="26">
        <f>F146*G146*H146</f>
        <v>2163000</v>
      </c>
    </row>
    <row r="147" spans="1:9" s="86" customFormat="1" ht="15.75" customHeight="1">
      <c r="A147" s="156"/>
      <c r="B147" s="114"/>
      <c r="C147" s="115" t="s">
        <v>141</v>
      </c>
      <c r="D147" s="116"/>
      <c r="E147" s="116"/>
      <c r="F147" s="116"/>
      <c r="G147" s="116"/>
      <c r="H147" s="117"/>
      <c r="I147" s="57">
        <f>SUM(I128:I146)</f>
        <v>100523500</v>
      </c>
    </row>
    <row r="148" spans="1:9" ht="15.75" customHeight="1">
      <c r="A148" s="157"/>
      <c r="B148" s="124" t="s">
        <v>70</v>
      </c>
      <c r="C148" s="125"/>
      <c r="D148" s="125"/>
      <c r="E148" s="125"/>
      <c r="F148" s="125"/>
      <c r="G148" s="125"/>
      <c r="H148" s="126"/>
      <c r="I148" s="48">
        <f>I66+I86+I93+I108+I127+I147</f>
        <v>401036010</v>
      </c>
    </row>
    <row r="149" spans="1:9" ht="11.25" customHeight="1">
      <c r="A149" s="165"/>
      <c r="B149" s="112" t="s">
        <v>36</v>
      </c>
      <c r="C149" s="112" t="s">
        <v>37</v>
      </c>
      <c r="D149" s="149" t="s">
        <v>101</v>
      </c>
      <c r="E149" s="100" t="s">
        <v>38</v>
      </c>
      <c r="F149" s="5"/>
      <c r="G149" s="49">
        <v>8</v>
      </c>
      <c r="H149" s="50">
        <v>2640000</v>
      </c>
      <c r="I149" s="12">
        <f>H149*G149+440000</f>
        <v>21560000</v>
      </c>
    </row>
    <row r="150" spans="1:9" ht="11.25">
      <c r="A150" s="166"/>
      <c r="B150" s="113"/>
      <c r="C150" s="113"/>
      <c r="D150" s="150"/>
      <c r="E150" s="100" t="s">
        <v>39</v>
      </c>
      <c r="F150" s="5"/>
      <c r="G150" s="49">
        <v>8</v>
      </c>
      <c r="H150" s="50">
        <v>1411200</v>
      </c>
      <c r="I150" s="12">
        <f>H150*G150+315000</f>
        <v>11604600</v>
      </c>
    </row>
    <row r="151" spans="1:9" ht="11.25">
      <c r="A151" s="166"/>
      <c r="B151" s="113"/>
      <c r="C151" s="114"/>
      <c r="D151" s="150"/>
      <c r="E151" s="101" t="s">
        <v>16</v>
      </c>
      <c r="F151" s="5"/>
      <c r="G151" s="32"/>
      <c r="H151" s="32"/>
      <c r="I151" s="51">
        <f>SUM(I149:I150)</f>
        <v>33164600</v>
      </c>
    </row>
    <row r="152" spans="1:9" ht="18.75" customHeight="1">
      <c r="A152" s="166"/>
      <c r="B152" s="113"/>
      <c r="C152" s="52" t="s">
        <v>143</v>
      </c>
      <c r="D152" s="150"/>
      <c r="E152" s="26"/>
      <c r="F152" s="27"/>
      <c r="G152" s="27" t="s">
        <v>97</v>
      </c>
      <c r="H152" s="27"/>
      <c r="I152" s="28">
        <v>3000000</v>
      </c>
    </row>
    <row r="153" spans="1:9" ht="15" customHeight="1">
      <c r="A153" s="166"/>
      <c r="B153" s="113"/>
      <c r="C153" s="112" t="s">
        <v>144</v>
      </c>
      <c r="D153" s="150"/>
      <c r="E153" s="26" t="s">
        <v>44</v>
      </c>
      <c r="F153" s="27"/>
      <c r="G153" s="27">
        <v>8</v>
      </c>
      <c r="H153" s="28">
        <v>200000</v>
      </c>
      <c r="I153" s="28">
        <f>H153*G153</f>
        <v>1600000</v>
      </c>
    </row>
    <row r="154" spans="1:9" ht="11.25">
      <c r="A154" s="166"/>
      <c r="B154" s="113"/>
      <c r="C154" s="113"/>
      <c r="D154" s="150"/>
      <c r="E154" s="26" t="s">
        <v>45</v>
      </c>
      <c r="F154" s="27"/>
      <c r="G154" s="27">
        <v>8</v>
      </c>
      <c r="H154" s="28">
        <v>300000</v>
      </c>
      <c r="I154" s="28">
        <f>H154*G154</f>
        <v>2400000</v>
      </c>
    </row>
    <row r="155" spans="1:9" ht="11.25">
      <c r="A155" s="166"/>
      <c r="B155" s="113"/>
      <c r="C155" s="114"/>
      <c r="D155" s="150"/>
      <c r="E155" s="26" t="s">
        <v>46</v>
      </c>
      <c r="F155" s="27"/>
      <c r="G155" s="27">
        <v>8</v>
      </c>
      <c r="H155" s="28">
        <v>300000</v>
      </c>
      <c r="I155" s="28">
        <f>H155*G155</f>
        <v>2400000</v>
      </c>
    </row>
    <row r="156" spans="1:9" ht="11.25" customHeight="1">
      <c r="A156" s="166"/>
      <c r="B156" s="112" t="s">
        <v>54</v>
      </c>
      <c r="C156" s="52" t="s">
        <v>145</v>
      </c>
      <c r="D156" s="150"/>
      <c r="E156" s="26"/>
      <c r="F156" s="27"/>
      <c r="G156" s="53"/>
      <c r="H156" s="54"/>
      <c r="I156" s="54">
        <v>1000000</v>
      </c>
    </row>
    <row r="157" spans="1:9" ht="22.5">
      <c r="A157" s="166"/>
      <c r="B157" s="113"/>
      <c r="C157" s="73" t="s">
        <v>146</v>
      </c>
      <c r="D157" s="150"/>
      <c r="E157" s="27"/>
      <c r="F157" s="27"/>
      <c r="G157" s="27"/>
      <c r="H157" s="27"/>
      <c r="I157" s="28">
        <v>2000000</v>
      </c>
    </row>
    <row r="158" spans="1:9" ht="11.25">
      <c r="A158" s="166"/>
      <c r="B158" s="113"/>
      <c r="C158" s="144" t="s">
        <v>147</v>
      </c>
      <c r="D158" s="150"/>
      <c r="E158" s="26" t="s">
        <v>26</v>
      </c>
      <c r="F158" s="27"/>
      <c r="G158" s="27">
        <v>20</v>
      </c>
      <c r="H158" s="28">
        <v>80000</v>
      </c>
      <c r="I158" s="28">
        <f>H158*G158</f>
        <v>1600000</v>
      </c>
    </row>
    <row r="159" spans="1:9" ht="11.25">
      <c r="A159" s="166"/>
      <c r="B159" s="113"/>
      <c r="C159" s="144"/>
      <c r="D159" s="150"/>
      <c r="E159" s="26" t="s">
        <v>47</v>
      </c>
      <c r="F159" s="27"/>
      <c r="G159" s="27">
        <v>6</v>
      </c>
      <c r="H159" s="28">
        <v>560000</v>
      </c>
      <c r="I159" s="28">
        <f>H159*G159</f>
        <v>3360000</v>
      </c>
    </row>
    <row r="160" spans="1:9" ht="11.25">
      <c r="A160" s="166"/>
      <c r="B160" s="113"/>
      <c r="C160" s="144"/>
      <c r="D160" s="150"/>
      <c r="E160" s="26" t="s">
        <v>23</v>
      </c>
      <c r="F160" s="27"/>
      <c r="G160" s="27">
        <v>2000</v>
      </c>
      <c r="H160" s="28">
        <v>2500</v>
      </c>
      <c r="I160" s="28">
        <f>H160*G160</f>
        <v>5000000</v>
      </c>
    </row>
    <row r="161" spans="1:9" ht="11.25">
      <c r="A161" s="166"/>
      <c r="B161" s="113"/>
      <c r="C161" s="144"/>
      <c r="D161" s="150"/>
      <c r="E161" s="55" t="s">
        <v>16</v>
      </c>
      <c r="F161" s="27"/>
      <c r="G161" s="56"/>
      <c r="H161" s="56"/>
      <c r="I161" s="57">
        <f>SUM(I152:I160)</f>
        <v>22360000</v>
      </c>
    </row>
    <row r="162" spans="1:9" ht="15" customHeight="1">
      <c r="A162" s="166"/>
      <c r="B162" s="113"/>
      <c r="C162" s="143" t="s">
        <v>148</v>
      </c>
      <c r="D162" s="150"/>
      <c r="E162" s="58" t="s">
        <v>49</v>
      </c>
      <c r="F162" s="23"/>
      <c r="G162" s="23">
        <v>8</v>
      </c>
      <c r="H162" s="59">
        <v>700000</v>
      </c>
      <c r="I162" s="59">
        <f>H162*G162</f>
        <v>5600000</v>
      </c>
    </row>
    <row r="163" spans="1:9" ht="11.25">
      <c r="A163" s="166"/>
      <c r="B163" s="113"/>
      <c r="C163" s="143"/>
      <c r="D163" s="150"/>
      <c r="E163" s="58" t="s">
        <v>42</v>
      </c>
      <c r="F163" s="23"/>
      <c r="G163" s="23">
        <v>8</v>
      </c>
      <c r="H163" s="59">
        <v>550000</v>
      </c>
      <c r="I163" s="59">
        <f>H163*G163</f>
        <v>4400000</v>
      </c>
    </row>
    <row r="164" spans="1:9" ht="11.25">
      <c r="A164" s="166"/>
      <c r="B164" s="113"/>
      <c r="C164" s="143"/>
      <c r="D164" s="150"/>
      <c r="E164" s="58" t="s">
        <v>50</v>
      </c>
      <c r="F164" s="23"/>
      <c r="G164" s="23">
        <v>8</v>
      </c>
      <c r="H164" s="59">
        <v>350000</v>
      </c>
      <c r="I164" s="59">
        <f>H164*G164</f>
        <v>2800000</v>
      </c>
    </row>
    <row r="165" spans="1:9" ht="11.25">
      <c r="A165" s="166"/>
      <c r="B165" s="113"/>
      <c r="C165" s="143"/>
      <c r="D165" s="150"/>
      <c r="E165" s="55" t="s">
        <v>16</v>
      </c>
      <c r="F165" s="27"/>
      <c r="G165" s="56"/>
      <c r="H165" s="56"/>
      <c r="I165" s="57">
        <f>SUM(I162:I164)</f>
        <v>12800000</v>
      </c>
    </row>
    <row r="166" spans="1:9" ht="11.25">
      <c r="A166" s="166"/>
      <c r="B166" s="114"/>
      <c r="C166" s="78" t="s">
        <v>165</v>
      </c>
      <c r="D166" s="151"/>
      <c r="E166" s="99"/>
      <c r="F166" s="27"/>
      <c r="G166" s="56"/>
      <c r="H166" s="56"/>
      <c r="I166" s="57">
        <v>500000</v>
      </c>
    </row>
    <row r="167" spans="1:9" ht="24.75" customHeight="1">
      <c r="A167" s="166"/>
      <c r="B167" s="61"/>
      <c r="C167" s="69" t="s">
        <v>51</v>
      </c>
      <c r="D167" s="70"/>
      <c r="E167" s="71"/>
      <c r="F167" s="62"/>
      <c r="G167" s="62"/>
      <c r="H167" s="62"/>
      <c r="I167" s="63">
        <f>I151+I161+I165+I166</f>
        <v>68824600</v>
      </c>
    </row>
    <row r="168" spans="1:9" ht="21" customHeight="1">
      <c r="A168" s="166"/>
      <c r="B168" s="75"/>
      <c r="C168" s="124" t="s">
        <v>51</v>
      </c>
      <c r="D168" s="125"/>
      <c r="E168" s="126"/>
      <c r="F168" s="64"/>
      <c r="G168" s="64"/>
      <c r="H168" s="64"/>
      <c r="I168" s="65">
        <f>I167</f>
        <v>68824600</v>
      </c>
    </row>
    <row r="169" spans="1:9" ht="32.25" customHeight="1">
      <c r="A169" s="167"/>
      <c r="B169" s="66"/>
      <c r="C169" s="175" t="s">
        <v>73</v>
      </c>
      <c r="D169" s="176"/>
      <c r="E169" s="177"/>
      <c r="F169" s="168"/>
      <c r="G169" s="168"/>
      <c r="H169" s="168"/>
      <c r="I169" s="67">
        <f>I15+I148+I168</f>
        <v>479560610</v>
      </c>
    </row>
    <row r="171" ht="11.25">
      <c r="I171" s="94"/>
    </row>
  </sheetData>
  <sheetProtection/>
  <mergeCells count="57">
    <mergeCell ref="C168:E168"/>
    <mergeCell ref="A149:A169"/>
    <mergeCell ref="F169:H169"/>
    <mergeCell ref="A4:A15"/>
    <mergeCell ref="A94:A127"/>
    <mergeCell ref="B94:B127"/>
    <mergeCell ref="C94:C99"/>
    <mergeCell ref="D94:D99"/>
    <mergeCell ref="A87:A93"/>
    <mergeCell ref="C169:E169"/>
    <mergeCell ref="A16:A66"/>
    <mergeCell ref="D66:H66"/>
    <mergeCell ref="A128:A148"/>
    <mergeCell ref="D100:D106"/>
    <mergeCell ref="C67:C85"/>
    <mergeCell ref="D118:D126"/>
    <mergeCell ref="C108:H108"/>
    <mergeCell ref="C127:H127"/>
    <mergeCell ref="C86:H86"/>
    <mergeCell ref="C93:H93"/>
    <mergeCell ref="B4:B14"/>
    <mergeCell ref="C162:C165"/>
    <mergeCell ref="C158:C161"/>
    <mergeCell ref="B67:B85"/>
    <mergeCell ref="D67:D75"/>
    <mergeCell ref="D4:D14"/>
    <mergeCell ref="D149:D166"/>
    <mergeCell ref="B156:B166"/>
    <mergeCell ref="B149:B155"/>
    <mergeCell ref="B128:B147"/>
    <mergeCell ref="C4:C14"/>
    <mergeCell ref="D16:D23"/>
    <mergeCell ref="D87:D92"/>
    <mergeCell ref="D76:D79"/>
    <mergeCell ref="A1:I1"/>
    <mergeCell ref="A2:I2"/>
    <mergeCell ref="D80:D85"/>
    <mergeCell ref="A67:A85"/>
    <mergeCell ref="B15:H15"/>
    <mergeCell ref="C87:C92"/>
    <mergeCell ref="D42:D58"/>
    <mergeCell ref="C16:C23"/>
    <mergeCell ref="D128:D146"/>
    <mergeCell ref="B87:B93"/>
    <mergeCell ref="D59:D65"/>
    <mergeCell ref="C24:C66"/>
    <mergeCell ref="D109:D117"/>
    <mergeCell ref="C153:C155"/>
    <mergeCell ref="C149:C151"/>
    <mergeCell ref="C147:H147"/>
    <mergeCell ref="B16:B66"/>
    <mergeCell ref="C100:C107"/>
    <mergeCell ref="C109:C117"/>
    <mergeCell ref="C118:C126"/>
    <mergeCell ref="B148:H148"/>
    <mergeCell ref="C128:C146"/>
    <mergeCell ref="D24:D41"/>
  </mergeCells>
  <printOptions horizontalCentered="1"/>
  <pageMargins left="0.5" right="0.5" top="0.75" bottom="0.75" header="0.3" footer="0.3"/>
  <pageSetup horizontalDpi="600" verticalDpi="600" orientation="landscape" scale="98"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I151"/>
  <sheetViews>
    <sheetView tabSelected="1" zoomScale="118" zoomScaleNormal="118" zoomScalePageLayoutView="0" workbookViewId="0" topLeftCell="C1">
      <selection activeCell="A2" sqref="A2:I2"/>
    </sheetView>
  </sheetViews>
  <sheetFormatPr defaultColWidth="9.140625" defaultRowHeight="15"/>
  <cols>
    <col min="1" max="1" width="5.00390625" style="44" customWidth="1"/>
    <col min="2" max="2" width="12.7109375" style="44" customWidth="1"/>
    <col min="3" max="3" width="15.28125" style="44" customWidth="1"/>
    <col min="4" max="4" width="23.28125" style="44" customWidth="1"/>
    <col min="5" max="5" width="23.140625" style="44" customWidth="1"/>
    <col min="6" max="6" width="8.421875" style="44" customWidth="1"/>
    <col min="7" max="7" width="9.421875" style="44" customWidth="1"/>
    <col min="8" max="8" width="9.00390625" style="44" customWidth="1"/>
    <col min="9" max="9" width="11.8515625" style="44" customWidth="1"/>
    <col min="10" max="16384" width="9.140625" style="44" customWidth="1"/>
  </cols>
  <sheetData>
    <row r="1" spans="1:9" ht="15" customHeight="1">
      <c r="A1" s="134" t="s">
        <v>52</v>
      </c>
      <c r="B1" s="134"/>
      <c r="C1" s="134"/>
      <c r="D1" s="134"/>
      <c r="E1" s="134"/>
      <c r="F1" s="134"/>
      <c r="G1" s="134"/>
      <c r="H1" s="134"/>
      <c r="I1" s="134"/>
    </row>
    <row r="2" spans="1:9" ht="15" customHeight="1">
      <c r="A2" s="135" t="s">
        <v>82</v>
      </c>
      <c r="B2" s="135"/>
      <c r="C2" s="135"/>
      <c r="D2" s="135"/>
      <c r="E2" s="135"/>
      <c r="F2" s="135"/>
      <c r="G2" s="135"/>
      <c r="H2" s="135"/>
      <c r="I2" s="135"/>
    </row>
    <row r="3" spans="1:9" ht="22.5">
      <c r="A3" s="1" t="s">
        <v>0</v>
      </c>
      <c r="B3" s="1" t="s">
        <v>1</v>
      </c>
      <c r="C3" s="2" t="s">
        <v>2</v>
      </c>
      <c r="D3" s="1" t="s">
        <v>3</v>
      </c>
      <c r="E3" s="1" t="s">
        <v>4</v>
      </c>
      <c r="F3" s="1" t="s">
        <v>5</v>
      </c>
      <c r="G3" s="3" t="s">
        <v>6</v>
      </c>
      <c r="H3" s="1" t="s">
        <v>7</v>
      </c>
      <c r="I3" s="108" t="s">
        <v>8</v>
      </c>
    </row>
    <row r="4" spans="1:9" s="84" customFormat="1" ht="12" customHeight="1">
      <c r="A4" s="169">
        <v>1</v>
      </c>
      <c r="B4" s="141" t="s">
        <v>83</v>
      </c>
      <c r="C4" s="133" t="s">
        <v>53</v>
      </c>
      <c r="D4" s="133" t="s">
        <v>155</v>
      </c>
      <c r="E4" s="4" t="s">
        <v>9</v>
      </c>
      <c r="F4" s="5"/>
      <c r="G4" s="5"/>
      <c r="H4" s="5"/>
      <c r="I4" s="5"/>
    </row>
    <row r="5" spans="1:9" s="84" customFormat="1" ht="11.25" customHeight="1">
      <c r="A5" s="170"/>
      <c r="B5" s="142"/>
      <c r="C5" s="133"/>
      <c r="D5" s="133"/>
      <c r="E5" s="5"/>
      <c r="F5" s="6" t="s">
        <v>10</v>
      </c>
      <c r="G5" s="6">
        <v>87</v>
      </c>
      <c r="H5" s="7">
        <v>10000</v>
      </c>
      <c r="I5" s="7">
        <f aca="true" t="shared" si="0" ref="I5:I13">G5*H5</f>
        <v>870000</v>
      </c>
    </row>
    <row r="6" spans="1:9" s="84" customFormat="1" ht="12" customHeight="1">
      <c r="A6" s="170"/>
      <c r="B6" s="142"/>
      <c r="C6" s="133"/>
      <c r="D6" s="133"/>
      <c r="E6" s="5" t="s">
        <v>56</v>
      </c>
      <c r="F6" s="8" t="s">
        <v>10</v>
      </c>
      <c r="G6" s="9">
        <v>50</v>
      </c>
      <c r="H6" s="10">
        <v>20000</v>
      </c>
      <c r="I6" s="7">
        <f t="shared" si="0"/>
        <v>1000000</v>
      </c>
    </row>
    <row r="7" spans="1:9" s="84" customFormat="1" ht="22.5">
      <c r="A7" s="170"/>
      <c r="B7" s="142"/>
      <c r="C7" s="133"/>
      <c r="D7" s="133"/>
      <c r="E7" s="4" t="s">
        <v>92</v>
      </c>
      <c r="F7" s="8" t="s">
        <v>10</v>
      </c>
      <c r="G7" s="6">
        <v>4</v>
      </c>
      <c r="H7" s="7">
        <v>100000</v>
      </c>
      <c r="I7" s="7">
        <f t="shared" si="0"/>
        <v>400000</v>
      </c>
    </row>
    <row r="8" spans="1:9" s="84" customFormat="1" ht="12" customHeight="1">
      <c r="A8" s="170"/>
      <c r="B8" s="142"/>
      <c r="C8" s="133"/>
      <c r="D8" s="133"/>
      <c r="E8" s="8" t="s">
        <v>12</v>
      </c>
      <c r="F8" s="8" t="s">
        <v>13</v>
      </c>
      <c r="G8" s="6">
        <v>1</v>
      </c>
      <c r="H8" s="7">
        <v>500000</v>
      </c>
      <c r="I8" s="7">
        <f t="shared" si="0"/>
        <v>500000</v>
      </c>
    </row>
    <row r="9" spans="1:9" s="84" customFormat="1" ht="12" customHeight="1">
      <c r="A9" s="170"/>
      <c r="B9" s="142"/>
      <c r="C9" s="133"/>
      <c r="D9" s="144"/>
      <c r="E9" s="8" t="s">
        <v>14</v>
      </c>
      <c r="F9" s="8" t="s">
        <v>57</v>
      </c>
      <c r="G9" s="6">
        <v>200</v>
      </c>
      <c r="H9" s="7">
        <v>2500</v>
      </c>
      <c r="I9" s="7">
        <f t="shared" si="0"/>
        <v>500000</v>
      </c>
    </row>
    <row r="10" spans="1:9" s="84" customFormat="1" ht="12" customHeight="1">
      <c r="A10" s="170"/>
      <c r="B10" s="142"/>
      <c r="C10" s="133"/>
      <c r="D10" s="144"/>
      <c r="E10" s="5" t="s">
        <v>59</v>
      </c>
      <c r="F10" s="11" t="s">
        <v>58</v>
      </c>
      <c r="G10" s="9">
        <v>4</v>
      </c>
      <c r="H10" s="10">
        <v>960000</v>
      </c>
      <c r="I10" s="12">
        <f t="shared" si="0"/>
        <v>3840000</v>
      </c>
    </row>
    <row r="11" spans="1:9" s="84" customFormat="1" ht="12" customHeight="1">
      <c r="A11" s="170"/>
      <c r="B11" s="142"/>
      <c r="C11" s="133"/>
      <c r="D11" s="144"/>
      <c r="E11" s="5" t="s">
        <v>93</v>
      </c>
      <c r="F11" s="8" t="s">
        <v>10</v>
      </c>
      <c r="G11" s="9">
        <v>4</v>
      </c>
      <c r="H11" s="10">
        <v>80000</v>
      </c>
      <c r="I11" s="12">
        <f t="shared" si="0"/>
        <v>320000</v>
      </c>
    </row>
    <row r="12" spans="1:9" s="84" customFormat="1" ht="12" customHeight="1">
      <c r="A12" s="170"/>
      <c r="B12" s="142"/>
      <c r="C12" s="133"/>
      <c r="D12" s="144"/>
      <c r="E12" s="5" t="s">
        <v>60</v>
      </c>
      <c r="F12" s="8" t="s">
        <v>10</v>
      </c>
      <c r="G12" s="5">
        <v>130</v>
      </c>
      <c r="H12" s="10">
        <v>15000</v>
      </c>
      <c r="I12" s="12">
        <f t="shared" si="0"/>
        <v>1950000</v>
      </c>
    </row>
    <row r="13" spans="1:9" s="84" customFormat="1" ht="12" customHeight="1">
      <c r="A13" s="170"/>
      <c r="B13" s="142"/>
      <c r="C13" s="133"/>
      <c r="D13" s="144"/>
      <c r="E13" s="8" t="s">
        <v>31</v>
      </c>
      <c r="F13" s="8" t="s">
        <v>10</v>
      </c>
      <c r="G13" s="6">
        <v>4</v>
      </c>
      <c r="H13" s="13">
        <v>80000</v>
      </c>
      <c r="I13" s="7">
        <f t="shared" si="0"/>
        <v>320000</v>
      </c>
    </row>
    <row r="14" spans="1:9" s="84" customFormat="1" ht="16.5" customHeight="1">
      <c r="A14" s="170"/>
      <c r="B14" s="142"/>
      <c r="C14" s="119"/>
      <c r="D14" s="144"/>
      <c r="E14" s="14" t="s">
        <v>16</v>
      </c>
      <c r="F14" s="8"/>
      <c r="G14" s="15"/>
      <c r="H14" s="7"/>
      <c r="I14" s="16">
        <f>SUM(I5:I13)</f>
        <v>9700000</v>
      </c>
    </row>
    <row r="15" spans="1:9" s="84" customFormat="1" ht="17.25" customHeight="1">
      <c r="A15" s="171"/>
      <c r="B15" s="139" t="s">
        <v>55</v>
      </c>
      <c r="C15" s="139"/>
      <c r="D15" s="139"/>
      <c r="E15" s="139"/>
      <c r="F15" s="139"/>
      <c r="G15" s="139"/>
      <c r="H15" s="139"/>
      <c r="I15" s="17">
        <f>I14</f>
        <v>9700000</v>
      </c>
    </row>
    <row r="16" spans="1:9" s="84" customFormat="1" ht="17.25" customHeight="1">
      <c r="A16" s="152"/>
      <c r="B16" s="118" t="s">
        <v>28</v>
      </c>
      <c r="C16" s="127" t="s">
        <v>29</v>
      </c>
      <c r="D16" s="127" t="s">
        <v>113</v>
      </c>
      <c r="E16" s="18" t="s">
        <v>91</v>
      </c>
      <c r="F16" s="18" t="s">
        <v>63</v>
      </c>
      <c r="G16" s="19">
        <v>10</v>
      </c>
      <c r="H16" s="20">
        <v>40000</v>
      </c>
      <c r="I16" s="21">
        <f aca="true" t="shared" si="1" ref="I16:I22">H16*G16</f>
        <v>400000</v>
      </c>
    </row>
    <row r="17" spans="1:9" s="84" customFormat="1" ht="17.25" customHeight="1">
      <c r="A17" s="153"/>
      <c r="B17" s="118"/>
      <c r="C17" s="128"/>
      <c r="D17" s="128"/>
      <c r="E17" s="5" t="s">
        <v>111</v>
      </c>
      <c r="F17" s="5"/>
      <c r="G17" s="9">
        <v>12</v>
      </c>
      <c r="H17" s="22">
        <v>80000</v>
      </c>
      <c r="I17" s="21">
        <f t="shared" si="1"/>
        <v>960000</v>
      </c>
    </row>
    <row r="18" spans="1:9" s="84" customFormat="1" ht="17.25" customHeight="1">
      <c r="A18" s="153"/>
      <c r="B18" s="118"/>
      <c r="C18" s="128"/>
      <c r="D18" s="128"/>
      <c r="E18" s="23" t="s">
        <v>60</v>
      </c>
      <c r="F18" s="5"/>
      <c r="G18" s="9">
        <v>60</v>
      </c>
      <c r="H18" s="22">
        <v>15000</v>
      </c>
      <c r="I18" s="21">
        <f t="shared" si="1"/>
        <v>900000</v>
      </c>
    </row>
    <row r="19" spans="1:9" s="84" customFormat="1" ht="17.25" customHeight="1">
      <c r="A19" s="153"/>
      <c r="B19" s="118"/>
      <c r="C19" s="128"/>
      <c r="D19" s="128"/>
      <c r="E19" s="23" t="s">
        <v>12</v>
      </c>
      <c r="F19" s="5" t="s">
        <v>22</v>
      </c>
      <c r="G19" s="9">
        <v>1</v>
      </c>
      <c r="H19" s="22">
        <v>500000</v>
      </c>
      <c r="I19" s="21">
        <f t="shared" si="1"/>
        <v>500000</v>
      </c>
    </row>
    <row r="20" spans="1:9" s="84" customFormat="1" ht="17.25" customHeight="1">
      <c r="A20" s="153"/>
      <c r="B20" s="118"/>
      <c r="C20" s="128"/>
      <c r="D20" s="128"/>
      <c r="E20" s="5" t="s">
        <v>14</v>
      </c>
      <c r="F20" s="5" t="s">
        <v>15</v>
      </c>
      <c r="G20" s="9">
        <v>500</v>
      </c>
      <c r="H20" s="22">
        <v>2400</v>
      </c>
      <c r="I20" s="21">
        <f t="shared" si="1"/>
        <v>1200000</v>
      </c>
    </row>
    <row r="21" spans="1:9" s="84" customFormat="1" ht="17.25" customHeight="1">
      <c r="A21" s="153"/>
      <c r="B21" s="118"/>
      <c r="C21" s="128"/>
      <c r="D21" s="128"/>
      <c r="E21" s="4" t="s">
        <v>110</v>
      </c>
      <c r="F21" s="8" t="s">
        <v>63</v>
      </c>
      <c r="G21" s="6">
        <v>8</v>
      </c>
      <c r="H21" s="7">
        <v>80000</v>
      </c>
      <c r="I21" s="21">
        <f t="shared" si="1"/>
        <v>640000</v>
      </c>
    </row>
    <row r="22" spans="1:9" s="84" customFormat="1" ht="17.25" customHeight="1">
      <c r="A22" s="153"/>
      <c r="B22" s="118"/>
      <c r="C22" s="128"/>
      <c r="D22" s="128"/>
      <c r="E22" s="4" t="s">
        <v>120</v>
      </c>
      <c r="F22" s="8"/>
      <c r="G22" s="6">
        <v>30</v>
      </c>
      <c r="H22" s="7">
        <v>50000</v>
      </c>
      <c r="I22" s="21">
        <f t="shared" si="1"/>
        <v>1500000</v>
      </c>
    </row>
    <row r="23" spans="1:9" s="84" customFormat="1" ht="17.25" customHeight="1">
      <c r="A23" s="153"/>
      <c r="B23" s="118"/>
      <c r="C23" s="114"/>
      <c r="D23" s="114"/>
      <c r="E23" s="24" t="s">
        <v>30</v>
      </c>
      <c r="F23" s="8"/>
      <c r="G23" s="6"/>
      <c r="H23" s="7"/>
      <c r="I23" s="25">
        <f>SUM(I16:I21)</f>
        <v>4600000</v>
      </c>
    </row>
    <row r="24" spans="1:9" s="85" customFormat="1" ht="13.5" customHeight="1">
      <c r="A24" s="153"/>
      <c r="B24" s="118"/>
      <c r="C24" s="127" t="s">
        <v>121</v>
      </c>
      <c r="D24" s="127" t="s">
        <v>132</v>
      </c>
      <c r="E24" s="26" t="s">
        <v>40</v>
      </c>
      <c r="F24" s="27"/>
      <c r="G24" s="28"/>
      <c r="H24" s="27"/>
      <c r="I24" s="26"/>
    </row>
    <row r="25" spans="1:9" s="85" customFormat="1" ht="13.5" customHeight="1">
      <c r="A25" s="153"/>
      <c r="B25" s="118"/>
      <c r="C25" s="128"/>
      <c r="D25" s="128"/>
      <c r="E25" s="26" t="s">
        <v>122</v>
      </c>
      <c r="F25" s="27"/>
      <c r="G25" s="28">
        <v>200000</v>
      </c>
      <c r="H25" s="27">
        <v>2</v>
      </c>
      <c r="I25" s="26">
        <f aca="true" t="shared" si="2" ref="I25:I32">G25*H25</f>
        <v>400000</v>
      </c>
    </row>
    <row r="26" spans="1:9" s="85" customFormat="1" ht="13.5" customHeight="1">
      <c r="A26" s="153"/>
      <c r="B26" s="118"/>
      <c r="C26" s="128"/>
      <c r="D26" s="128"/>
      <c r="E26" s="26" t="s">
        <v>122</v>
      </c>
      <c r="F26" s="27"/>
      <c r="G26" s="28">
        <v>150000</v>
      </c>
      <c r="H26" s="27">
        <v>13</v>
      </c>
      <c r="I26" s="26">
        <f t="shared" si="2"/>
        <v>1950000</v>
      </c>
    </row>
    <row r="27" spans="1:9" s="85" customFormat="1" ht="13.5" customHeight="1">
      <c r="A27" s="153"/>
      <c r="B27" s="118"/>
      <c r="C27" s="128"/>
      <c r="D27" s="128"/>
      <c r="E27" s="26" t="s">
        <v>123</v>
      </c>
      <c r="F27" s="27"/>
      <c r="G27" s="28">
        <v>100000</v>
      </c>
      <c r="H27" s="27">
        <v>12</v>
      </c>
      <c r="I27" s="26">
        <f t="shared" si="2"/>
        <v>1200000</v>
      </c>
    </row>
    <row r="28" spans="1:9" s="85" customFormat="1" ht="13.5" customHeight="1">
      <c r="A28" s="153"/>
      <c r="B28" s="118"/>
      <c r="C28" s="128"/>
      <c r="D28" s="128"/>
      <c r="E28" s="26" t="s">
        <v>124</v>
      </c>
      <c r="F28" s="27"/>
      <c r="G28" s="28">
        <v>63000</v>
      </c>
      <c r="H28" s="27">
        <f>25*1</f>
        <v>25</v>
      </c>
      <c r="I28" s="26">
        <f t="shared" si="2"/>
        <v>1575000</v>
      </c>
    </row>
    <row r="29" spans="1:9" s="85" customFormat="1" ht="13.5" customHeight="1">
      <c r="A29" s="153"/>
      <c r="B29" s="118"/>
      <c r="C29" s="128"/>
      <c r="D29" s="128"/>
      <c r="E29" s="26" t="s">
        <v>125</v>
      </c>
      <c r="F29" s="27"/>
      <c r="G29" s="28">
        <v>30000</v>
      </c>
      <c r="H29" s="27">
        <v>10</v>
      </c>
      <c r="I29" s="26">
        <f t="shared" si="2"/>
        <v>300000</v>
      </c>
    </row>
    <row r="30" spans="1:9" s="85" customFormat="1" ht="13.5" customHeight="1">
      <c r="A30" s="153"/>
      <c r="B30" s="118"/>
      <c r="C30" s="128"/>
      <c r="D30" s="128"/>
      <c r="E30" s="26" t="s">
        <v>129</v>
      </c>
      <c r="F30" s="27"/>
      <c r="G30" s="28">
        <v>40000</v>
      </c>
      <c r="H30" s="27">
        <v>26</v>
      </c>
      <c r="I30" s="26">
        <f t="shared" si="2"/>
        <v>1040000</v>
      </c>
    </row>
    <row r="31" spans="1:9" s="85" customFormat="1" ht="13.5" customHeight="1">
      <c r="A31" s="153"/>
      <c r="B31" s="118"/>
      <c r="C31" s="128"/>
      <c r="D31" s="128"/>
      <c r="E31" s="26" t="s">
        <v>128</v>
      </c>
      <c r="F31" s="27"/>
      <c r="G31" s="28">
        <v>90000</v>
      </c>
      <c r="H31" s="27">
        <v>26</v>
      </c>
      <c r="I31" s="26">
        <f t="shared" si="2"/>
        <v>2340000</v>
      </c>
    </row>
    <row r="32" spans="1:9" s="85" customFormat="1" ht="13.5" customHeight="1">
      <c r="A32" s="153"/>
      <c r="B32" s="118"/>
      <c r="C32" s="128"/>
      <c r="D32" s="128"/>
      <c r="E32" s="26" t="s">
        <v>130</v>
      </c>
      <c r="F32" s="27"/>
      <c r="G32" s="28">
        <v>80000</v>
      </c>
      <c r="H32" s="27">
        <v>12</v>
      </c>
      <c r="I32" s="26">
        <f t="shared" si="2"/>
        <v>960000</v>
      </c>
    </row>
    <row r="33" spans="1:9" s="85" customFormat="1" ht="13.5" customHeight="1">
      <c r="A33" s="153"/>
      <c r="B33" s="118"/>
      <c r="C33" s="128"/>
      <c r="D33" s="128"/>
      <c r="E33" s="29" t="s">
        <v>43</v>
      </c>
      <c r="F33" s="27"/>
      <c r="G33" s="27"/>
      <c r="H33" s="27"/>
      <c r="I33" s="26"/>
    </row>
    <row r="34" spans="1:9" s="85" customFormat="1" ht="13.5" customHeight="1">
      <c r="A34" s="153"/>
      <c r="B34" s="118"/>
      <c r="C34" s="128"/>
      <c r="D34" s="128"/>
      <c r="E34" s="26" t="s">
        <v>71</v>
      </c>
      <c r="F34" s="27"/>
      <c r="G34" s="28">
        <v>80000</v>
      </c>
      <c r="H34" s="27">
        <f>6*1</f>
        <v>6</v>
      </c>
      <c r="I34" s="26">
        <f aca="true" t="shared" si="3" ref="I34:I39">G34*H34</f>
        <v>480000</v>
      </c>
    </row>
    <row r="35" spans="1:9" s="85" customFormat="1" ht="13.5" customHeight="1">
      <c r="A35" s="153"/>
      <c r="B35" s="118"/>
      <c r="C35" s="128"/>
      <c r="D35" s="128"/>
      <c r="E35" s="26" t="s">
        <v>72</v>
      </c>
      <c r="F35" s="27"/>
      <c r="G35" s="28">
        <v>45000</v>
      </c>
      <c r="H35" s="27">
        <f>6*1</f>
        <v>6</v>
      </c>
      <c r="I35" s="26">
        <f t="shared" si="3"/>
        <v>270000</v>
      </c>
    </row>
    <row r="36" spans="1:9" s="85" customFormat="1" ht="13.5" customHeight="1">
      <c r="A36" s="153"/>
      <c r="B36" s="118"/>
      <c r="C36" s="128"/>
      <c r="D36" s="128"/>
      <c r="E36" s="26" t="s">
        <v>23</v>
      </c>
      <c r="F36" s="27"/>
      <c r="G36" s="28">
        <v>2400</v>
      </c>
      <c r="H36" s="28">
        <v>300</v>
      </c>
      <c r="I36" s="26">
        <f t="shared" si="3"/>
        <v>720000</v>
      </c>
    </row>
    <row r="37" spans="1:9" s="85" customFormat="1" ht="13.5" customHeight="1">
      <c r="A37" s="153"/>
      <c r="B37" s="118"/>
      <c r="C37" s="128"/>
      <c r="D37" s="128"/>
      <c r="E37" s="26" t="s">
        <v>126</v>
      </c>
      <c r="F37" s="27"/>
      <c r="G37" s="28">
        <v>40000</v>
      </c>
      <c r="H37" s="27">
        <f>2*2</f>
        <v>4</v>
      </c>
      <c r="I37" s="26">
        <f t="shared" si="3"/>
        <v>160000</v>
      </c>
    </row>
    <row r="38" spans="1:9" s="85" customFormat="1" ht="13.5" customHeight="1">
      <c r="A38" s="153"/>
      <c r="B38" s="118"/>
      <c r="C38" s="128"/>
      <c r="D38" s="128"/>
      <c r="E38" s="26" t="s">
        <v>42</v>
      </c>
      <c r="F38" s="27"/>
      <c r="G38" s="28">
        <v>22500</v>
      </c>
      <c r="H38" s="27">
        <f>2*2</f>
        <v>4</v>
      </c>
      <c r="I38" s="26">
        <f t="shared" si="3"/>
        <v>90000</v>
      </c>
    </row>
    <row r="39" spans="1:9" s="85" customFormat="1" ht="13.5" customHeight="1">
      <c r="A39" s="153"/>
      <c r="B39" s="118"/>
      <c r="C39" s="128"/>
      <c r="D39" s="128"/>
      <c r="E39" s="26" t="s">
        <v>131</v>
      </c>
      <c r="F39" s="27"/>
      <c r="G39" s="30">
        <v>2400</v>
      </c>
      <c r="H39" s="27">
        <v>200</v>
      </c>
      <c r="I39" s="26">
        <f t="shared" si="3"/>
        <v>480000</v>
      </c>
    </row>
    <row r="40" spans="1:9" s="85" customFormat="1" ht="13.5" customHeight="1">
      <c r="A40" s="153"/>
      <c r="B40" s="118"/>
      <c r="C40" s="128"/>
      <c r="D40" s="128"/>
      <c r="E40" s="26" t="s">
        <v>41</v>
      </c>
      <c r="F40" s="27"/>
      <c r="G40" s="30" t="s">
        <v>127</v>
      </c>
      <c r="H40" s="27"/>
      <c r="I40" s="26">
        <v>500000</v>
      </c>
    </row>
    <row r="41" spans="1:9" s="85" customFormat="1" ht="13.5" customHeight="1">
      <c r="A41" s="153"/>
      <c r="B41" s="118"/>
      <c r="C41" s="128"/>
      <c r="D41" s="129"/>
      <c r="E41" s="31" t="s">
        <v>16</v>
      </c>
      <c r="F41" s="5"/>
      <c r="G41" s="32"/>
      <c r="H41" s="32"/>
      <c r="I41" s="33">
        <f>SUM(I24:I40)</f>
        <v>12465000</v>
      </c>
    </row>
    <row r="42" spans="1:9" s="85" customFormat="1" ht="13.5" customHeight="1">
      <c r="A42" s="153"/>
      <c r="B42" s="118"/>
      <c r="C42" s="128"/>
      <c r="D42" s="127" t="s">
        <v>133</v>
      </c>
      <c r="E42" s="26" t="s">
        <v>40</v>
      </c>
      <c r="F42" s="27"/>
      <c r="G42" s="28">
        <v>560000</v>
      </c>
      <c r="H42" s="27">
        <v>2</v>
      </c>
      <c r="I42" s="26">
        <f aca="true" t="shared" si="4" ref="I42:I48">G42*H42</f>
        <v>1120000</v>
      </c>
    </row>
    <row r="43" spans="1:9" s="85" customFormat="1" ht="13.5" customHeight="1">
      <c r="A43" s="153"/>
      <c r="B43" s="118"/>
      <c r="C43" s="128"/>
      <c r="D43" s="128"/>
      <c r="E43" s="26" t="s">
        <v>122</v>
      </c>
      <c r="F43" s="27"/>
      <c r="G43" s="28">
        <v>200000</v>
      </c>
      <c r="H43" s="27">
        <v>2</v>
      </c>
      <c r="I43" s="26">
        <f t="shared" si="4"/>
        <v>400000</v>
      </c>
    </row>
    <row r="44" spans="1:9" s="85" customFormat="1" ht="13.5" customHeight="1">
      <c r="A44" s="153"/>
      <c r="B44" s="118"/>
      <c r="C44" s="128"/>
      <c r="D44" s="128"/>
      <c r="E44" s="26" t="s">
        <v>122</v>
      </c>
      <c r="F44" s="27"/>
      <c r="G44" s="28">
        <v>150000</v>
      </c>
      <c r="H44" s="27">
        <v>18</v>
      </c>
      <c r="I44" s="26">
        <f t="shared" si="4"/>
        <v>2700000</v>
      </c>
    </row>
    <row r="45" spans="1:9" s="85" customFormat="1" ht="13.5" customHeight="1">
      <c r="A45" s="153"/>
      <c r="B45" s="118"/>
      <c r="C45" s="128"/>
      <c r="D45" s="128"/>
      <c r="E45" s="26" t="s">
        <v>123</v>
      </c>
      <c r="F45" s="27"/>
      <c r="G45" s="28">
        <v>100000</v>
      </c>
      <c r="H45" s="27">
        <v>10</v>
      </c>
      <c r="I45" s="26">
        <f t="shared" si="4"/>
        <v>1000000</v>
      </c>
    </row>
    <row r="46" spans="1:9" s="85" customFormat="1" ht="13.5" customHeight="1">
      <c r="A46" s="153"/>
      <c r="B46" s="118"/>
      <c r="C46" s="128"/>
      <c r="D46" s="128"/>
      <c r="E46" s="26" t="s">
        <v>124</v>
      </c>
      <c r="F46" s="27"/>
      <c r="G46" s="28">
        <v>63000</v>
      </c>
      <c r="H46" s="27">
        <f>25*1</f>
        <v>25</v>
      </c>
      <c r="I46" s="26">
        <f t="shared" si="4"/>
        <v>1575000</v>
      </c>
    </row>
    <row r="47" spans="1:9" s="85" customFormat="1" ht="13.5" customHeight="1">
      <c r="A47" s="153"/>
      <c r="B47" s="118"/>
      <c r="C47" s="128"/>
      <c r="D47" s="128"/>
      <c r="E47" s="26" t="s">
        <v>125</v>
      </c>
      <c r="F47" s="27"/>
      <c r="G47" s="28">
        <v>30000</v>
      </c>
      <c r="H47" s="27">
        <v>10</v>
      </c>
      <c r="I47" s="26">
        <f t="shared" si="4"/>
        <v>300000</v>
      </c>
    </row>
    <row r="48" spans="1:9" s="85" customFormat="1" ht="13.5" customHeight="1">
      <c r="A48" s="153"/>
      <c r="B48" s="118"/>
      <c r="C48" s="128"/>
      <c r="D48" s="128"/>
      <c r="E48" s="26" t="s">
        <v>134</v>
      </c>
      <c r="F48" s="27"/>
      <c r="G48" s="28">
        <v>80000</v>
      </c>
      <c r="H48" s="27">
        <v>6</v>
      </c>
      <c r="I48" s="26">
        <f t="shared" si="4"/>
        <v>480000</v>
      </c>
    </row>
    <row r="49" spans="1:9" s="85" customFormat="1" ht="13.5" customHeight="1">
      <c r="A49" s="153"/>
      <c r="B49" s="118"/>
      <c r="C49" s="128"/>
      <c r="D49" s="128"/>
      <c r="E49" s="29" t="s">
        <v>135</v>
      </c>
      <c r="F49" s="27"/>
      <c r="G49" s="27"/>
      <c r="H49" s="27"/>
      <c r="I49" s="26"/>
    </row>
    <row r="50" spans="1:9" s="85" customFormat="1" ht="13.5" customHeight="1">
      <c r="A50" s="153"/>
      <c r="B50" s="118"/>
      <c r="C50" s="128"/>
      <c r="D50" s="128"/>
      <c r="E50" s="26" t="s">
        <v>26</v>
      </c>
      <c r="F50" s="27"/>
      <c r="G50" s="28">
        <v>80000</v>
      </c>
      <c r="H50" s="27">
        <f>6*2</f>
        <v>12</v>
      </c>
      <c r="I50" s="26">
        <f aca="true" t="shared" si="5" ref="I50:I55">G50*H50</f>
        <v>960000</v>
      </c>
    </row>
    <row r="51" spans="1:9" s="85" customFormat="1" ht="13.5" customHeight="1">
      <c r="A51" s="153"/>
      <c r="B51" s="118"/>
      <c r="C51" s="128"/>
      <c r="D51" s="128"/>
      <c r="E51" s="26" t="s">
        <v>136</v>
      </c>
      <c r="F51" s="27"/>
      <c r="G51" s="28">
        <v>45000</v>
      </c>
      <c r="H51" s="27">
        <f>2*2</f>
        <v>4</v>
      </c>
      <c r="I51" s="26">
        <f t="shared" si="5"/>
        <v>180000</v>
      </c>
    </row>
    <row r="52" spans="1:9" s="85" customFormat="1" ht="13.5" customHeight="1">
      <c r="A52" s="153"/>
      <c r="B52" s="118"/>
      <c r="C52" s="128"/>
      <c r="D52" s="128"/>
      <c r="E52" s="26" t="s">
        <v>23</v>
      </c>
      <c r="F52" s="27"/>
      <c r="G52" s="28">
        <v>2400</v>
      </c>
      <c r="H52" s="28">
        <f>260*2</f>
        <v>520</v>
      </c>
      <c r="I52" s="26">
        <f t="shared" si="5"/>
        <v>1248000</v>
      </c>
    </row>
    <row r="53" spans="1:9" s="85" customFormat="1" ht="13.5" customHeight="1">
      <c r="A53" s="153"/>
      <c r="B53" s="118"/>
      <c r="C53" s="128"/>
      <c r="D53" s="128"/>
      <c r="E53" s="26" t="s">
        <v>137</v>
      </c>
      <c r="F53" s="27"/>
      <c r="G53" s="28">
        <v>40000</v>
      </c>
      <c r="H53" s="27">
        <f>6*2</f>
        <v>12</v>
      </c>
      <c r="I53" s="26">
        <f t="shared" si="5"/>
        <v>480000</v>
      </c>
    </row>
    <row r="54" spans="1:9" s="85" customFormat="1" ht="13.5" customHeight="1">
      <c r="A54" s="153"/>
      <c r="B54" s="118"/>
      <c r="C54" s="128"/>
      <c r="D54" s="128"/>
      <c r="E54" s="26" t="s">
        <v>42</v>
      </c>
      <c r="F54" s="27"/>
      <c r="G54" s="28">
        <v>22500</v>
      </c>
      <c r="H54" s="27">
        <f>2*2</f>
        <v>4</v>
      </c>
      <c r="I54" s="26">
        <f t="shared" si="5"/>
        <v>90000</v>
      </c>
    </row>
    <row r="55" spans="1:9" s="85" customFormat="1" ht="13.5" customHeight="1">
      <c r="A55" s="153"/>
      <c r="B55" s="118"/>
      <c r="C55" s="128"/>
      <c r="D55" s="128"/>
      <c r="E55" s="26" t="s">
        <v>131</v>
      </c>
      <c r="F55" s="27"/>
      <c r="G55" s="30">
        <v>2400</v>
      </c>
      <c r="H55" s="27">
        <v>200</v>
      </c>
      <c r="I55" s="26">
        <f t="shared" si="5"/>
        <v>480000</v>
      </c>
    </row>
    <row r="56" spans="1:9" s="85" customFormat="1" ht="13.5" customHeight="1">
      <c r="A56" s="153"/>
      <c r="B56" s="118"/>
      <c r="C56" s="128"/>
      <c r="D56" s="128"/>
      <c r="E56" s="26" t="s">
        <v>41</v>
      </c>
      <c r="F56" s="27"/>
      <c r="G56" s="30" t="s">
        <v>127</v>
      </c>
      <c r="H56" s="27"/>
      <c r="I56" s="26">
        <v>500000</v>
      </c>
    </row>
    <row r="57" spans="1:9" s="85" customFormat="1" ht="13.5" customHeight="1">
      <c r="A57" s="153"/>
      <c r="B57" s="118"/>
      <c r="C57" s="128"/>
      <c r="D57" s="128"/>
      <c r="E57" s="26" t="s">
        <v>138</v>
      </c>
      <c r="F57" s="27"/>
      <c r="G57" s="30" t="s">
        <v>127</v>
      </c>
      <c r="H57" s="27"/>
      <c r="I57" s="26">
        <v>500000</v>
      </c>
    </row>
    <row r="58" spans="1:9" s="85" customFormat="1" ht="13.5" customHeight="1">
      <c r="A58" s="153"/>
      <c r="B58" s="118"/>
      <c r="C58" s="128"/>
      <c r="D58" s="129"/>
      <c r="E58" s="31" t="s">
        <v>16</v>
      </c>
      <c r="F58" s="5"/>
      <c r="G58" s="32"/>
      <c r="H58" s="32"/>
      <c r="I58" s="33">
        <f>SUM(I42:I57)</f>
        <v>12013000</v>
      </c>
    </row>
    <row r="59" spans="1:9" s="84" customFormat="1" ht="17.25" customHeight="1">
      <c r="A59" s="154"/>
      <c r="B59" s="119"/>
      <c r="C59" s="129"/>
      <c r="D59" s="155" t="s">
        <v>86</v>
      </c>
      <c r="E59" s="155"/>
      <c r="F59" s="155"/>
      <c r="G59" s="155"/>
      <c r="H59" s="155"/>
      <c r="I59" s="34">
        <f>I41+I58+I23</f>
        <v>29078000</v>
      </c>
    </row>
    <row r="60" spans="1:9" s="84" customFormat="1" ht="35.25" customHeight="1">
      <c r="A60" s="136">
        <v>2</v>
      </c>
      <c r="B60" s="141" t="s">
        <v>33</v>
      </c>
      <c r="C60" s="133" t="s">
        <v>67</v>
      </c>
      <c r="D60" s="133" t="s">
        <v>150</v>
      </c>
      <c r="E60" s="11" t="s">
        <v>61</v>
      </c>
      <c r="F60" s="35" t="s">
        <v>18</v>
      </c>
      <c r="G60" s="9">
        <v>1200</v>
      </c>
      <c r="H60" s="7">
        <v>13500</v>
      </c>
      <c r="I60" s="7">
        <f>G60*H60</f>
        <v>16200000</v>
      </c>
    </row>
    <row r="61" spans="1:9" s="84" customFormat="1" ht="11.25" customHeight="1">
      <c r="A61" s="137"/>
      <c r="B61" s="142"/>
      <c r="C61" s="133"/>
      <c r="D61" s="133"/>
      <c r="E61" s="11" t="s">
        <v>25</v>
      </c>
      <c r="F61" s="35" t="s">
        <v>22</v>
      </c>
      <c r="G61" s="35"/>
      <c r="H61" s="7">
        <v>200000</v>
      </c>
      <c r="I61" s="7">
        <v>200000</v>
      </c>
    </row>
    <row r="62" spans="1:9" s="84" customFormat="1" ht="21.75" customHeight="1">
      <c r="A62" s="137"/>
      <c r="B62" s="142"/>
      <c r="C62" s="133"/>
      <c r="D62" s="133"/>
      <c r="E62" s="36" t="s">
        <v>30</v>
      </c>
      <c r="F62" s="35"/>
      <c r="G62" s="35"/>
      <c r="H62" s="7"/>
      <c r="I62" s="16">
        <f>SUM(I60:I61)</f>
        <v>16400000</v>
      </c>
    </row>
    <row r="63" spans="1:9" s="107" customFormat="1" ht="42" customHeight="1">
      <c r="A63" s="137"/>
      <c r="B63" s="142"/>
      <c r="C63" s="133" t="s">
        <v>166</v>
      </c>
      <c r="D63" s="178" t="s">
        <v>167</v>
      </c>
      <c r="E63" s="104"/>
      <c r="F63" s="105"/>
      <c r="G63" s="105"/>
      <c r="H63" s="106"/>
      <c r="I63" s="103">
        <v>53861000</v>
      </c>
    </row>
    <row r="64" spans="1:9" s="107" customFormat="1" ht="15" customHeight="1">
      <c r="A64" s="137"/>
      <c r="B64" s="142"/>
      <c r="C64" s="133"/>
      <c r="D64" s="178"/>
      <c r="E64" s="104"/>
      <c r="F64" s="105"/>
      <c r="G64" s="105"/>
      <c r="H64" s="106"/>
      <c r="I64" s="111">
        <f>SUM(I63)</f>
        <v>53861000</v>
      </c>
    </row>
    <row r="65" spans="1:9" s="84" customFormat="1" ht="18.75" customHeight="1">
      <c r="A65" s="138"/>
      <c r="B65" s="145"/>
      <c r="C65" s="162" t="s">
        <v>84</v>
      </c>
      <c r="D65" s="163"/>
      <c r="E65" s="163"/>
      <c r="F65" s="163"/>
      <c r="G65" s="163"/>
      <c r="H65" s="164"/>
      <c r="I65" s="41">
        <f>I62+I64</f>
        <v>70261000</v>
      </c>
    </row>
    <row r="66" spans="1:9" ht="15.75" customHeight="1">
      <c r="A66" s="172"/>
      <c r="B66" s="132"/>
      <c r="C66" s="140" t="s">
        <v>164</v>
      </c>
      <c r="D66" s="118" t="s">
        <v>68</v>
      </c>
      <c r="E66" s="4" t="s">
        <v>27</v>
      </c>
      <c r="F66" s="15" t="s">
        <v>20</v>
      </c>
      <c r="G66" s="38">
        <f>1*4*5</f>
        <v>20</v>
      </c>
      <c r="H66" s="7">
        <v>100000</v>
      </c>
      <c r="I66" s="7">
        <f>G66*H66</f>
        <v>2000000</v>
      </c>
    </row>
    <row r="67" spans="1:9" ht="15" customHeight="1">
      <c r="A67" s="172"/>
      <c r="B67" s="132"/>
      <c r="C67" s="140"/>
      <c r="D67" s="119"/>
      <c r="E67" s="4" t="s">
        <v>14</v>
      </c>
      <c r="F67" s="15" t="s">
        <v>17</v>
      </c>
      <c r="G67" s="38">
        <v>2000</v>
      </c>
      <c r="H67" s="7">
        <v>2500</v>
      </c>
      <c r="I67" s="7">
        <f>G67*H67</f>
        <v>5000000</v>
      </c>
    </row>
    <row r="68" spans="1:9" ht="24.75" customHeight="1">
      <c r="A68" s="172"/>
      <c r="B68" s="132"/>
      <c r="C68" s="140"/>
      <c r="D68" s="119"/>
      <c r="E68" s="97" t="s">
        <v>98</v>
      </c>
      <c r="F68" s="15" t="s">
        <v>20</v>
      </c>
      <c r="G68" s="38">
        <f>10*5</f>
        <v>50</v>
      </c>
      <c r="H68" s="7">
        <v>10000</v>
      </c>
      <c r="I68" s="7">
        <f>G68*H68</f>
        <v>500000</v>
      </c>
    </row>
    <row r="69" spans="1:9" ht="11.25" customHeight="1">
      <c r="A69" s="172"/>
      <c r="B69" s="132"/>
      <c r="C69" s="140"/>
      <c r="D69" s="119"/>
      <c r="E69" s="4" t="s">
        <v>66</v>
      </c>
      <c r="F69" s="15" t="s">
        <v>20</v>
      </c>
      <c r="G69" s="38">
        <f>3*4*5</f>
        <v>60</v>
      </c>
      <c r="H69" s="7">
        <v>65000</v>
      </c>
      <c r="I69" s="7">
        <f>G69*H69</f>
        <v>3900000</v>
      </c>
    </row>
    <row r="70" spans="1:9" ht="11.25" customHeight="1">
      <c r="A70" s="172"/>
      <c r="B70" s="132"/>
      <c r="C70" s="140"/>
      <c r="D70" s="119"/>
      <c r="E70" s="5" t="s">
        <v>69</v>
      </c>
      <c r="F70" s="5" t="s">
        <v>99</v>
      </c>
      <c r="G70" s="37">
        <f>1*4*5</f>
        <v>20</v>
      </c>
      <c r="H70" s="10">
        <v>65000</v>
      </c>
      <c r="I70" s="12">
        <f>G70*H70</f>
        <v>1300000</v>
      </c>
    </row>
    <row r="71" spans="1:9" ht="18" customHeight="1">
      <c r="A71" s="172"/>
      <c r="B71" s="132"/>
      <c r="C71" s="140"/>
      <c r="D71" s="119"/>
      <c r="E71" s="24" t="s">
        <v>24</v>
      </c>
      <c r="F71" s="15"/>
      <c r="G71" s="15"/>
      <c r="H71" s="7"/>
      <c r="I71" s="16">
        <f>SUM(I66:I70)</f>
        <v>12700000</v>
      </c>
    </row>
    <row r="72" spans="1:9" ht="12" customHeight="1">
      <c r="A72" s="172"/>
      <c r="B72" s="132"/>
      <c r="C72" s="162" t="s">
        <v>85</v>
      </c>
      <c r="D72" s="163"/>
      <c r="E72" s="163"/>
      <c r="F72" s="163"/>
      <c r="G72" s="163"/>
      <c r="H72" s="164"/>
      <c r="I72" s="42">
        <f>I71</f>
        <v>12700000</v>
      </c>
    </row>
    <row r="73" spans="1:9" ht="23.25" customHeight="1">
      <c r="A73" s="172"/>
      <c r="B73" s="173" t="s">
        <v>35</v>
      </c>
      <c r="C73" s="182" t="s">
        <v>103</v>
      </c>
      <c r="D73" s="173" t="s">
        <v>151</v>
      </c>
      <c r="E73" s="4" t="s">
        <v>107</v>
      </c>
      <c r="F73" s="15"/>
      <c r="G73" s="38"/>
      <c r="H73" s="7"/>
      <c r="I73" s="7">
        <v>5200000</v>
      </c>
    </row>
    <row r="74" spans="1:9" ht="14.25" customHeight="1">
      <c r="A74" s="172"/>
      <c r="B74" s="173"/>
      <c r="C74" s="182"/>
      <c r="D74" s="173"/>
      <c r="E74" s="4" t="s">
        <v>106</v>
      </c>
      <c r="F74" s="15"/>
      <c r="G74" s="38"/>
      <c r="H74" s="7"/>
      <c r="I74" s="7">
        <v>3000000</v>
      </c>
    </row>
    <row r="75" spans="1:9" ht="23.25" customHeight="1">
      <c r="A75" s="172"/>
      <c r="B75" s="173"/>
      <c r="C75" s="182"/>
      <c r="D75" s="173"/>
      <c r="E75" s="97" t="s">
        <v>158</v>
      </c>
      <c r="F75" s="15"/>
      <c r="G75" s="38"/>
      <c r="H75" s="7"/>
      <c r="I75" s="13">
        <v>50000000</v>
      </c>
    </row>
    <row r="76" spans="1:9" ht="13.5" customHeight="1">
      <c r="A76" s="172"/>
      <c r="B76" s="173"/>
      <c r="C76" s="182"/>
      <c r="D76" s="173"/>
      <c r="E76" s="5" t="s">
        <v>104</v>
      </c>
      <c r="F76" s="15"/>
      <c r="G76" s="38"/>
      <c r="H76" s="7"/>
      <c r="I76" s="43">
        <v>5000000</v>
      </c>
    </row>
    <row r="77" spans="1:9" ht="15" customHeight="1">
      <c r="A77" s="172"/>
      <c r="B77" s="173"/>
      <c r="C77" s="182"/>
      <c r="D77" s="173"/>
      <c r="E77" s="44" t="s">
        <v>105</v>
      </c>
      <c r="F77" s="5"/>
      <c r="G77" s="37"/>
      <c r="H77" s="10"/>
      <c r="I77" s="39">
        <v>27000000</v>
      </c>
    </row>
    <row r="78" spans="1:9" ht="15.75" customHeight="1">
      <c r="A78" s="172"/>
      <c r="B78" s="173"/>
      <c r="C78" s="182"/>
      <c r="D78" s="173"/>
      <c r="E78" s="24"/>
      <c r="F78" s="15"/>
      <c r="G78" s="15"/>
      <c r="H78" s="7"/>
      <c r="I78" s="16">
        <f>SUM(I73:I77)</f>
        <v>90200000</v>
      </c>
    </row>
    <row r="79" spans="1:9" ht="11.25" customHeight="1">
      <c r="A79" s="172"/>
      <c r="B79" s="173"/>
      <c r="C79" s="179" t="s">
        <v>87</v>
      </c>
      <c r="D79" s="119" t="s">
        <v>152</v>
      </c>
      <c r="E79" s="4" t="s">
        <v>27</v>
      </c>
      <c r="F79" s="15" t="s">
        <v>20</v>
      </c>
      <c r="G79" s="38">
        <f>3*2*6</f>
        <v>36</v>
      </c>
      <c r="H79" s="7">
        <v>100000</v>
      </c>
      <c r="I79" s="7">
        <f aca="true" t="shared" si="6" ref="I79:I84">G79*H79</f>
        <v>3600000</v>
      </c>
    </row>
    <row r="80" spans="1:9" ht="11.25" customHeight="1">
      <c r="A80" s="172"/>
      <c r="B80" s="173"/>
      <c r="C80" s="180"/>
      <c r="D80" s="119"/>
      <c r="E80" s="4" t="s">
        <v>14</v>
      </c>
      <c r="F80" s="15" t="s">
        <v>17</v>
      </c>
      <c r="G80" s="38">
        <v>2000</v>
      </c>
      <c r="H80" s="7">
        <v>2500</v>
      </c>
      <c r="I80" s="7">
        <f t="shared" si="6"/>
        <v>5000000</v>
      </c>
    </row>
    <row r="81" spans="1:9" ht="11.25" customHeight="1">
      <c r="A81" s="172"/>
      <c r="B81" s="173"/>
      <c r="C81" s="180"/>
      <c r="D81" s="119"/>
      <c r="E81" s="97" t="s">
        <v>98</v>
      </c>
      <c r="F81" s="15" t="s">
        <v>20</v>
      </c>
      <c r="G81" s="38">
        <f>13*3*3*6</f>
        <v>702</v>
      </c>
      <c r="H81" s="7">
        <v>5000</v>
      </c>
      <c r="I81" s="7">
        <f t="shared" si="6"/>
        <v>3510000</v>
      </c>
    </row>
    <row r="82" spans="1:9" ht="11.25" customHeight="1">
      <c r="A82" s="172"/>
      <c r="B82" s="173"/>
      <c r="C82" s="180"/>
      <c r="D82" s="119"/>
      <c r="E82" s="4" t="s">
        <v>66</v>
      </c>
      <c r="F82" s="15" t="s">
        <v>20</v>
      </c>
      <c r="G82" s="38">
        <f>3*3*6</f>
        <v>54</v>
      </c>
      <c r="H82" s="7">
        <v>65000</v>
      </c>
      <c r="I82" s="7">
        <f t="shared" si="6"/>
        <v>3510000</v>
      </c>
    </row>
    <row r="83" spans="1:9" ht="11.25" customHeight="1">
      <c r="A83" s="172"/>
      <c r="B83" s="173"/>
      <c r="C83" s="180"/>
      <c r="D83" s="119"/>
      <c r="E83" s="5" t="s">
        <v>69</v>
      </c>
      <c r="F83" s="5"/>
      <c r="G83" s="37">
        <v>1</v>
      </c>
      <c r="H83" s="10">
        <v>65000</v>
      </c>
      <c r="I83" s="45">
        <f t="shared" si="6"/>
        <v>65000</v>
      </c>
    </row>
    <row r="84" spans="1:9" ht="11.25" customHeight="1">
      <c r="A84" s="172"/>
      <c r="B84" s="173"/>
      <c r="C84" s="180"/>
      <c r="D84" s="119"/>
      <c r="E84" s="27" t="s">
        <v>74</v>
      </c>
      <c r="F84" s="27" t="s">
        <v>20</v>
      </c>
      <c r="G84" s="27">
        <f>1*3*6</f>
        <v>18</v>
      </c>
      <c r="H84" s="39">
        <v>65000</v>
      </c>
      <c r="I84" s="28">
        <f t="shared" si="6"/>
        <v>1170000</v>
      </c>
    </row>
    <row r="85" spans="1:9" ht="11.25" customHeight="1">
      <c r="A85" s="172"/>
      <c r="B85" s="173"/>
      <c r="C85" s="180"/>
      <c r="D85" s="119"/>
      <c r="E85" s="46" t="s">
        <v>24</v>
      </c>
      <c r="F85" s="27"/>
      <c r="G85" s="27"/>
      <c r="H85" s="27"/>
      <c r="I85" s="47">
        <f>SUM(I79:I84)</f>
        <v>16855000</v>
      </c>
    </row>
    <row r="86" spans="1:9" ht="41.25" customHeight="1">
      <c r="A86" s="172"/>
      <c r="B86" s="173"/>
      <c r="C86" s="180"/>
      <c r="D86" s="173" t="s">
        <v>159</v>
      </c>
      <c r="E86" s="110"/>
      <c r="F86" s="27"/>
      <c r="G86" s="27"/>
      <c r="H86" s="27"/>
      <c r="I86" s="109">
        <v>30000000</v>
      </c>
    </row>
    <row r="87" spans="1:9" ht="16.5" customHeight="1">
      <c r="A87" s="172"/>
      <c r="B87" s="173"/>
      <c r="C87" s="181"/>
      <c r="D87" s="173"/>
      <c r="E87" s="46"/>
      <c r="F87" s="27"/>
      <c r="G87" s="27"/>
      <c r="H87" s="27"/>
      <c r="I87" s="80">
        <f>SUM(I86)</f>
        <v>30000000</v>
      </c>
    </row>
    <row r="88" spans="1:9" ht="18" customHeight="1">
      <c r="A88" s="172"/>
      <c r="B88" s="173"/>
      <c r="C88" s="162" t="s">
        <v>89</v>
      </c>
      <c r="D88" s="163"/>
      <c r="E88" s="163"/>
      <c r="F88" s="163"/>
      <c r="G88" s="163"/>
      <c r="H88" s="164"/>
      <c r="I88" s="102">
        <f>I78+I85+I87</f>
        <v>137055000</v>
      </c>
    </row>
    <row r="89" spans="1:9" ht="11.25" customHeight="1">
      <c r="A89" s="172"/>
      <c r="B89" s="173"/>
      <c r="C89" s="122" t="s">
        <v>75</v>
      </c>
      <c r="D89" s="119" t="s">
        <v>109</v>
      </c>
      <c r="E89" s="4" t="s">
        <v>27</v>
      </c>
      <c r="F89" s="15" t="s">
        <v>20</v>
      </c>
      <c r="G89" s="38">
        <f>1*2*6</f>
        <v>12</v>
      </c>
      <c r="H89" s="7">
        <v>100000</v>
      </c>
      <c r="I89" s="7">
        <f aca="true" t="shared" si="7" ref="I89:I94">G89*H89</f>
        <v>1200000</v>
      </c>
    </row>
    <row r="90" spans="1:9" ht="11.25" customHeight="1">
      <c r="A90" s="172"/>
      <c r="B90" s="173"/>
      <c r="C90" s="123"/>
      <c r="D90" s="119"/>
      <c r="E90" s="4" t="s">
        <v>14</v>
      </c>
      <c r="F90" s="15" t="s">
        <v>17</v>
      </c>
      <c r="G90" s="38">
        <v>2000</v>
      </c>
      <c r="H90" s="7">
        <v>2500</v>
      </c>
      <c r="I90" s="7">
        <f t="shared" si="7"/>
        <v>5000000</v>
      </c>
    </row>
    <row r="91" spans="1:9" ht="11.25" customHeight="1">
      <c r="A91" s="172"/>
      <c r="B91" s="173"/>
      <c r="C91" s="123"/>
      <c r="D91" s="119"/>
      <c r="E91" s="97" t="s">
        <v>79</v>
      </c>
      <c r="F91" s="15" t="s">
        <v>20</v>
      </c>
      <c r="G91" s="38">
        <f>13*3*3*6</f>
        <v>702</v>
      </c>
      <c r="H91" s="7">
        <v>10000</v>
      </c>
      <c r="I91" s="7">
        <f t="shared" si="7"/>
        <v>7020000</v>
      </c>
    </row>
    <row r="92" spans="1:9" ht="11.25" customHeight="1">
      <c r="A92" s="172"/>
      <c r="B92" s="173"/>
      <c r="C92" s="123"/>
      <c r="D92" s="119"/>
      <c r="E92" s="4" t="s">
        <v>66</v>
      </c>
      <c r="F92" s="15" t="s">
        <v>20</v>
      </c>
      <c r="G92" s="38">
        <f>3*3*6</f>
        <v>54</v>
      </c>
      <c r="H92" s="7">
        <v>65000</v>
      </c>
      <c r="I92" s="7">
        <f t="shared" si="7"/>
        <v>3510000</v>
      </c>
    </row>
    <row r="93" spans="1:9" ht="11.25" customHeight="1">
      <c r="A93" s="172"/>
      <c r="B93" s="173"/>
      <c r="C93" s="123"/>
      <c r="D93" s="119"/>
      <c r="E93" s="5" t="s">
        <v>69</v>
      </c>
      <c r="F93" s="5"/>
      <c r="G93" s="37">
        <f>1*3*6</f>
        <v>18</v>
      </c>
      <c r="H93" s="10">
        <v>65000</v>
      </c>
      <c r="I93" s="45">
        <f t="shared" si="7"/>
        <v>1170000</v>
      </c>
    </row>
    <row r="94" spans="1:9" ht="11.25" customHeight="1">
      <c r="A94" s="172"/>
      <c r="B94" s="173"/>
      <c r="C94" s="123"/>
      <c r="D94" s="119"/>
      <c r="E94" s="27" t="s">
        <v>74</v>
      </c>
      <c r="F94" s="27" t="s">
        <v>20</v>
      </c>
      <c r="G94" s="27">
        <f>2*3*6</f>
        <v>36</v>
      </c>
      <c r="H94" s="39">
        <v>65000</v>
      </c>
      <c r="I94" s="26">
        <f t="shared" si="7"/>
        <v>2340000</v>
      </c>
    </row>
    <row r="95" spans="1:9" ht="11.25" customHeight="1">
      <c r="A95" s="172"/>
      <c r="B95" s="173"/>
      <c r="C95" s="123"/>
      <c r="D95" s="119"/>
      <c r="E95" s="4" t="s">
        <v>76</v>
      </c>
      <c r="F95" s="15" t="s">
        <v>100</v>
      </c>
      <c r="G95" s="15">
        <v>1</v>
      </c>
      <c r="H95" s="7">
        <v>3000000</v>
      </c>
      <c r="I95" s="7">
        <v>3000000</v>
      </c>
    </row>
    <row r="96" spans="1:9" ht="11.25" customHeight="1">
      <c r="A96" s="172"/>
      <c r="B96" s="173"/>
      <c r="C96" s="123"/>
      <c r="D96" s="119"/>
      <c r="E96" s="4" t="s">
        <v>77</v>
      </c>
      <c r="F96" s="15"/>
      <c r="G96" s="15"/>
      <c r="H96" s="7"/>
      <c r="I96" s="7">
        <v>1000000</v>
      </c>
    </row>
    <row r="97" spans="1:9" ht="15" customHeight="1">
      <c r="A97" s="172"/>
      <c r="B97" s="173"/>
      <c r="C97" s="123"/>
      <c r="D97" s="119"/>
      <c r="E97" s="14" t="s">
        <v>90</v>
      </c>
      <c r="F97" s="15"/>
      <c r="G97" s="15"/>
      <c r="H97" s="7"/>
      <c r="I97" s="16">
        <f>SUM(I89:I96)</f>
        <v>24240000</v>
      </c>
    </row>
    <row r="98" spans="1:9" ht="11.25" customHeight="1">
      <c r="A98" s="172"/>
      <c r="B98" s="173"/>
      <c r="C98" s="123" t="s">
        <v>78</v>
      </c>
      <c r="D98" s="119" t="s">
        <v>112</v>
      </c>
      <c r="E98" s="4" t="s">
        <v>14</v>
      </c>
      <c r="F98" s="15" t="s">
        <v>17</v>
      </c>
      <c r="G98" s="38">
        <v>2000</v>
      </c>
      <c r="H98" s="7">
        <v>2500</v>
      </c>
      <c r="I98" s="7">
        <f aca="true" t="shared" si="8" ref="I98:I103">G98*H98</f>
        <v>5000000</v>
      </c>
    </row>
    <row r="99" spans="1:9" ht="11.25" customHeight="1">
      <c r="A99" s="172"/>
      <c r="B99" s="173"/>
      <c r="C99" s="123"/>
      <c r="D99" s="119"/>
      <c r="E99" s="97" t="s">
        <v>80</v>
      </c>
      <c r="F99" s="15" t="s">
        <v>20</v>
      </c>
      <c r="G99" s="38">
        <f>20*9*6</f>
        <v>1080</v>
      </c>
      <c r="H99" s="7">
        <v>10000</v>
      </c>
      <c r="I99" s="7">
        <f t="shared" si="8"/>
        <v>10800000</v>
      </c>
    </row>
    <row r="100" spans="1:9" ht="11.25" customHeight="1">
      <c r="A100" s="172"/>
      <c r="B100" s="173"/>
      <c r="C100" s="123"/>
      <c r="D100" s="119"/>
      <c r="E100" s="4" t="s">
        <v>66</v>
      </c>
      <c r="F100" s="15" t="s">
        <v>34</v>
      </c>
      <c r="G100" s="38">
        <f>1*3*6</f>
        <v>18</v>
      </c>
      <c r="H100" s="7">
        <v>65000</v>
      </c>
      <c r="I100" s="7">
        <f t="shared" si="8"/>
        <v>1170000</v>
      </c>
    </row>
    <row r="101" spans="1:9" ht="11.25" customHeight="1">
      <c r="A101" s="172"/>
      <c r="B101" s="173"/>
      <c r="C101" s="123"/>
      <c r="D101" s="119"/>
      <c r="E101" s="5" t="s">
        <v>69</v>
      </c>
      <c r="F101" s="5"/>
      <c r="G101" s="37">
        <v>12</v>
      </c>
      <c r="H101" s="10">
        <v>65000</v>
      </c>
      <c r="I101" s="45">
        <f t="shared" si="8"/>
        <v>780000</v>
      </c>
    </row>
    <row r="102" spans="1:9" ht="11.25" customHeight="1">
      <c r="A102" s="172"/>
      <c r="B102" s="173"/>
      <c r="C102" s="123"/>
      <c r="D102" s="119"/>
      <c r="E102" s="27" t="s">
        <v>74</v>
      </c>
      <c r="F102" s="27" t="s">
        <v>34</v>
      </c>
      <c r="G102" s="27">
        <f>3*3*6</f>
        <v>54</v>
      </c>
      <c r="H102" s="39">
        <v>65000</v>
      </c>
      <c r="I102" s="26">
        <f t="shared" si="8"/>
        <v>3510000</v>
      </c>
    </row>
    <row r="103" spans="1:9" ht="11.25" customHeight="1">
      <c r="A103" s="172"/>
      <c r="B103" s="173"/>
      <c r="C103" s="123"/>
      <c r="D103" s="119"/>
      <c r="E103" s="4" t="s">
        <v>81</v>
      </c>
      <c r="F103" s="15"/>
      <c r="G103" s="15">
        <f>10*6</f>
        <v>60</v>
      </c>
      <c r="H103" s="7">
        <v>10000</v>
      </c>
      <c r="I103" s="26">
        <f t="shared" si="8"/>
        <v>600000</v>
      </c>
    </row>
    <row r="104" spans="1:9" ht="11.25" customHeight="1">
      <c r="A104" s="172"/>
      <c r="B104" s="173"/>
      <c r="C104" s="123"/>
      <c r="D104" s="119"/>
      <c r="E104" s="4" t="s">
        <v>108</v>
      </c>
      <c r="F104" s="15"/>
      <c r="G104" s="15"/>
      <c r="H104" s="7"/>
      <c r="I104" s="7">
        <v>6500000</v>
      </c>
    </row>
    <row r="105" spans="1:9" ht="11.25" customHeight="1">
      <c r="A105" s="172"/>
      <c r="B105" s="173"/>
      <c r="C105" s="123"/>
      <c r="D105" s="119"/>
      <c r="E105" s="27"/>
      <c r="F105" s="27"/>
      <c r="G105" s="27"/>
      <c r="H105" s="27"/>
      <c r="I105" s="27"/>
    </row>
    <row r="106" spans="1:9" ht="11.25" customHeight="1">
      <c r="A106" s="172"/>
      <c r="B106" s="173"/>
      <c r="C106" s="123"/>
      <c r="D106" s="119"/>
      <c r="E106" s="24" t="s">
        <v>24</v>
      </c>
      <c r="F106" s="15"/>
      <c r="G106" s="15"/>
      <c r="H106" s="7"/>
      <c r="I106" s="16">
        <f>SUM(I98:I104)</f>
        <v>28360000</v>
      </c>
    </row>
    <row r="107" spans="1:9" ht="14.25" customHeight="1">
      <c r="A107" s="172"/>
      <c r="B107" s="173"/>
      <c r="C107" s="115" t="s">
        <v>160</v>
      </c>
      <c r="D107" s="116"/>
      <c r="E107" s="116"/>
      <c r="F107" s="116"/>
      <c r="G107" s="116"/>
      <c r="H107" s="117"/>
      <c r="I107" s="41">
        <f>I97+I106</f>
        <v>52600000</v>
      </c>
    </row>
    <row r="108" spans="1:9" s="86" customFormat="1" ht="15.75" customHeight="1">
      <c r="A108" s="156"/>
      <c r="B108" s="113"/>
      <c r="C108" s="127" t="s">
        <v>140</v>
      </c>
      <c r="D108" s="130"/>
      <c r="E108" s="98" t="s">
        <v>139</v>
      </c>
      <c r="F108" s="68"/>
      <c r="G108" s="81">
        <v>8</v>
      </c>
      <c r="H108" s="82">
        <v>3850000</v>
      </c>
      <c r="I108" s="54">
        <f>H108*G108</f>
        <v>30800000</v>
      </c>
    </row>
    <row r="109" spans="1:9" s="86" customFormat="1" ht="15.75" customHeight="1">
      <c r="A109" s="156"/>
      <c r="B109" s="113"/>
      <c r="C109" s="128"/>
      <c r="D109" s="131"/>
      <c r="E109" s="26" t="s">
        <v>40</v>
      </c>
      <c r="F109" s="27"/>
      <c r="G109" s="27">
        <v>8</v>
      </c>
      <c r="H109" s="28">
        <v>560000</v>
      </c>
      <c r="I109" s="28">
        <f>H109*G109</f>
        <v>4480000</v>
      </c>
    </row>
    <row r="110" spans="1:9" s="86" customFormat="1" ht="15.75" customHeight="1">
      <c r="A110" s="156"/>
      <c r="B110" s="113"/>
      <c r="C110" s="128"/>
      <c r="D110" s="131"/>
      <c r="E110" s="26" t="s">
        <v>26</v>
      </c>
      <c r="F110" s="27"/>
      <c r="G110" s="27">
        <f>4*6</f>
        <v>24</v>
      </c>
      <c r="H110" s="28">
        <v>80000</v>
      </c>
      <c r="I110" s="28">
        <f>H110*G110</f>
        <v>1920000</v>
      </c>
    </row>
    <row r="111" spans="1:9" s="86" customFormat="1" ht="15.75" customHeight="1">
      <c r="A111" s="156"/>
      <c r="B111" s="113"/>
      <c r="C111" s="128"/>
      <c r="D111" s="131"/>
      <c r="E111" s="26" t="s">
        <v>48</v>
      </c>
      <c r="F111" s="27"/>
      <c r="G111" s="27">
        <v>8</v>
      </c>
      <c r="H111" s="28">
        <v>50000</v>
      </c>
      <c r="I111" s="28">
        <f>H111*G111</f>
        <v>400000</v>
      </c>
    </row>
    <row r="112" spans="1:9" s="86" customFormat="1" ht="15.75" customHeight="1">
      <c r="A112" s="156"/>
      <c r="B112" s="113"/>
      <c r="C112" s="128"/>
      <c r="D112" s="131"/>
      <c r="E112" s="26" t="s">
        <v>23</v>
      </c>
      <c r="F112" s="27"/>
      <c r="G112" s="27">
        <v>2000</v>
      </c>
      <c r="H112" s="28">
        <v>2500</v>
      </c>
      <c r="I112" s="28">
        <f>H112*G112</f>
        <v>5000000</v>
      </c>
    </row>
    <row r="113" spans="1:9" s="86" customFormat="1" ht="15.75" customHeight="1">
      <c r="A113" s="156"/>
      <c r="B113" s="113"/>
      <c r="C113" s="128"/>
      <c r="D113" s="131"/>
      <c r="E113" s="60" t="s">
        <v>161</v>
      </c>
      <c r="F113" s="27"/>
      <c r="G113" s="27"/>
      <c r="H113" s="28"/>
      <c r="I113" s="28">
        <v>6000000</v>
      </c>
    </row>
    <row r="114" spans="1:9" s="86" customFormat="1" ht="15.75" customHeight="1">
      <c r="A114" s="156"/>
      <c r="B114" s="113"/>
      <c r="C114" s="128"/>
      <c r="D114" s="131"/>
      <c r="E114" s="60" t="s">
        <v>102</v>
      </c>
      <c r="F114" s="27"/>
      <c r="G114" s="27"/>
      <c r="H114" s="28"/>
      <c r="I114" s="28">
        <v>17112500</v>
      </c>
    </row>
    <row r="115" spans="1:9" s="86" customFormat="1" ht="15.75" customHeight="1">
      <c r="A115" s="156"/>
      <c r="B115" s="113"/>
      <c r="C115" s="128"/>
      <c r="D115" s="131"/>
      <c r="E115" s="60" t="s">
        <v>142</v>
      </c>
      <c r="F115" s="27"/>
      <c r="G115" s="27"/>
      <c r="H115" s="28"/>
      <c r="I115" s="28">
        <v>8000000</v>
      </c>
    </row>
    <row r="116" spans="1:9" s="86" customFormat="1" ht="15.75" customHeight="1">
      <c r="A116" s="156"/>
      <c r="B116" s="113"/>
      <c r="C116" s="128"/>
      <c r="D116" s="131"/>
      <c r="E116" s="83" t="s">
        <v>162</v>
      </c>
      <c r="F116" s="27"/>
      <c r="G116" s="27"/>
      <c r="H116" s="28"/>
      <c r="I116" s="28"/>
    </row>
    <row r="117" spans="1:9" s="86" customFormat="1" ht="13.5" customHeight="1">
      <c r="A117" s="156"/>
      <c r="B117" s="113"/>
      <c r="C117" s="128"/>
      <c r="D117" s="131"/>
      <c r="E117" s="87" t="s">
        <v>40</v>
      </c>
      <c r="F117" s="88"/>
      <c r="G117" s="89"/>
      <c r="H117" s="89"/>
      <c r="I117" s="90"/>
    </row>
    <row r="118" spans="1:9" s="86" customFormat="1" ht="13.5" customHeight="1">
      <c r="A118" s="156"/>
      <c r="B118" s="113"/>
      <c r="C118" s="128"/>
      <c r="D118" s="131"/>
      <c r="E118" s="52" t="s">
        <v>153</v>
      </c>
      <c r="F118" s="27"/>
      <c r="G118" s="26">
        <v>980000</v>
      </c>
      <c r="H118" s="56">
        <v>3</v>
      </c>
      <c r="I118" s="26">
        <f>G118*H118</f>
        <v>2940000</v>
      </c>
    </row>
    <row r="119" spans="1:9" s="86" customFormat="1" ht="13.5" customHeight="1">
      <c r="A119" s="156"/>
      <c r="B119" s="113"/>
      <c r="C119" s="128"/>
      <c r="D119" s="131"/>
      <c r="E119" s="52" t="s">
        <v>154</v>
      </c>
      <c r="F119" s="27"/>
      <c r="G119" s="26">
        <v>980000</v>
      </c>
      <c r="H119" s="56">
        <v>6</v>
      </c>
      <c r="I119" s="26">
        <f>G119*H119</f>
        <v>5880000</v>
      </c>
    </row>
    <row r="120" spans="1:9" s="86" customFormat="1" ht="13.5" customHeight="1">
      <c r="A120" s="156"/>
      <c r="B120" s="113"/>
      <c r="C120" s="128"/>
      <c r="D120" s="131"/>
      <c r="E120" s="52" t="s">
        <v>38</v>
      </c>
      <c r="F120" s="27"/>
      <c r="G120" s="26">
        <v>560000</v>
      </c>
      <c r="H120" s="56">
        <v>3</v>
      </c>
      <c r="I120" s="26">
        <f>G120*H120</f>
        <v>1680000</v>
      </c>
    </row>
    <row r="121" spans="1:9" s="86" customFormat="1" ht="13.5" customHeight="1">
      <c r="A121" s="156"/>
      <c r="B121" s="113"/>
      <c r="C121" s="128"/>
      <c r="D121" s="131"/>
      <c r="E121" s="52" t="s">
        <v>39</v>
      </c>
      <c r="F121" s="27"/>
      <c r="G121" s="26">
        <v>560000</v>
      </c>
      <c r="H121" s="56">
        <v>3</v>
      </c>
      <c r="I121" s="26">
        <f>G121*H121</f>
        <v>1680000</v>
      </c>
    </row>
    <row r="122" spans="1:9" s="86" customFormat="1" ht="13.5" customHeight="1">
      <c r="A122" s="156"/>
      <c r="B122" s="113"/>
      <c r="C122" s="128"/>
      <c r="D122" s="131"/>
      <c r="E122" s="91" t="s">
        <v>149</v>
      </c>
      <c r="F122" s="92"/>
      <c r="G122" s="89"/>
      <c r="H122" s="89"/>
      <c r="I122" s="90"/>
    </row>
    <row r="123" spans="1:9" s="86" customFormat="1" ht="13.5" customHeight="1">
      <c r="A123" s="156"/>
      <c r="B123" s="113"/>
      <c r="C123" s="128"/>
      <c r="D123" s="131"/>
      <c r="E123" s="52" t="s">
        <v>153</v>
      </c>
      <c r="F123" s="46">
        <v>3</v>
      </c>
      <c r="G123" s="45">
        <v>1000</v>
      </c>
      <c r="H123" s="93">
        <v>1442</v>
      </c>
      <c r="I123" s="26">
        <f>F123*G123*H123</f>
        <v>4326000</v>
      </c>
    </row>
    <row r="124" spans="1:9" s="86" customFormat="1" ht="13.5" customHeight="1">
      <c r="A124" s="156"/>
      <c r="B124" s="113"/>
      <c r="C124" s="128"/>
      <c r="D124" s="131"/>
      <c r="E124" s="52" t="s">
        <v>154</v>
      </c>
      <c r="F124" s="46">
        <v>3</v>
      </c>
      <c r="G124" s="45">
        <v>1000</v>
      </c>
      <c r="H124" s="93">
        <v>1272</v>
      </c>
      <c r="I124" s="26">
        <f>F124*G124*H124</f>
        <v>3816000</v>
      </c>
    </row>
    <row r="125" spans="1:9" s="86" customFormat="1" ht="13.5" customHeight="1">
      <c r="A125" s="156"/>
      <c r="B125" s="113"/>
      <c r="C125" s="128"/>
      <c r="D125" s="131"/>
      <c r="E125" s="52" t="s">
        <v>38</v>
      </c>
      <c r="F125" s="46">
        <v>3</v>
      </c>
      <c r="G125" s="45">
        <v>1000</v>
      </c>
      <c r="H125" s="93">
        <v>1442</v>
      </c>
      <c r="I125" s="26">
        <f>F125*G125*H125</f>
        <v>4326000</v>
      </c>
    </row>
    <row r="126" spans="1:9" s="86" customFormat="1" ht="13.5" customHeight="1">
      <c r="A126" s="156"/>
      <c r="B126" s="113"/>
      <c r="C126" s="129"/>
      <c r="D126" s="131"/>
      <c r="E126" s="52" t="s">
        <v>39</v>
      </c>
      <c r="F126" s="27">
        <v>1.5</v>
      </c>
      <c r="G126" s="45">
        <v>1000</v>
      </c>
      <c r="H126" s="93">
        <v>1442</v>
      </c>
      <c r="I126" s="26">
        <f>F126*G126*H126</f>
        <v>2163000</v>
      </c>
    </row>
    <row r="127" spans="1:9" s="86" customFormat="1" ht="15.75" customHeight="1">
      <c r="A127" s="156"/>
      <c r="B127" s="114"/>
      <c r="C127" s="115" t="s">
        <v>141</v>
      </c>
      <c r="D127" s="116"/>
      <c r="E127" s="116"/>
      <c r="F127" s="116"/>
      <c r="G127" s="116"/>
      <c r="H127" s="117"/>
      <c r="I127" s="57">
        <f>SUM(I108:I126)</f>
        <v>100523500</v>
      </c>
    </row>
    <row r="128" spans="1:9" ht="15.75" customHeight="1">
      <c r="A128" s="157"/>
      <c r="B128" s="124" t="s">
        <v>70</v>
      </c>
      <c r="C128" s="125"/>
      <c r="D128" s="125"/>
      <c r="E128" s="125"/>
      <c r="F128" s="125"/>
      <c r="G128" s="125"/>
      <c r="H128" s="126"/>
      <c r="I128" s="48">
        <f>I59+I65+I72+I88+I107+I127</f>
        <v>402217500</v>
      </c>
    </row>
    <row r="129" spans="1:9" ht="11.25" customHeight="1">
      <c r="A129" s="165"/>
      <c r="B129" s="112" t="s">
        <v>36</v>
      </c>
      <c r="C129" s="112" t="s">
        <v>37</v>
      </c>
      <c r="D129" s="149" t="s">
        <v>101</v>
      </c>
      <c r="E129" s="100" t="s">
        <v>38</v>
      </c>
      <c r="F129" s="5"/>
      <c r="G129" s="49">
        <v>8</v>
      </c>
      <c r="H129" s="50">
        <v>2640000</v>
      </c>
      <c r="I129" s="12">
        <f>H129*G129+440000</f>
        <v>21560000</v>
      </c>
    </row>
    <row r="130" spans="1:9" ht="11.25">
      <c r="A130" s="166"/>
      <c r="B130" s="113"/>
      <c r="C130" s="113"/>
      <c r="D130" s="150"/>
      <c r="E130" s="100" t="s">
        <v>39</v>
      </c>
      <c r="F130" s="5"/>
      <c r="G130" s="49">
        <v>8</v>
      </c>
      <c r="H130" s="50">
        <v>1411200</v>
      </c>
      <c r="I130" s="12">
        <f>H130*G130+315000</f>
        <v>11604600</v>
      </c>
    </row>
    <row r="131" spans="1:9" ht="11.25">
      <c r="A131" s="166"/>
      <c r="B131" s="113"/>
      <c r="C131" s="114"/>
      <c r="D131" s="150"/>
      <c r="E131" s="101" t="s">
        <v>16</v>
      </c>
      <c r="F131" s="5"/>
      <c r="G131" s="32"/>
      <c r="H131" s="32"/>
      <c r="I131" s="51">
        <f>SUM(I129:I130)</f>
        <v>33164600</v>
      </c>
    </row>
    <row r="132" spans="1:9" ht="18.75" customHeight="1">
      <c r="A132" s="166"/>
      <c r="B132" s="113"/>
      <c r="C132" s="52" t="s">
        <v>143</v>
      </c>
      <c r="D132" s="150"/>
      <c r="E132" s="26"/>
      <c r="F132" s="27"/>
      <c r="G132" s="27" t="s">
        <v>97</v>
      </c>
      <c r="H132" s="27"/>
      <c r="I132" s="28">
        <v>3000000</v>
      </c>
    </row>
    <row r="133" spans="1:9" ht="15" customHeight="1">
      <c r="A133" s="166"/>
      <c r="B133" s="113"/>
      <c r="C133" s="112" t="s">
        <v>144</v>
      </c>
      <c r="D133" s="150"/>
      <c r="E133" s="26" t="s">
        <v>44</v>
      </c>
      <c r="F133" s="27"/>
      <c r="G133" s="27">
        <v>8</v>
      </c>
      <c r="H133" s="28">
        <v>200000</v>
      </c>
      <c r="I133" s="28">
        <f>H133*G133</f>
        <v>1600000</v>
      </c>
    </row>
    <row r="134" spans="1:9" ht="11.25">
      <c r="A134" s="166"/>
      <c r="B134" s="113"/>
      <c r="C134" s="113"/>
      <c r="D134" s="150"/>
      <c r="E134" s="26" t="s">
        <v>45</v>
      </c>
      <c r="F134" s="27"/>
      <c r="G134" s="27">
        <v>8</v>
      </c>
      <c r="H134" s="28">
        <v>300000</v>
      </c>
      <c r="I134" s="28">
        <f>H134*G134</f>
        <v>2400000</v>
      </c>
    </row>
    <row r="135" spans="1:9" ht="11.25">
      <c r="A135" s="166"/>
      <c r="B135" s="113"/>
      <c r="C135" s="114"/>
      <c r="D135" s="150"/>
      <c r="E135" s="26" t="s">
        <v>46</v>
      </c>
      <c r="F135" s="27"/>
      <c r="G135" s="27">
        <v>8</v>
      </c>
      <c r="H135" s="28">
        <v>300000</v>
      </c>
      <c r="I135" s="28">
        <f>H135*G135</f>
        <v>2400000</v>
      </c>
    </row>
    <row r="136" spans="1:9" ht="11.25" customHeight="1">
      <c r="A136" s="166"/>
      <c r="B136" s="112" t="s">
        <v>54</v>
      </c>
      <c r="C136" s="52" t="s">
        <v>145</v>
      </c>
      <c r="D136" s="150"/>
      <c r="E136" s="26"/>
      <c r="F136" s="27"/>
      <c r="G136" s="53"/>
      <c r="H136" s="54"/>
      <c r="I136" s="54">
        <v>1000000</v>
      </c>
    </row>
    <row r="137" spans="1:9" ht="33.75">
      <c r="A137" s="166"/>
      <c r="B137" s="113"/>
      <c r="C137" s="96" t="s">
        <v>146</v>
      </c>
      <c r="D137" s="150"/>
      <c r="E137" s="27"/>
      <c r="F137" s="27"/>
      <c r="G137" s="27"/>
      <c r="H137" s="27"/>
      <c r="I137" s="28">
        <v>2000000</v>
      </c>
    </row>
    <row r="138" spans="1:9" ht="11.25">
      <c r="A138" s="166"/>
      <c r="B138" s="113"/>
      <c r="C138" s="144" t="s">
        <v>169</v>
      </c>
      <c r="D138" s="150"/>
      <c r="E138" s="26" t="s">
        <v>26</v>
      </c>
      <c r="F138" s="27"/>
      <c r="G138" s="27">
        <v>20</v>
      </c>
      <c r="H138" s="28">
        <v>80000</v>
      </c>
      <c r="I138" s="28">
        <f>H138*G138</f>
        <v>1600000</v>
      </c>
    </row>
    <row r="139" spans="1:9" ht="11.25">
      <c r="A139" s="166"/>
      <c r="B139" s="113"/>
      <c r="C139" s="144"/>
      <c r="D139" s="150"/>
      <c r="E139" s="26" t="s">
        <v>47</v>
      </c>
      <c r="F139" s="27"/>
      <c r="G139" s="27">
        <v>6</v>
      </c>
      <c r="H139" s="28">
        <v>560000</v>
      </c>
      <c r="I139" s="28">
        <f>H139*G139</f>
        <v>3360000</v>
      </c>
    </row>
    <row r="140" spans="1:9" ht="11.25">
      <c r="A140" s="166"/>
      <c r="B140" s="113"/>
      <c r="C140" s="144"/>
      <c r="D140" s="150"/>
      <c r="E140" s="26" t="s">
        <v>23</v>
      </c>
      <c r="F140" s="27"/>
      <c r="G140" s="27">
        <v>2000</v>
      </c>
      <c r="H140" s="28">
        <v>2500</v>
      </c>
      <c r="I140" s="28">
        <f>H140*G140</f>
        <v>5000000</v>
      </c>
    </row>
    <row r="141" spans="1:9" ht="11.25">
      <c r="A141" s="166"/>
      <c r="B141" s="113"/>
      <c r="C141" s="144"/>
      <c r="D141" s="150"/>
      <c r="E141" s="55" t="s">
        <v>16</v>
      </c>
      <c r="F141" s="27"/>
      <c r="G141" s="56"/>
      <c r="H141" s="56"/>
      <c r="I141" s="57">
        <f>SUM(I132:I140)</f>
        <v>22360000</v>
      </c>
    </row>
    <row r="142" spans="1:9" ht="15" customHeight="1">
      <c r="A142" s="166"/>
      <c r="B142" s="113"/>
      <c r="C142" s="143" t="s">
        <v>148</v>
      </c>
      <c r="D142" s="150"/>
      <c r="E142" s="58" t="s">
        <v>49</v>
      </c>
      <c r="F142" s="23"/>
      <c r="G142" s="23">
        <v>8</v>
      </c>
      <c r="H142" s="59">
        <v>700000</v>
      </c>
      <c r="I142" s="59">
        <f>H142*G142</f>
        <v>5600000</v>
      </c>
    </row>
    <row r="143" spans="1:9" ht="11.25">
      <c r="A143" s="166"/>
      <c r="B143" s="113"/>
      <c r="C143" s="143"/>
      <c r="D143" s="150"/>
      <c r="E143" s="58" t="s">
        <v>42</v>
      </c>
      <c r="F143" s="23"/>
      <c r="G143" s="23">
        <v>8</v>
      </c>
      <c r="H143" s="59">
        <v>550000</v>
      </c>
      <c r="I143" s="59">
        <f>H143*G143</f>
        <v>4400000</v>
      </c>
    </row>
    <row r="144" spans="1:9" ht="11.25">
      <c r="A144" s="166"/>
      <c r="B144" s="113"/>
      <c r="C144" s="143"/>
      <c r="D144" s="150"/>
      <c r="E144" s="58" t="s">
        <v>50</v>
      </c>
      <c r="F144" s="23"/>
      <c r="G144" s="23">
        <v>8</v>
      </c>
      <c r="H144" s="59">
        <v>350000</v>
      </c>
      <c r="I144" s="59">
        <f>H144*G144</f>
        <v>2800000</v>
      </c>
    </row>
    <row r="145" spans="1:9" ht="11.25">
      <c r="A145" s="166"/>
      <c r="B145" s="113"/>
      <c r="C145" s="143"/>
      <c r="D145" s="150"/>
      <c r="E145" s="55" t="s">
        <v>16</v>
      </c>
      <c r="F145" s="27"/>
      <c r="G145" s="56"/>
      <c r="H145" s="56"/>
      <c r="I145" s="57">
        <f>SUM(I142:I144)</f>
        <v>12800000</v>
      </c>
    </row>
    <row r="146" spans="1:9" ht="11.25">
      <c r="A146" s="166"/>
      <c r="B146" s="114"/>
      <c r="C146" s="98" t="s">
        <v>165</v>
      </c>
      <c r="D146" s="151"/>
      <c r="E146" s="99"/>
      <c r="F146" s="27"/>
      <c r="G146" s="56"/>
      <c r="H146" s="56"/>
      <c r="I146" s="57">
        <v>500000</v>
      </c>
    </row>
    <row r="147" spans="1:9" ht="21" customHeight="1">
      <c r="A147" s="166"/>
      <c r="B147" s="61"/>
      <c r="C147" s="69" t="s">
        <v>51</v>
      </c>
      <c r="D147" s="70"/>
      <c r="E147" s="71"/>
      <c r="F147" s="62"/>
      <c r="G147" s="62"/>
      <c r="H147" s="62"/>
      <c r="I147" s="63">
        <f>I131+I141+I145+I146</f>
        <v>68824600</v>
      </c>
    </row>
    <row r="148" spans="1:9" ht="15.75" customHeight="1">
      <c r="A148" s="166"/>
      <c r="B148" s="95"/>
      <c r="C148" s="124" t="s">
        <v>51</v>
      </c>
      <c r="D148" s="125"/>
      <c r="E148" s="126"/>
      <c r="F148" s="64"/>
      <c r="G148" s="64"/>
      <c r="H148" s="64"/>
      <c r="I148" s="65">
        <f>I147</f>
        <v>68824600</v>
      </c>
    </row>
    <row r="149" spans="1:9" ht="21" customHeight="1">
      <c r="A149" s="167"/>
      <c r="B149" s="66"/>
      <c r="C149" s="175" t="s">
        <v>168</v>
      </c>
      <c r="D149" s="176"/>
      <c r="E149" s="177"/>
      <c r="F149" s="168"/>
      <c r="G149" s="168"/>
      <c r="H149" s="168"/>
      <c r="I149" s="67">
        <f>I15+I128+I148</f>
        <v>480742100</v>
      </c>
    </row>
    <row r="151" ht="11.25">
      <c r="I151" s="94"/>
    </row>
  </sheetData>
  <sheetProtection/>
  <mergeCells count="57">
    <mergeCell ref="A1:I1"/>
    <mergeCell ref="A2:I2"/>
    <mergeCell ref="A4:A15"/>
    <mergeCell ref="B4:B14"/>
    <mergeCell ref="C4:C14"/>
    <mergeCell ref="D4:D14"/>
    <mergeCell ref="B15:H15"/>
    <mergeCell ref="A16:A59"/>
    <mergeCell ref="B16:B59"/>
    <mergeCell ref="C16:C23"/>
    <mergeCell ref="D16:D23"/>
    <mergeCell ref="C24:C59"/>
    <mergeCell ref="D24:D41"/>
    <mergeCell ref="D42:D58"/>
    <mergeCell ref="D59:H59"/>
    <mergeCell ref="D86:D87"/>
    <mergeCell ref="C79:C87"/>
    <mergeCell ref="B60:B65"/>
    <mergeCell ref="C63:C64"/>
    <mergeCell ref="B73:B107"/>
    <mergeCell ref="C73:C78"/>
    <mergeCell ref="D73:D78"/>
    <mergeCell ref="D79:D85"/>
    <mergeCell ref="C88:H88"/>
    <mergeCell ref="C89:C97"/>
    <mergeCell ref="A60:A65"/>
    <mergeCell ref="D63:D64"/>
    <mergeCell ref="C65:H65"/>
    <mergeCell ref="A66:A72"/>
    <mergeCell ref="B66:B72"/>
    <mergeCell ref="C66:C71"/>
    <mergeCell ref="D66:D71"/>
    <mergeCell ref="C72:H72"/>
    <mergeCell ref="D60:D62"/>
    <mergeCell ref="C60:C62"/>
    <mergeCell ref="D89:D97"/>
    <mergeCell ref="C98:C106"/>
    <mergeCell ref="C149:E149"/>
    <mergeCell ref="D98:D106"/>
    <mergeCell ref="C107:H107"/>
    <mergeCell ref="C148:E148"/>
    <mergeCell ref="A108:A128"/>
    <mergeCell ref="B108:B127"/>
    <mergeCell ref="C108:C126"/>
    <mergeCell ref="D108:D126"/>
    <mergeCell ref="C127:H127"/>
    <mergeCell ref="B128:H128"/>
    <mergeCell ref="A73:A107"/>
    <mergeCell ref="F149:H149"/>
    <mergeCell ref="A129:A149"/>
    <mergeCell ref="B129:B135"/>
    <mergeCell ref="C129:C131"/>
    <mergeCell ref="D129:D146"/>
    <mergeCell ref="C133:C135"/>
    <mergeCell ref="B136:B146"/>
    <mergeCell ref="C138:C141"/>
    <mergeCell ref="C142:C1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Work Plan 2013</dc:title>
  <dc:subject/>
  <dc:creator>HAWA</dc:creator>
  <cp:keywords/>
  <dc:description/>
  <cp:lastModifiedBy>faraja.makene</cp:lastModifiedBy>
  <cp:lastPrinted>2013-05-16T08:10:20Z</cp:lastPrinted>
  <dcterms:created xsi:type="dcterms:W3CDTF">2012-03-13T14:28:18Z</dcterms:created>
  <dcterms:modified xsi:type="dcterms:W3CDTF">2014-06-19T07:18:41Z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1145;#TZA|94f33bbe-f532-4a44-a820-f1af4e435cbd;#1109;#Budget|1c1fa43a-cb36-4844-8715-9a4cc93e1ac9;#1;#English|7f98b732-4b5b-4b70-ba90-a0eff09b5d2d;#763;#Draft|121d40a5-e62e-4d42-82e4-d6d12003de0a</vt:lpwstr>
  </property>
  <property fmtid="{D5CDD505-2E9C-101B-9397-08002B2CF9AE}" pid="6" name="_dlc_Doc">
    <vt:lpwstr>ATLASPDC-4-18182</vt:lpwstr>
  </property>
  <property fmtid="{D5CDD505-2E9C-101B-9397-08002B2CF9AE}" pid="7" name="_dlc_DocIdItemGu">
    <vt:lpwstr>fec41548-b8ae-4391-b40f-ec32b4216317</vt:lpwstr>
  </property>
  <property fmtid="{D5CDD505-2E9C-101B-9397-08002B2CF9AE}" pid="8" name="_dlc_DocIdU">
    <vt:lpwstr>https://info.undp.org/docs/pdc/_layouts/DocIdRedir.aspx?ID=ATLASPDC-4-18182, ATLASPDC-4-18182</vt:lpwstr>
  </property>
  <property fmtid="{D5CDD505-2E9C-101B-9397-08002B2CF9AE}" pid="9" name="UN Languag">
    <vt:lpwstr>1;#English|7f98b732-4b5b-4b70-ba90-a0eff09b5d2d</vt:lpwstr>
  </property>
  <property fmtid="{D5CDD505-2E9C-101B-9397-08002B2CF9AE}" pid="10" name="UNDPPOPPFunctionalAr">
    <vt:lpwstr>Programme and Project</vt:lpwstr>
  </property>
  <property fmtid="{D5CDD505-2E9C-101B-9397-08002B2CF9AE}" pid="11" name="UNDPCount">
    <vt:lpwstr/>
  </property>
  <property fmtid="{D5CDD505-2E9C-101B-9397-08002B2CF9AE}" pid="12" name="Atlas_x0020_Document_x0020_Ty">
    <vt:lpwstr>287;#Budget|fc549c7a-78dd-43bd-a1be-cfb989f8b34d</vt:lpwstr>
  </property>
  <property fmtid="{D5CDD505-2E9C-101B-9397-08002B2CF9AE}" pid="13" name="UNDPFocusAreasTaxHTFiel">
    <vt:lpwstr/>
  </property>
  <property fmtid="{D5CDD505-2E9C-101B-9397-08002B2CF9AE}" pid="14" name="gc6531b704974d528487414686b72f">
    <vt:lpwstr>TZA|94f33bbe-f532-4a44-a820-f1af4e435cbd</vt:lpwstr>
  </property>
  <property fmtid="{D5CDD505-2E9C-101B-9397-08002B2CF9AE}" pid="15" name="Operating Uni">
    <vt:lpwstr>1145;#TZA|94f33bbe-f532-4a44-a820-f1af4e435cbd</vt:lpwstr>
  </property>
  <property fmtid="{D5CDD505-2E9C-101B-9397-08002B2CF9AE}" pid="16" name="UndpUnit">
    <vt:lpwstr/>
  </property>
  <property fmtid="{D5CDD505-2E9C-101B-9397-08002B2CF9AE}" pid="17" name="UndpClassificationLev">
    <vt:lpwstr>Public</vt:lpwstr>
  </property>
  <property fmtid="{D5CDD505-2E9C-101B-9397-08002B2CF9AE}" pid="18" name="c4e2ab2cc9354bbf9064eeb465a566">
    <vt:lpwstr/>
  </property>
  <property fmtid="{D5CDD505-2E9C-101B-9397-08002B2CF9AE}" pid="19" name="UndpDocType">
    <vt:lpwstr/>
  </property>
  <property fmtid="{D5CDD505-2E9C-101B-9397-08002B2CF9AE}" pid="20" name="eRegFilingCode">
    <vt:lpwstr/>
  </property>
  <property fmtid="{D5CDD505-2E9C-101B-9397-08002B2CF9AE}" pid="21" name="Un">
    <vt:lpwstr/>
  </property>
  <property fmtid="{D5CDD505-2E9C-101B-9397-08002B2CF9AE}" pid="22" name="UnitTaxHTFiel">
    <vt:lpwstr/>
  </property>
  <property fmtid="{D5CDD505-2E9C-101B-9397-08002B2CF9AE}" pid="23" name="idff2b682fce4d0680503cd9036a32">
    <vt:lpwstr>Budget|1c1fa43a-cb36-4844-8715-9a4cc93e1ac9</vt:lpwstr>
  </property>
  <property fmtid="{D5CDD505-2E9C-101B-9397-08002B2CF9AE}" pid="24" name="b6db62fdefd74bd188b0c1cc54de5b">
    <vt:lpwstr/>
  </property>
  <property fmtid="{D5CDD505-2E9C-101B-9397-08002B2CF9AE}" pid="25" name="UNDPDocumentCatego">
    <vt:lpwstr/>
  </property>
  <property fmtid="{D5CDD505-2E9C-101B-9397-08002B2CF9AE}" pid="26" name="UNDPDocumentCategoryTaxHTFiel">
    <vt:lpwstr/>
  </property>
  <property fmtid="{D5CDD505-2E9C-101B-9397-08002B2CF9AE}" pid="27" name="UNDPFocusAre">
    <vt:lpwstr/>
  </property>
  <property fmtid="{D5CDD505-2E9C-101B-9397-08002B2CF9AE}" pid="28" name="Atlas Document Stat">
    <vt:lpwstr>763;#Draft|121d40a5-e62e-4d42-82e4-d6d12003de0a</vt:lpwstr>
  </property>
  <property fmtid="{D5CDD505-2E9C-101B-9397-08002B2CF9AE}" pid="29" name="PDC Document Catego">
    <vt:lpwstr>Project</vt:lpwstr>
  </property>
  <property fmtid="{D5CDD505-2E9C-101B-9397-08002B2CF9AE}" pid="30" name="UndpDocTypeMMTaxHTFiel">
    <vt:lpwstr/>
  </property>
  <property fmtid="{D5CDD505-2E9C-101B-9397-08002B2CF9AE}" pid="31" name="UNDPPublishedDa">
    <vt:lpwstr>2014-06-19T03:00:00Z</vt:lpwstr>
  </property>
  <property fmtid="{D5CDD505-2E9C-101B-9397-08002B2CF9AE}" pid="32" name="UNDPCountryTaxHTFiel">
    <vt:lpwstr/>
  </property>
  <property fmtid="{D5CDD505-2E9C-101B-9397-08002B2CF9AE}" pid="33" name="Atlas Document Ty">
    <vt:lpwstr>1109;#Budget|1c1fa43a-cb36-4844-8715-9a4cc93e1ac9</vt:lpwstr>
  </property>
  <property fmtid="{D5CDD505-2E9C-101B-9397-08002B2CF9AE}" pid="34" name="UndpOUCo">
    <vt:lpwstr/>
  </property>
  <property fmtid="{D5CDD505-2E9C-101B-9397-08002B2CF9AE}" pid="35" name="UndpProject">
    <vt:lpwstr>00043716</vt:lpwstr>
  </property>
  <property fmtid="{D5CDD505-2E9C-101B-9397-08002B2CF9AE}" pid="36" name="_Publish">
    <vt:lpwstr/>
  </property>
  <property fmtid="{D5CDD505-2E9C-101B-9397-08002B2CF9AE}" pid="37" name="UndpDocStat">
    <vt:lpwstr>Draft</vt:lpwstr>
  </property>
  <property fmtid="{D5CDD505-2E9C-101B-9397-08002B2CF9AE}" pid="38" name="DocumentSetDescripti">
    <vt:lpwstr/>
  </property>
  <property fmtid="{D5CDD505-2E9C-101B-9397-08002B2CF9AE}" pid="39" name="Project Numb">
    <vt:lpwstr/>
  </property>
  <property fmtid="{D5CDD505-2E9C-101B-9397-08002B2CF9AE}" pid="40" name="U">
    <vt:lpwstr/>
  </property>
  <property fmtid="{D5CDD505-2E9C-101B-9397-08002B2CF9AE}" pid="41" name="UndpDoc">
    <vt:lpwstr/>
  </property>
  <property fmtid="{D5CDD505-2E9C-101B-9397-08002B2CF9AE}" pid="42" name="Project Manag">
    <vt:lpwstr/>
  </property>
  <property fmtid="{D5CDD505-2E9C-101B-9397-08002B2CF9AE}" pid="43" name="UndpIsTempla">
    <vt:lpwstr>No</vt:lpwstr>
  </property>
  <property fmtid="{D5CDD505-2E9C-101B-9397-08002B2CF9AE}" pid="44" name="Outcom">
    <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Faraja Ndulesi</vt:lpwstr>
  </property>
  <property fmtid="{D5CDD505-2E9C-101B-9397-08002B2CF9AE}" pid="48" name="display_urn:schemas-microsoft-com:office:office#Auth">
    <vt:lpwstr>Faraja Ndulesi</vt:lpwstr>
  </property>
</Properties>
</file>